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124226"/>
  <mc:AlternateContent xmlns:mc="http://schemas.openxmlformats.org/markup-compatibility/2006">
    <mc:Choice Requires="x15">
      <x15ac:absPath xmlns:x15ac="http://schemas.microsoft.com/office/spreadsheetml/2010/11/ac" url="C:\Users\akhil717\AppData\Local\Microsoft\Windows\INetCache\Content.Outlook\1EK1QSKF\"/>
    </mc:Choice>
  </mc:AlternateContent>
  <xr:revisionPtr revIDLastSave="0" documentId="13_ncr:1_{2DBC18A4-C945-40A3-8DE4-1BDDAAED9C07}" xr6:coauthVersionLast="47" xr6:coauthVersionMax="47" xr10:uidLastSave="{00000000-0000-0000-0000-000000000000}"/>
  <bookViews>
    <workbookView xWindow="-108" yWindow="-108" windowWidth="23256" windowHeight="12456" tabRatio="864" activeTab="1" xr2:uid="{1C56B176-4BF8-49F2-891C-DE184E873A7C}"/>
  </bookViews>
  <sheets>
    <sheet name="ReadMe" sheetId="48" r:id="rId1"/>
    <sheet name="Intro" sheetId="26" r:id="rId2"/>
    <sheet name="Input" sheetId="99" r:id="rId3"/>
    <sheet name="Additional_Information" sheetId="110" r:id="rId4"/>
    <sheet name="Market Consistent Balance Sheet" sheetId="41" r:id="rId5"/>
    <sheet name="Note 1 Government Securities" sheetId="76" r:id="rId6"/>
    <sheet name="Note 2 Debt securities" sheetId="77" r:id="rId7"/>
    <sheet name="Note 3 Ordinary shares" sheetId="78" r:id="rId8"/>
    <sheet name="Note 4 Corporate Debts" sheetId="79" r:id="rId9"/>
    <sheet name="Note 5 Deposits" sheetId="80" r:id="rId10"/>
    <sheet name="Note 6 Freehold - Occupied" sheetId="81" r:id="rId11"/>
    <sheet name="Note 7 Free Hold - Investment" sheetId="82" r:id="rId12"/>
    <sheet name="Note 8 Inv - Related parties" sheetId="83" r:id="rId13"/>
    <sheet name="Note 9 Unlis Shar &amp; Co deb inv" sheetId="84" r:id="rId14"/>
    <sheet name="Note 10 Unrated Corporate Debt " sheetId="90" r:id="rId15"/>
    <sheet name="Note 11 Unit Trust and MF" sheetId="85" r:id="rId16"/>
    <sheet name="Note 12 Gold" sheetId="86" r:id="rId17"/>
    <sheet name="Note 13 Morgage loan" sheetId="88" r:id="rId18"/>
    <sheet name="Note 14 Leasehold Property" sheetId="104" r:id="rId19"/>
    <sheet name="Note15 Other inadmissible asset" sheetId="109" r:id="rId20"/>
    <sheet name="Note 16 Inadmissible Prop,Plant" sheetId="108" r:id="rId21"/>
    <sheet name="Note 17 Inadmissible L&amp;A" sheetId="101" r:id="rId22"/>
    <sheet name="Note 18 Inadmissible shares" sheetId="102" r:id="rId23"/>
    <sheet name="Note 19 Inadmissible Inv Rel" sheetId="103" r:id="rId24"/>
    <sheet name="Table 1A Unit Trusts" sheetId="71" r:id="rId25"/>
    <sheet name="Table 2A - Liability Breakdown" sheetId="64" r:id="rId26"/>
    <sheet name="Table 2B - Reinsurance" sheetId="66" r:id="rId27"/>
    <sheet name="Table 2C - Reinsurance Details" sheetId="72" r:id="rId28"/>
    <sheet name="Table 2D - Coinsurance" sheetId="106" r:id="rId29"/>
    <sheet name="Table 2E - Coinsurance Detail" sheetId="105" r:id="rId30"/>
    <sheet name="Table 4 - Asset Cashflows" sheetId="70" r:id="rId31"/>
    <sheet name="Table 5 - Liability Cashflows" sheetId="50" r:id="rId32"/>
    <sheet name="Ins Claims " sheetId="89" r:id="rId33"/>
    <sheet name="ZC Curve" sheetId="54" r:id="rId34"/>
    <sheet name="GI-TR " sheetId="97" r:id="rId35"/>
    <sheet name="I Solvency" sheetId="62" r:id="rId36"/>
    <sheet name="II TAC" sheetId="61" r:id="rId37"/>
    <sheet name="III RCR" sheetId="59" r:id="rId38"/>
    <sheet name="1 Credit Risk" sheetId="51" r:id="rId39"/>
    <sheet name="2 Concentration Risk" sheetId="67" r:id="rId40"/>
    <sheet name="3 Market Risk" sheetId="52" r:id="rId41"/>
    <sheet name="3.1 Asset Shocks" sheetId="53" r:id="rId42"/>
    <sheet name="3.2 Liability Shocks" sheetId="55" r:id="rId43"/>
    <sheet name="4 Reinsurance&amp;Coinsurance Risk" sheetId="68" r:id="rId44"/>
    <sheet name="5 Liability Risk Charge" sheetId="57" r:id="rId45"/>
    <sheet name="6 Operational Risk" sheetId="74" r:id="rId46"/>
    <sheet name="7 Catastrophe Risk" sheetId="107" r:id="rId47"/>
    <sheet name="Comments" sheetId="69" r:id="rId48"/>
    <sheet name="Summary" sheetId="75" r:id="rId49"/>
  </sheets>
  <definedNames>
    <definedName name="LOCAL_MYSQL_DATE_FORMAT" localSheetId="4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51" l="1"/>
  <c r="E60" i="52"/>
  <c r="C11" i="57"/>
  <c r="E6" i="107"/>
  <c r="E7" i="107"/>
  <c r="E40" i="107"/>
  <c r="D40" i="107"/>
  <c r="C40" i="107"/>
  <c r="E39" i="107"/>
  <c r="E38" i="107"/>
  <c r="E37" i="107"/>
  <c r="E32" i="107"/>
  <c r="E26" i="107"/>
  <c r="G26" i="107" s="1"/>
  <c r="E25" i="107"/>
  <c r="G25" i="107" s="1"/>
  <c r="E24" i="107"/>
  <c r="G24" i="107" s="1"/>
  <c r="G27" i="107" s="1"/>
  <c r="L19" i="107"/>
  <c r="E19" i="107"/>
  <c r="G19" i="107" s="1"/>
  <c r="C14" i="107"/>
  <c r="C13" i="107"/>
  <c r="D62" i="51"/>
  <c r="D14" i="51"/>
  <c r="D39" i="51"/>
  <c r="F43" i="51"/>
  <c r="F42" i="51"/>
  <c r="F41" i="51"/>
  <c r="F40" i="51"/>
  <c r="K42" i="41"/>
  <c r="E82" i="79"/>
  <c r="D82" i="79"/>
  <c r="G81" i="79"/>
  <c r="F81" i="79"/>
  <c r="E81" i="79"/>
  <c r="D81" i="79"/>
  <c r="H63" i="79"/>
  <c r="G63" i="79"/>
  <c r="F63" i="79"/>
  <c r="E63" i="79"/>
  <c r="H61" i="79"/>
  <c r="G61" i="79"/>
  <c r="F61" i="79"/>
  <c r="E61" i="79"/>
  <c r="E74" i="79"/>
  <c r="D74" i="79"/>
  <c r="K17" i="41"/>
  <c r="E17" i="41"/>
  <c r="D17" i="41"/>
  <c r="E42" i="41"/>
  <c r="D42" i="41"/>
  <c r="G42" i="41" s="1"/>
  <c r="G46" i="41"/>
  <c r="G45" i="41"/>
  <c r="G44" i="41"/>
  <c r="G43" i="41"/>
  <c r="A22" i="67"/>
  <c r="G70" i="41"/>
  <c r="A14" i="26"/>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13" i="26"/>
  <c r="C12" i="107" l="1"/>
  <c r="F74" i="79"/>
  <c r="F82" i="79" s="1"/>
  <c r="G41" i="57"/>
  <c r="G40" i="57"/>
  <c r="G39" i="57"/>
  <c r="G38" i="57"/>
  <c r="G36" i="57"/>
  <c r="G34" i="57"/>
  <c r="G32" i="57"/>
  <c r="G31" i="57"/>
  <c r="G30" i="57"/>
  <c r="G29" i="57"/>
  <c r="G28" i="57"/>
  <c r="G27" i="57"/>
  <c r="G26" i="57"/>
  <c r="G24" i="57"/>
  <c r="G23" i="57"/>
  <c r="G22" i="57"/>
  <c r="G21" i="57"/>
  <c r="G19" i="57"/>
  <c r="AV10" i="50"/>
  <c r="AU10" i="50"/>
  <c r="AT10" i="50"/>
  <c r="E136" i="41"/>
  <c r="E134" i="41"/>
  <c r="E132" i="41"/>
  <c r="E124" i="41"/>
  <c r="E119" i="41"/>
  <c r="D27" i="106"/>
  <c r="D34" i="106"/>
  <c r="D35" i="66"/>
  <c r="D28" i="66"/>
  <c r="I35" i="64"/>
  <c r="H35" i="64"/>
  <c r="G35" i="64"/>
  <c r="D35" i="64"/>
  <c r="C35" i="64"/>
  <c r="B35" i="64"/>
  <c r="I19" i="57" l="1"/>
  <c r="J12" i="64" s="1"/>
  <c r="K12" i="64" s="1"/>
  <c r="F41" i="57" l="1"/>
  <c r="F40" i="57"/>
  <c r="F39" i="57"/>
  <c r="H39" i="57" s="1"/>
  <c r="E32" i="64" s="1"/>
  <c r="F32" i="64" s="1"/>
  <c r="F38" i="57"/>
  <c r="F36" i="57"/>
  <c r="F34" i="57"/>
  <c r="F32" i="57"/>
  <c r="F31" i="57"/>
  <c r="F30" i="57"/>
  <c r="F29" i="57"/>
  <c r="F28" i="57"/>
  <c r="F27" i="57"/>
  <c r="F26" i="57"/>
  <c r="F24" i="57"/>
  <c r="F23" i="57"/>
  <c r="F22" i="57"/>
  <c r="F21" i="57"/>
  <c r="F19" i="57"/>
  <c r="H19" i="57" s="1"/>
  <c r="E12" i="64" s="1"/>
  <c r="F12" i="64" s="1"/>
  <c r="I41" i="57"/>
  <c r="J34" i="64" s="1"/>
  <c r="K34" i="64" s="1"/>
  <c r="I36" i="57"/>
  <c r="J29" i="64" s="1"/>
  <c r="K29" i="64" s="1"/>
  <c r="I34" i="57"/>
  <c r="J27" i="64" s="1"/>
  <c r="K27" i="64" s="1"/>
  <c r="I31" i="57"/>
  <c r="J24" i="64" s="1"/>
  <c r="K24" i="64" s="1"/>
  <c r="I32" i="57"/>
  <c r="J25" i="64" s="1"/>
  <c r="K25" i="64" s="1"/>
  <c r="I24" i="57"/>
  <c r="J17" i="64" s="1"/>
  <c r="K17" i="64" s="1"/>
  <c r="I23" i="57"/>
  <c r="J16" i="64" s="1"/>
  <c r="K16" i="64" s="1"/>
  <c r="I27" i="57"/>
  <c r="J20" i="64" s="1"/>
  <c r="K20" i="64" s="1"/>
  <c r="I26" i="57"/>
  <c r="J19" i="64" s="1"/>
  <c r="K19" i="64" s="1"/>
  <c r="I30" i="57"/>
  <c r="J23" i="64" s="1"/>
  <c r="K23" i="64" s="1"/>
  <c r="I29" i="57"/>
  <c r="J22" i="64" s="1"/>
  <c r="K22" i="64" s="1"/>
  <c r="I28" i="57"/>
  <c r="J21" i="64" s="1"/>
  <c r="K21" i="64" s="1"/>
  <c r="I22" i="57"/>
  <c r="J15" i="64" s="1"/>
  <c r="K15" i="64" s="1"/>
  <c r="I40" i="57"/>
  <c r="J33" i="64" s="1"/>
  <c r="K33" i="64" s="1"/>
  <c r="I38" i="57"/>
  <c r="J31" i="64" s="1"/>
  <c r="I39" i="57"/>
  <c r="J32" i="64" s="1"/>
  <c r="K32" i="64" s="1"/>
  <c r="I21" i="57"/>
  <c r="J14" i="64" s="1"/>
  <c r="K14" i="64" s="1"/>
  <c r="D20" i="106"/>
  <c r="D13" i="106"/>
  <c r="D21" i="66"/>
  <c r="D14" i="66"/>
  <c r="G59" i="105"/>
  <c r="F59" i="105"/>
  <c r="G58" i="105"/>
  <c r="F58" i="105"/>
  <c r="G57" i="105"/>
  <c r="F57" i="105"/>
  <c r="G56" i="105"/>
  <c r="F56" i="105"/>
  <c r="G55" i="105"/>
  <c r="F55" i="105"/>
  <c r="G54" i="105"/>
  <c r="F54" i="105"/>
  <c r="G53" i="105"/>
  <c r="F53" i="105"/>
  <c r="G52" i="105"/>
  <c r="F52" i="105"/>
  <c r="G51" i="105"/>
  <c r="F51" i="105"/>
  <c r="G50" i="105"/>
  <c r="F50" i="105"/>
  <c r="G49" i="105"/>
  <c r="F49" i="105"/>
  <c r="G48" i="105"/>
  <c r="F48" i="105"/>
  <c r="G47" i="105"/>
  <c r="F47" i="105"/>
  <c r="G46" i="105"/>
  <c r="F46" i="105"/>
  <c r="G45" i="105"/>
  <c r="F45" i="105"/>
  <c r="G44" i="105"/>
  <c r="F44" i="105"/>
  <c r="G43" i="105"/>
  <c r="F43" i="105"/>
  <c r="G42" i="105"/>
  <c r="F42" i="105"/>
  <c r="G41" i="105"/>
  <c r="F41" i="105"/>
  <c r="G40" i="105"/>
  <c r="F40" i="105"/>
  <c r="G39" i="105"/>
  <c r="F39" i="105"/>
  <c r="G38" i="105"/>
  <c r="F38" i="105"/>
  <c r="G37" i="105"/>
  <c r="F37" i="105"/>
  <c r="G36" i="105"/>
  <c r="F36" i="105"/>
  <c r="G35" i="105"/>
  <c r="F35" i="105"/>
  <c r="G34" i="105"/>
  <c r="F34" i="105"/>
  <c r="G33" i="105"/>
  <c r="F33" i="105"/>
  <c r="G32" i="105"/>
  <c r="F32" i="105"/>
  <c r="G31" i="105"/>
  <c r="F31" i="105"/>
  <c r="G30" i="105"/>
  <c r="F30" i="105"/>
  <c r="G29" i="105"/>
  <c r="F29" i="105"/>
  <c r="G28" i="105"/>
  <c r="F28" i="105"/>
  <c r="G27" i="105"/>
  <c r="F27" i="105"/>
  <c r="G26" i="105"/>
  <c r="F26" i="105"/>
  <c r="G25" i="105"/>
  <c r="F25" i="105"/>
  <c r="G24" i="105"/>
  <c r="F24" i="105"/>
  <c r="G23" i="105"/>
  <c r="F23" i="105"/>
  <c r="G22" i="105"/>
  <c r="F22" i="105"/>
  <c r="G21" i="105"/>
  <c r="F21" i="105"/>
  <c r="G20" i="105"/>
  <c r="F20" i="105"/>
  <c r="G19" i="105"/>
  <c r="F19" i="105"/>
  <c r="G18" i="105"/>
  <c r="F18" i="105"/>
  <c r="G17" i="105"/>
  <c r="F17" i="105"/>
  <c r="G16" i="105"/>
  <c r="F16" i="105"/>
  <c r="G15" i="105"/>
  <c r="F15" i="105"/>
  <c r="G14" i="105"/>
  <c r="F14" i="105"/>
  <c r="G13" i="105"/>
  <c r="F13" i="105"/>
  <c r="G12" i="105"/>
  <c r="F12" i="105"/>
  <c r="G11" i="105"/>
  <c r="F11" i="105"/>
  <c r="G10" i="105"/>
  <c r="F10" i="105"/>
  <c r="F22" i="109"/>
  <c r="F23" i="109" s="1"/>
  <c r="E22" i="109"/>
  <c r="E23" i="109" s="1"/>
  <c r="D22" i="109"/>
  <c r="D23" i="109" s="1"/>
  <c r="C22" i="109"/>
  <c r="C23" i="109" s="1"/>
  <c r="F17" i="109"/>
  <c r="E17" i="109"/>
  <c r="D17" i="109"/>
  <c r="C17" i="109"/>
  <c r="E22" i="108"/>
  <c r="E23" i="108" s="1"/>
  <c r="D22" i="108"/>
  <c r="D23" i="108" s="1"/>
  <c r="C22" i="108"/>
  <c r="C23" i="108" s="1"/>
  <c r="F17" i="108"/>
  <c r="E17" i="108"/>
  <c r="D17" i="108"/>
  <c r="C17" i="108"/>
  <c r="D138" i="41" l="1"/>
  <c r="K31" i="64"/>
  <c r="K35" i="64" s="1"/>
  <c r="J35" i="64"/>
  <c r="H36" i="57"/>
  <c r="H28" i="57"/>
  <c r="J39" i="57"/>
  <c r="H32" i="57"/>
  <c r="H38" i="57"/>
  <c r="H31" i="57"/>
  <c r="H41" i="57"/>
  <c r="H23" i="57"/>
  <c r="H26" i="57"/>
  <c r="H24" i="57"/>
  <c r="H34" i="57"/>
  <c r="J19" i="57"/>
  <c r="H27" i="57"/>
  <c r="H29" i="57"/>
  <c r="H21" i="57"/>
  <c r="H40" i="57"/>
  <c r="H30" i="57"/>
  <c r="H22" i="57"/>
  <c r="G59" i="72"/>
  <c r="F59" i="72"/>
  <c r="G58" i="72"/>
  <c r="F58" i="72"/>
  <c r="G57" i="72"/>
  <c r="F57" i="72"/>
  <c r="G56" i="72"/>
  <c r="F56" i="72"/>
  <c r="G55" i="72"/>
  <c r="F55" i="72"/>
  <c r="G54" i="72"/>
  <c r="F54" i="72"/>
  <c r="G53" i="72"/>
  <c r="F53" i="72"/>
  <c r="G52" i="72"/>
  <c r="F52" i="72"/>
  <c r="G51" i="72"/>
  <c r="F51" i="72"/>
  <c r="G50" i="72"/>
  <c r="F50" i="72"/>
  <c r="G49" i="72"/>
  <c r="F49" i="72"/>
  <c r="G48" i="72"/>
  <c r="F48" i="72"/>
  <c r="G47" i="72"/>
  <c r="F47" i="72"/>
  <c r="G46" i="72"/>
  <c r="F46" i="72"/>
  <c r="G45" i="72"/>
  <c r="F45" i="72"/>
  <c r="G44" i="72"/>
  <c r="F44" i="72"/>
  <c r="G43" i="72"/>
  <c r="F43" i="72"/>
  <c r="G42" i="72"/>
  <c r="F42" i="72"/>
  <c r="G41" i="72"/>
  <c r="F41" i="72"/>
  <c r="G40" i="72"/>
  <c r="F40" i="72"/>
  <c r="G39" i="72"/>
  <c r="F39" i="72"/>
  <c r="G38" i="72"/>
  <c r="F38" i="72"/>
  <c r="G37" i="72"/>
  <c r="F37" i="72"/>
  <c r="G36" i="72"/>
  <c r="F36" i="72"/>
  <c r="G35" i="72"/>
  <c r="F35" i="72"/>
  <c r="G34" i="72"/>
  <c r="F34" i="72"/>
  <c r="G33" i="72"/>
  <c r="F33" i="72"/>
  <c r="G32" i="72"/>
  <c r="F32" i="72"/>
  <c r="G31" i="72"/>
  <c r="F31" i="72"/>
  <c r="G30" i="72"/>
  <c r="F30" i="72"/>
  <c r="G29" i="72"/>
  <c r="F29" i="72"/>
  <c r="G28" i="72"/>
  <c r="F28" i="72"/>
  <c r="G27" i="72"/>
  <c r="F27" i="72"/>
  <c r="G26" i="72"/>
  <c r="F26" i="72"/>
  <c r="G25" i="72"/>
  <c r="F25" i="72"/>
  <c r="G24" i="72"/>
  <c r="F24" i="72"/>
  <c r="G23" i="72"/>
  <c r="F23" i="72"/>
  <c r="G22" i="72"/>
  <c r="F22" i="72"/>
  <c r="G21" i="72"/>
  <c r="F21" i="72"/>
  <c r="G20" i="72"/>
  <c r="F20" i="72"/>
  <c r="G19" i="72"/>
  <c r="F19" i="72"/>
  <c r="G18" i="72"/>
  <c r="F18" i="72"/>
  <c r="G17" i="72"/>
  <c r="F17" i="72"/>
  <c r="G16" i="72"/>
  <c r="F16" i="72"/>
  <c r="G15" i="72"/>
  <c r="F15" i="72"/>
  <c r="G14" i="72"/>
  <c r="F14" i="72"/>
  <c r="G13" i="72"/>
  <c r="F13" i="72"/>
  <c r="G12" i="72"/>
  <c r="F12" i="72"/>
  <c r="G11" i="72"/>
  <c r="F11" i="72"/>
  <c r="F10" i="72"/>
  <c r="G10" i="72"/>
  <c r="H59" i="105"/>
  <c r="E59" i="105"/>
  <c r="D59" i="105"/>
  <c r="C59" i="105"/>
  <c r="B59" i="105"/>
  <c r="H58" i="105"/>
  <c r="E58" i="105"/>
  <c r="D58" i="105"/>
  <c r="C58" i="105"/>
  <c r="B58" i="105"/>
  <c r="H57" i="105"/>
  <c r="E57" i="105"/>
  <c r="D57" i="105"/>
  <c r="C57" i="105"/>
  <c r="B57" i="105"/>
  <c r="H56" i="105"/>
  <c r="E56" i="105"/>
  <c r="D56" i="105"/>
  <c r="C56" i="105"/>
  <c r="B56" i="105"/>
  <c r="H55" i="105"/>
  <c r="E55" i="105"/>
  <c r="D55" i="105"/>
  <c r="C55" i="105"/>
  <c r="B55" i="105"/>
  <c r="H54" i="105"/>
  <c r="E54" i="105"/>
  <c r="D54" i="105"/>
  <c r="C54" i="105"/>
  <c r="B54" i="105"/>
  <c r="H53" i="105"/>
  <c r="E53" i="105"/>
  <c r="D53" i="105"/>
  <c r="C53" i="105"/>
  <c r="B53" i="105"/>
  <c r="H52" i="105"/>
  <c r="E52" i="105"/>
  <c r="D52" i="105"/>
  <c r="C52" i="105"/>
  <c r="B52" i="105"/>
  <c r="H51" i="105"/>
  <c r="E51" i="105"/>
  <c r="D51" i="105"/>
  <c r="C51" i="105"/>
  <c r="B51" i="105"/>
  <c r="H50" i="105"/>
  <c r="E50" i="105"/>
  <c r="D50" i="105"/>
  <c r="C50" i="105"/>
  <c r="B50" i="105"/>
  <c r="H49" i="105"/>
  <c r="E49" i="105"/>
  <c r="D49" i="105"/>
  <c r="C49" i="105"/>
  <c r="B49" i="105"/>
  <c r="H48" i="105"/>
  <c r="E48" i="105"/>
  <c r="D48" i="105"/>
  <c r="C48" i="105"/>
  <c r="B48" i="105"/>
  <c r="H47" i="105"/>
  <c r="E47" i="105"/>
  <c r="D47" i="105"/>
  <c r="C47" i="105"/>
  <c r="B47" i="105"/>
  <c r="H46" i="105"/>
  <c r="E46" i="105"/>
  <c r="D46" i="105"/>
  <c r="C46" i="105"/>
  <c r="B46" i="105"/>
  <c r="H45" i="105"/>
  <c r="E45" i="105"/>
  <c r="D45" i="105"/>
  <c r="C45" i="105"/>
  <c r="B45" i="105"/>
  <c r="H44" i="105"/>
  <c r="E44" i="105"/>
  <c r="D44" i="105"/>
  <c r="C44" i="105"/>
  <c r="B44" i="105"/>
  <c r="H43" i="105"/>
  <c r="E43" i="105"/>
  <c r="D43" i="105"/>
  <c r="C43" i="105"/>
  <c r="B43" i="105"/>
  <c r="H42" i="105"/>
  <c r="E42" i="105"/>
  <c r="D42" i="105"/>
  <c r="C42" i="105"/>
  <c r="B42" i="105"/>
  <c r="H41" i="105"/>
  <c r="E41" i="105"/>
  <c r="D41" i="105"/>
  <c r="C41" i="105"/>
  <c r="B41" i="105"/>
  <c r="H40" i="105"/>
  <c r="E40" i="105"/>
  <c r="D40" i="105"/>
  <c r="C40" i="105"/>
  <c r="B40" i="105"/>
  <c r="H39" i="105"/>
  <c r="E39" i="105"/>
  <c r="D39" i="105"/>
  <c r="C39" i="105"/>
  <c r="B39" i="105"/>
  <c r="H38" i="105"/>
  <c r="E38" i="105"/>
  <c r="D38" i="105"/>
  <c r="C38" i="105"/>
  <c r="B38" i="105"/>
  <c r="H37" i="105"/>
  <c r="E37" i="105"/>
  <c r="D37" i="105"/>
  <c r="C37" i="105"/>
  <c r="B37" i="105"/>
  <c r="H36" i="105"/>
  <c r="E36" i="105"/>
  <c r="D36" i="105"/>
  <c r="C36" i="105"/>
  <c r="B36" i="105"/>
  <c r="H35" i="105"/>
  <c r="E35" i="105"/>
  <c r="D35" i="105"/>
  <c r="C35" i="105"/>
  <c r="B35" i="105"/>
  <c r="H34" i="105"/>
  <c r="E34" i="105"/>
  <c r="D34" i="105"/>
  <c r="C34" i="105"/>
  <c r="B34" i="105"/>
  <c r="H33" i="105"/>
  <c r="E33" i="105"/>
  <c r="D33" i="105"/>
  <c r="C33" i="105"/>
  <c r="B33" i="105"/>
  <c r="H32" i="105"/>
  <c r="E32" i="105"/>
  <c r="D32" i="105"/>
  <c r="C32" i="105"/>
  <c r="B32" i="105"/>
  <c r="H31" i="105"/>
  <c r="E31" i="105"/>
  <c r="D31" i="105"/>
  <c r="C31" i="105"/>
  <c r="B31" i="105"/>
  <c r="H30" i="105"/>
  <c r="E30" i="105"/>
  <c r="D30" i="105"/>
  <c r="C30" i="105"/>
  <c r="B30" i="105"/>
  <c r="H29" i="105"/>
  <c r="E29" i="105"/>
  <c r="D29" i="105"/>
  <c r="C29" i="105"/>
  <c r="B29" i="105"/>
  <c r="H28" i="105"/>
  <c r="E28" i="105"/>
  <c r="D28" i="105"/>
  <c r="C28" i="105"/>
  <c r="B28" i="105"/>
  <c r="H27" i="105"/>
  <c r="E27" i="105"/>
  <c r="D27" i="105"/>
  <c r="C27" i="105"/>
  <c r="B27" i="105"/>
  <c r="H26" i="105"/>
  <c r="E26" i="105"/>
  <c r="D26" i="105"/>
  <c r="C26" i="105"/>
  <c r="B26" i="105"/>
  <c r="H25" i="105"/>
  <c r="E25" i="105"/>
  <c r="D25" i="105"/>
  <c r="C25" i="105"/>
  <c r="B25" i="105"/>
  <c r="H24" i="105"/>
  <c r="E24" i="105"/>
  <c r="D24" i="105"/>
  <c r="C24" i="105"/>
  <c r="B24" i="105"/>
  <c r="H23" i="105"/>
  <c r="E23" i="105"/>
  <c r="D23" i="105"/>
  <c r="C23" i="105"/>
  <c r="B23" i="105"/>
  <c r="H22" i="105"/>
  <c r="E22" i="105"/>
  <c r="D22" i="105"/>
  <c r="C22" i="105"/>
  <c r="B22" i="105"/>
  <c r="H21" i="105"/>
  <c r="E21" i="105"/>
  <c r="D21" i="105"/>
  <c r="C21" i="105"/>
  <c r="B21" i="105"/>
  <c r="H20" i="105"/>
  <c r="E20" i="105"/>
  <c r="D20" i="105"/>
  <c r="C20" i="105"/>
  <c r="B20" i="105"/>
  <c r="H19" i="105"/>
  <c r="E19" i="105"/>
  <c r="D19" i="105"/>
  <c r="C19" i="105"/>
  <c r="B19" i="105"/>
  <c r="H18" i="105"/>
  <c r="E18" i="105"/>
  <c r="D18" i="105"/>
  <c r="C18" i="105"/>
  <c r="B18" i="105"/>
  <c r="H17" i="105"/>
  <c r="E17" i="105"/>
  <c r="D17" i="105"/>
  <c r="C17" i="105"/>
  <c r="B17" i="105"/>
  <c r="H16" i="105"/>
  <c r="E16" i="105"/>
  <c r="D16" i="105"/>
  <c r="C16" i="105"/>
  <c r="B16" i="105"/>
  <c r="H15" i="105"/>
  <c r="E15" i="105"/>
  <c r="D15" i="105"/>
  <c r="C15" i="105"/>
  <c r="B15" i="105"/>
  <c r="H14" i="105"/>
  <c r="E14" i="105"/>
  <c r="D14" i="105"/>
  <c r="C14" i="105"/>
  <c r="B14" i="105"/>
  <c r="H13" i="105"/>
  <c r="E13" i="105"/>
  <c r="D13" i="105"/>
  <c r="C13" i="105"/>
  <c r="B13" i="105"/>
  <c r="H12" i="105"/>
  <c r="E12" i="105"/>
  <c r="D12" i="105"/>
  <c r="C12" i="105"/>
  <c r="B12" i="105"/>
  <c r="H11" i="105"/>
  <c r="E11" i="105"/>
  <c r="D11" i="105"/>
  <c r="C11" i="105"/>
  <c r="B11" i="105"/>
  <c r="H10" i="105"/>
  <c r="E10" i="105"/>
  <c r="D10" i="105"/>
  <c r="C10" i="105"/>
  <c r="B10" i="105"/>
  <c r="H59" i="72"/>
  <c r="E59" i="72"/>
  <c r="D59" i="72"/>
  <c r="C59" i="72"/>
  <c r="B59" i="72"/>
  <c r="H58" i="72"/>
  <c r="E58" i="72"/>
  <c r="D58" i="72"/>
  <c r="C58" i="72"/>
  <c r="B58" i="72"/>
  <c r="H57" i="72"/>
  <c r="E57" i="72"/>
  <c r="D57" i="72"/>
  <c r="C57" i="72"/>
  <c r="B57" i="72"/>
  <c r="H56" i="72"/>
  <c r="E56" i="72"/>
  <c r="D56" i="72"/>
  <c r="C56" i="72"/>
  <c r="B56" i="72"/>
  <c r="H55" i="72"/>
  <c r="E55" i="72"/>
  <c r="D55" i="72"/>
  <c r="C55" i="72"/>
  <c r="B55" i="72"/>
  <c r="H54" i="72"/>
  <c r="E54" i="72"/>
  <c r="D54" i="72"/>
  <c r="C54" i="72"/>
  <c r="B54" i="72"/>
  <c r="H53" i="72"/>
  <c r="E53" i="72"/>
  <c r="D53" i="72"/>
  <c r="C53" i="72"/>
  <c r="B53" i="72"/>
  <c r="H52" i="72"/>
  <c r="E52" i="72"/>
  <c r="D52" i="72"/>
  <c r="C52" i="72"/>
  <c r="B52" i="72"/>
  <c r="H51" i="72"/>
  <c r="E51" i="72"/>
  <c r="D51" i="72"/>
  <c r="C51" i="72"/>
  <c r="B51" i="72"/>
  <c r="H50" i="72"/>
  <c r="E50" i="72"/>
  <c r="D50" i="72"/>
  <c r="C50" i="72"/>
  <c r="B50" i="72"/>
  <c r="H49" i="72"/>
  <c r="E49" i="72"/>
  <c r="D49" i="72"/>
  <c r="C49" i="72"/>
  <c r="B49" i="72"/>
  <c r="H48" i="72"/>
  <c r="E48" i="72"/>
  <c r="D48" i="72"/>
  <c r="C48" i="72"/>
  <c r="B48" i="72"/>
  <c r="H47" i="72"/>
  <c r="E47" i="72"/>
  <c r="D47" i="72"/>
  <c r="C47" i="72"/>
  <c r="B47" i="72"/>
  <c r="H46" i="72"/>
  <c r="E46" i="72"/>
  <c r="D46" i="72"/>
  <c r="C46" i="72"/>
  <c r="B46" i="72"/>
  <c r="H45" i="72"/>
  <c r="E45" i="72"/>
  <c r="D45" i="72"/>
  <c r="C45" i="72"/>
  <c r="B45" i="72"/>
  <c r="H44" i="72"/>
  <c r="E44" i="72"/>
  <c r="D44" i="72"/>
  <c r="C44" i="72"/>
  <c r="B44" i="72"/>
  <c r="H43" i="72"/>
  <c r="E43" i="72"/>
  <c r="D43" i="72"/>
  <c r="C43" i="72"/>
  <c r="B43" i="72"/>
  <c r="H42" i="72"/>
  <c r="E42" i="72"/>
  <c r="D42" i="72"/>
  <c r="C42" i="72"/>
  <c r="B42" i="72"/>
  <c r="H41" i="72"/>
  <c r="E41" i="72"/>
  <c r="D41" i="72"/>
  <c r="C41" i="72"/>
  <c r="B41" i="72"/>
  <c r="H40" i="72"/>
  <c r="E40" i="72"/>
  <c r="D40" i="72"/>
  <c r="C40" i="72"/>
  <c r="B40" i="72"/>
  <c r="H39" i="72"/>
  <c r="E39" i="72"/>
  <c r="D39" i="72"/>
  <c r="C39" i="72"/>
  <c r="B39" i="72"/>
  <c r="H38" i="72"/>
  <c r="E38" i="72"/>
  <c r="D38" i="72"/>
  <c r="C38" i="72"/>
  <c r="B38" i="72"/>
  <c r="H37" i="72"/>
  <c r="E37" i="72"/>
  <c r="D37" i="72"/>
  <c r="C37" i="72"/>
  <c r="B37" i="72"/>
  <c r="H36" i="72"/>
  <c r="E36" i="72"/>
  <c r="D36" i="72"/>
  <c r="C36" i="72"/>
  <c r="B36" i="72"/>
  <c r="H35" i="72"/>
  <c r="E35" i="72"/>
  <c r="D35" i="72"/>
  <c r="C35" i="72"/>
  <c r="B35" i="72"/>
  <c r="H34" i="72"/>
  <c r="E34" i="72"/>
  <c r="D34" i="72"/>
  <c r="C34" i="72"/>
  <c r="B34" i="72"/>
  <c r="H33" i="72"/>
  <c r="E33" i="72"/>
  <c r="D33" i="72"/>
  <c r="C33" i="72"/>
  <c r="B33" i="72"/>
  <c r="H32" i="72"/>
  <c r="E32" i="72"/>
  <c r="D32" i="72"/>
  <c r="C32" i="72"/>
  <c r="B32" i="72"/>
  <c r="H31" i="72"/>
  <c r="E31" i="72"/>
  <c r="D31" i="72"/>
  <c r="C31" i="72"/>
  <c r="B31" i="72"/>
  <c r="H30" i="72"/>
  <c r="E30" i="72"/>
  <c r="D30" i="72"/>
  <c r="C30" i="72"/>
  <c r="B30" i="72"/>
  <c r="H29" i="72"/>
  <c r="E29" i="72"/>
  <c r="D29" i="72"/>
  <c r="C29" i="72"/>
  <c r="B29" i="72"/>
  <c r="H28" i="72"/>
  <c r="E28" i="72"/>
  <c r="D28" i="72"/>
  <c r="C28" i="72"/>
  <c r="B28" i="72"/>
  <c r="H27" i="72"/>
  <c r="E27" i="72"/>
  <c r="D27" i="72"/>
  <c r="C27" i="72"/>
  <c r="B27" i="72"/>
  <c r="H26" i="72"/>
  <c r="E26" i="72"/>
  <c r="D26" i="72"/>
  <c r="C26" i="72"/>
  <c r="B26" i="72"/>
  <c r="H25" i="72"/>
  <c r="E25" i="72"/>
  <c r="D25" i="72"/>
  <c r="C25" i="72"/>
  <c r="B25" i="72"/>
  <c r="H24" i="72"/>
  <c r="E24" i="72"/>
  <c r="D24" i="72"/>
  <c r="C24" i="72"/>
  <c r="B24" i="72"/>
  <c r="H23" i="72"/>
  <c r="E23" i="72"/>
  <c r="D23" i="72"/>
  <c r="C23" i="72"/>
  <c r="B23" i="72"/>
  <c r="H22" i="72"/>
  <c r="E22" i="72"/>
  <c r="D22" i="72"/>
  <c r="C22" i="72"/>
  <c r="B22" i="72"/>
  <c r="H21" i="72"/>
  <c r="E21" i="72"/>
  <c r="D21" i="72"/>
  <c r="C21" i="72"/>
  <c r="B21" i="72"/>
  <c r="H20" i="72"/>
  <c r="E20" i="72"/>
  <c r="D20" i="72"/>
  <c r="C20" i="72"/>
  <c r="B20" i="72"/>
  <c r="H19" i="72"/>
  <c r="E19" i="72"/>
  <c r="D19" i="72"/>
  <c r="C19" i="72"/>
  <c r="B19" i="72"/>
  <c r="H18" i="72"/>
  <c r="E18" i="72"/>
  <c r="D18" i="72"/>
  <c r="C18" i="72"/>
  <c r="B18" i="72"/>
  <c r="H17" i="72"/>
  <c r="E17" i="72"/>
  <c r="D17" i="72"/>
  <c r="C17" i="72"/>
  <c r="B17" i="72"/>
  <c r="H16" i="72"/>
  <c r="E16" i="72"/>
  <c r="D16" i="72"/>
  <c r="C16" i="72"/>
  <c r="B16" i="72"/>
  <c r="H15" i="72"/>
  <c r="E15" i="72"/>
  <c r="D15" i="72"/>
  <c r="C15" i="72"/>
  <c r="B15" i="72"/>
  <c r="H14" i="72"/>
  <c r="E14" i="72"/>
  <c r="D14" i="72"/>
  <c r="C14" i="72"/>
  <c r="B14" i="72"/>
  <c r="H13" i="72"/>
  <c r="E13" i="72"/>
  <c r="D13" i="72"/>
  <c r="C13" i="72"/>
  <c r="B13" i="72"/>
  <c r="H12" i="72"/>
  <c r="E12" i="72"/>
  <c r="D12" i="72"/>
  <c r="C12" i="72"/>
  <c r="B12" i="72"/>
  <c r="H11" i="72"/>
  <c r="E11" i="72"/>
  <c r="D11" i="72"/>
  <c r="C11" i="72"/>
  <c r="B11" i="72"/>
  <c r="H10" i="72"/>
  <c r="E10" i="72"/>
  <c r="D10" i="72"/>
  <c r="C10" i="72"/>
  <c r="B10" i="72"/>
  <c r="E71" i="41"/>
  <c r="D71" i="41"/>
  <c r="E82" i="41"/>
  <c r="D82" i="41"/>
  <c r="J21" i="57" l="1"/>
  <c r="E14" i="64"/>
  <c r="F14" i="64" s="1"/>
  <c r="D120" i="41" s="1"/>
  <c r="J36" i="57"/>
  <c r="J35" i="57" s="1"/>
  <c r="E29" i="64"/>
  <c r="F29" i="64" s="1"/>
  <c r="D135" i="41" s="1"/>
  <c r="D134" i="41" s="1"/>
  <c r="J29" i="57"/>
  <c r="E22" i="64"/>
  <c r="F22" i="64" s="1"/>
  <c r="J24" i="57"/>
  <c r="E17" i="64"/>
  <c r="F17" i="64" s="1"/>
  <c r="D123" i="41" s="1"/>
  <c r="J34" i="57"/>
  <c r="J33" i="57" s="1"/>
  <c r="E27" i="64"/>
  <c r="F27" i="64" s="1"/>
  <c r="D133" i="41" s="1"/>
  <c r="D132" i="41" s="1"/>
  <c r="J26" i="57"/>
  <c r="E19" i="64"/>
  <c r="F19" i="64" s="1"/>
  <c r="D125" i="41" s="1"/>
  <c r="J23" i="57"/>
  <c r="E16" i="64"/>
  <c r="F16" i="64" s="1"/>
  <c r="D122" i="41" s="1"/>
  <c r="J41" i="57"/>
  <c r="E34" i="64"/>
  <c r="F34" i="64" s="1"/>
  <c r="D140" i="41" s="1"/>
  <c r="J31" i="57"/>
  <c r="E24" i="64"/>
  <c r="F24" i="64" s="1"/>
  <c r="J38" i="57"/>
  <c r="E31" i="64"/>
  <c r="J22" i="57"/>
  <c r="J20" i="57" s="1"/>
  <c r="E15" i="64"/>
  <c r="F15" i="64" s="1"/>
  <c r="D121" i="41" s="1"/>
  <c r="J32" i="57"/>
  <c r="E25" i="64"/>
  <c r="F25" i="64" s="1"/>
  <c r="J30" i="57"/>
  <c r="E23" i="64"/>
  <c r="F23" i="64" s="1"/>
  <c r="J27" i="57"/>
  <c r="E20" i="64"/>
  <c r="F20" i="64" s="1"/>
  <c r="D126" i="41" s="1"/>
  <c r="J40" i="57"/>
  <c r="E33" i="64"/>
  <c r="F33" i="64" s="1"/>
  <c r="D139" i="41" s="1"/>
  <c r="J28" i="57"/>
  <c r="E21" i="64"/>
  <c r="F21" i="64" s="1"/>
  <c r="C15" i="57"/>
  <c r="C13" i="57"/>
  <c r="J18" i="57"/>
  <c r="C12" i="57"/>
  <c r="A21" i="67"/>
  <c r="A23" i="67"/>
  <c r="A24" i="67"/>
  <c r="M496" i="53"/>
  <c r="L496" i="53"/>
  <c r="K496" i="53"/>
  <c r="H975" i="53"/>
  <c r="H974" i="53"/>
  <c r="H973" i="53"/>
  <c r="H972" i="53"/>
  <c r="H971" i="53"/>
  <c r="H970" i="53"/>
  <c r="H969" i="53"/>
  <c r="H968" i="53"/>
  <c r="H967" i="53"/>
  <c r="H966" i="53"/>
  <c r="H965" i="53"/>
  <c r="H964" i="53"/>
  <c r="H963" i="53"/>
  <c r="H962" i="53"/>
  <c r="H961" i="53"/>
  <c r="H960" i="53"/>
  <c r="H959" i="53"/>
  <c r="H958" i="53"/>
  <c r="H957" i="53"/>
  <c r="H956" i="53"/>
  <c r="H955" i="53"/>
  <c r="H954" i="53"/>
  <c r="H953" i="53"/>
  <c r="H952" i="53"/>
  <c r="H951" i="53"/>
  <c r="H950" i="53"/>
  <c r="H949" i="53"/>
  <c r="H948" i="53"/>
  <c r="H947" i="53"/>
  <c r="H946" i="53"/>
  <c r="H945" i="53"/>
  <c r="H944" i="53"/>
  <c r="H943" i="53"/>
  <c r="H942" i="53"/>
  <c r="H941" i="53"/>
  <c r="H940" i="53"/>
  <c r="H939" i="53"/>
  <c r="H938" i="53"/>
  <c r="H937" i="53"/>
  <c r="H936" i="53"/>
  <c r="H935" i="53"/>
  <c r="H934" i="53"/>
  <c r="H933" i="53"/>
  <c r="H932" i="53"/>
  <c r="H931" i="53"/>
  <c r="H930" i="53"/>
  <c r="H929" i="53"/>
  <c r="H928" i="53"/>
  <c r="H927" i="53"/>
  <c r="H926" i="53"/>
  <c r="H925" i="53"/>
  <c r="H924" i="53"/>
  <c r="H923" i="53"/>
  <c r="H922" i="53"/>
  <c r="H921" i="53"/>
  <c r="H920" i="53"/>
  <c r="H919" i="53"/>
  <c r="H918" i="53"/>
  <c r="H917" i="53"/>
  <c r="H916" i="53"/>
  <c r="H915" i="53"/>
  <c r="H914" i="53"/>
  <c r="H913" i="53"/>
  <c r="H912" i="53"/>
  <c r="H911" i="53"/>
  <c r="H910" i="53"/>
  <c r="H909" i="53"/>
  <c r="H908" i="53"/>
  <c r="H907" i="53"/>
  <c r="H906" i="53"/>
  <c r="H905" i="53"/>
  <c r="H904" i="53"/>
  <c r="H903" i="53"/>
  <c r="H902" i="53"/>
  <c r="H901" i="53"/>
  <c r="H900" i="53"/>
  <c r="H899" i="53"/>
  <c r="H898" i="53"/>
  <c r="H897" i="53"/>
  <c r="H896" i="53"/>
  <c r="H895" i="53"/>
  <c r="H894" i="53"/>
  <c r="H893" i="53"/>
  <c r="H892" i="53"/>
  <c r="H891" i="53"/>
  <c r="H890" i="53"/>
  <c r="H889" i="53"/>
  <c r="H888" i="53"/>
  <c r="H887" i="53"/>
  <c r="H886" i="53"/>
  <c r="H885" i="53"/>
  <c r="H884" i="53"/>
  <c r="H883" i="53"/>
  <c r="H882" i="53"/>
  <c r="H881" i="53"/>
  <c r="H880" i="53"/>
  <c r="H879" i="53"/>
  <c r="H878" i="53"/>
  <c r="H877" i="53"/>
  <c r="H876" i="53"/>
  <c r="H875" i="53"/>
  <c r="H874" i="53"/>
  <c r="H873" i="53"/>
  <c r="H872" i="53"/>
  <c r="H871" i="53"/>
  <c r="H870" i="53"/>
  <c r="H869" i="53"/>
  <c r="H868" i="53"/>
  <c r="H867" i="53"/>
  <c r="H866" i="53"/>
  <c r="H865" i="53"/>
  <c r="H864" i="53"/>
  <c r="H863" i="53"/>
  <c r="H862" i="53"/>
  <c r="H861" i="53"/>
  <c r="H860" i="53"/>
  <c r="H859" i="53"/>
  <c r="H858" i="53"/>
  <c r="H857" i="53"/>
  <c r="H856" i="53"/>
  <c r="H855" i="53"/>
  <c r="H854" i="53"/>
  <c r="H853" i="53"/>
  <c r="H852" i="53"/>
  <c r="H851" i="53"/>
  <c r="H850" i="53"/>
  <c r="H849" i="53"/>
  <c r="H848" i="53"/>
  <c r="H847" i="53"/>
  <c r="H846" i="53"/>
  <c r="H845" i="53"/>
  <c r="H844" i="53"/>
  <c r="H843" i="53"/>
  <c r="H842" i="53"/>
  <c r="H841" i="53"/>
  <c r="H840" i="53"/>
  <c r="H839" i="53"/>
  <c r="H838" i="53"/>
  <c r="H837" i="53"/>
  <c r="H836" i="53"/>
  <c r="H835" i="53"/>
  <c r="H834" i="53"/>
  <c r="H833" i="53"/>
  <c r="H832" i="53"/>
  <c r="H831" i="53"/>
  <c r="H830" i="53"/>
  <c r="H829" i="53"/>
  <c r="H828" i="53"/>
  <c r="H827" i="53"/>
  <c r="H826" i="53"/>
  <c r="H825" i="53"/>
  <c r="H824" i="53"/>
  <c r="H823" i="53"/>
  <c r="H822" i="53"/>
  <c r="H821" i="53"/>
  <c r="H820" i="53"/>
  <c r="H819" i="53"/>
  <c r="H818" i="53"/>
  <c r="H817" i="53"/>
  <c r="H816" i="53"/>
  <c r="H815" i="53"/>
  <c r="H814" i="53"/>
  <c r="H813" i="53"/>
  <c r="H812" i="53"/>
  <c r="H811" i="53"/>
  <c r="H810" i="53"/>
  <c r="H809" i="53"/>
  <c r="H808" i="53"/>
  <c r="H807" i="53"/>
  <c r="H806" i="53"/>
  <c r="H805" i="53"/>
  <c r="H804" i="53"/>
  <c r="H803" i="53"/>
  <c r="H802" i="53"/>
  <c r="H801" i="53"/>
  <c r="H800" i="53"/>
  <c r="H799" i="53"/>
  <c r="H798" i="53"/>
  <c r="H797" i="53"/>
  <c r="H796" i="53"/>
  <c r="H795" i="53"/>
  <c r="H794" i="53"/>
  <c r="H793" i="53"/>
  <c r="H792" i="53"/>
  <c r="H791" i="53"/>
  <c r="H790" i="53"/>
  <c r="H789" i="53"/>
  <c r="H788" i="53"/>
  <c r="H787" i="53"/>
  <c r="H786" i="53"/>
  <c r="H785" i="53"/>
  <c r="H784" i="53"/>
  <c r="H783" i="53"/>
  <c r="H782" i="53"/>
  <c r="H781" i="53"/>
  <c r="H780" i="53"/>
  <c r="H779" i="53"/>
  <c r="H778" i="53"/>
  <c r="H777" i="53"/>
  <c r="H776" i="53"/>
  <c r="H775" i="53"/>
  <c r="H774" i="53"/>
  <c r="H773" i="53"/>
  <c r="H772" i="53"/>
  <c r="H771" i="53"/>
  <c r="H770" i="53"/>
  <c r="H769" i="53"/>
  <c r="H768" i="53"/>
  <c r="H767" i="53"/>
  <c r="H766" i="53"/>
  <c r="H765" i="53"/>
  <c r="H764" i="53"/>
  <c r="H763" i="53"/>
  <c r="H762" i="53"/>
  <c r="H761" i="53"/>
  <c r="H760" i="53"/>
  <c r="H759" i="53"/>
  <c r="H758" i="53"/>
  <c r="H757" i="53"/>
  <c r="H756" i="53"/>
  <c r="H755" i="53"/>
  <c r="H754" i="53"/>
  <c r="H753" i="53"/>
  <c r="H752" i="53"/>
  <c r="H751" i="53"/>
  <c r="H750" i="53"/>
  <c r="H749" i="53"/>
  <c r="H748" i="53"/>
  <c r="H747" i="53"/>
  <c r="H746" i="53"/>
  <c r="H745" i="53"/>
  <c r="H744" i="53"/>
  <c r="H743" i="53"/>
  <c r="H742" i="53"/>
  <c r="H741" i="53"/>
  <c r="H740" i="53"/>
  <c r="H739" i="53"/>
  <c r="H738" i="53"/>
  <c r="H737" i="53"/>
  <c r="H736" i="53"/>
  <c r="H735" i="53"/>
  <c r="H734" i="53"/>
  <c r="H733" i="53"/>
  <c r="H732" i="53"/>
  <c r="H731" i="53"/>
  <c r="H730" i="53"/>
  <c r="H729" i="53"/>
  <c r="H728" i="53"/>
  <c r="H727" i="53"/>
  <c r="H726" i="53"/>
  <c r="H725" i="53"/>
  <c r="H724" i="53"/>
  <c r="H723" i="53"/>
  <c r="H722" i="53"/>
  <c r="H721" i="53"/>
  <c r="H720" i="53"/>
  <c r="H719" i="53"/>
  <c r="H718" i="53"/>
  <c r="H717" i="53"/>
  <c r="H716" i="53"/>
  <c r="H715" i="53"/>
  <c r="H714" i="53"/>
  <c r="H713" i="53"/>
  <c r="H712" i="53"/>
  <c r="H711" i="53"/>
  <c r="H710" i="53"/>
  <c r="H709" i="53"/>
  <c r="H708" i="53"/>
  <c r="H707" i="53"/>
  <c r="H706" i="53"/>
  <c r="H705" i="53"/>
  <c r="H704" i="53"/>
  <c r="H703" i="53"/>
  <c r="H702" i="53"/>
  <c r="H701" i="53"/>
  <c r="H700" i="53"/>
  <c r="H699" i="53"/>
  <c r="H698" i="53"/>
  <c r="H697" i="53"/>
  <c r="H696" i="53"/>
  <c r="H695" i="53"/>
  <c r="H694" i="53"/>
  <c r="H693" i="53"/>
  <c r="H692" i="53"/>
  <c r="H691" i="53"/>
  <c r="H690" i="53"/>
  <c r="H689" i="53"/>
  <c r="H688" i="53"/>
  <c r="H687" i="53"/>
  <c r="H686" i="53"/>
  <c r="H685" i="53"/>
  <c r="H684" i="53"/>
  <c r="H683" i="53"/>
  <c r="H682" i="53"/>
  <c r="H681" i="53"/>
  <c r="H680" i="53"/>
  <c r="H679" i="53"/>
  <c r="H678" i="53"/>
  <c r="H677" i="53"/>
  <c r="H676" i="53"/>
  <c r="H675" i="53"/>
  <c r="H674" i="53"/>
  <c r="H673" i="53"/>
  <c r="H672" i="53"/>
  <c r="H671" i="53"/>
  <c r="H670" i="53"/>
  <c r="H669" i="53"/>
  <c r="H668" i="53"/>
  <c r="H667" i="53"/>
  <c r="H666" i="53"/>
  <c r="H665" i="53"/>
  <c r="H664" i="53"/>
  <c r="H663" i="53"/>
  <c r="H662" i="53"/>
  <c r="H661" i="53"/>
  <c r="H660" i="53"/>
  <c r="H659" i="53"/>
  <c r="H658" i="53"/>
  <c r="H657" i="53"/>
  <c r="H656" i="53"/>
  <c r="H655" i="53"/>
  <c r="H654" i="53"/>
  <c r="H653" i="53"/>
  <c r="H652" i="53"/>
  <c r="H651" i="53"/>
  <c r="H650" i="53"/>
  <c r="H649" i="53"/>
  <c r="H648" i="53"/>
  <c r="H647" i="53"/>
  <c r="H646" i="53"/>
  <c r="H645" i="53"/>
  <c r="H644" i="53"/>
  <c r="H643" i="53"/>
  <c r="H642" i="53"/>
  <c r="H641" i="53"/>
  <c r="H640" i="53"/>
  <c r="H639" i="53"/>
  <c r="H638" i="53"/>
  <c r="H637" i="53"/>
  <c r="H636" i="53"/>
  <c r="H635" i="53"/>
  <c r="H634" i="53"/>
  <c r="H633" i="53"/>
  <c r="H632" i="53"/>
  <c r="H631" i="53"/>
  <c r="H630" i="53"/>
  <c r="H629" i="53"/>
  <c r="H628" i="53"/>
  <c r="H627" i="53"/>
  <c r="H626" i="53"/>
  <c r="H625" i="53"/>
  <c r="H624" i="53"/>
  <c r="H623" i="53"/>
  <c r="H622" i="53"/>
  <c r="H621" i="53"/>
  <c r="H620" i="53"/>
  <c r="H619" i="53"/>
  <c r="H618" i="53"/>
  <c r="H617" i="53"/>
  <c r="H616" i="53"/>
  <c r="H615" i="53"/>
  <c r="H614" i="53"/>
  <c r="H613" i="53"/>
  <c r="H612" i="53"/>
  <c r="H611" i="53"/>
  <c r="H610" i="53"/>
  <c r="H609" i="53"/>
  <c r="H608" i="53"/>
  <c r="H607" i="53"/>
  <c r="H606" i="53"/>
  <c r="H605" i="53"/>
  <c r="H604" i="53"/>
  <c r="H603" i="53"/>
  <c r="H602" i="53"/>
  <c r="H601" i="53"/>
  <c r="H600" i="53"/>
  <c r="H599" i="53"/>
  <c r="H598" i="53"/>
  <c r="H597" i="53"/>
  <c r="H596" i="53"/>
  <c r="H595" i="53"/>
  <c r="H594" i="53"/>
  <c r="H593" i="53"/>
  <c r="H592" i="53"/>
  <c r="H591" i="53"/>
  <c r="H590" i="53"/>
  <c r="H589" i="53"/>
  <c r="H588" i="53"/>
  <c r="H587" i="53"/>
  <c r="H586" i="53"/>
  <c r="H585" i="53"/>
  <c r="H584" i="53"/>
  <c r="H583" i="53"/>
  <c r="H582" i="53"/>
  <c r="H581" i="53"/>
  <c r="H580" i="53"/>
  <c r="H579" i="53"/>
  <c r="H578" i="53"/>
  <c r="H577" i="53"/>
  <c r="H576" i="53"/>
  <c r="H575" i="53"/>
  <c r="H574" i="53"/>
  <c r="H573" i="53"/>
  <c r="H572" i="53"/>
  <c r="H571" i="53"/>
  <c r="H570" i="53"/>
  <c r="H569" i="53"/>
  <c r="H568" i="53"/>
  <c r="H567" i="53"/>
  <c r="H566" i="53"/>
  <c r="H565" i="53"/>
  <c r="H564" i="53"/>
  <c r="H563" i="53"/>
  <c r="H562" i="53"/>
  <c r="H561" i="53"/>
  <c r="H560" i="53"/>
  <c r="H559" i="53"/>
  <c r="H558" i="53"/>
  <c r="H557" i="53"/>
  <c r="H556" i="53"/>
  <c r="H555" i="53"/>
  <c r="H554" i="53"/>
  <c r="H553" i="53"/>
  <c r="H552" i="53"/>
  <c r="H551" i="53"/>
  <c r="H550" i="53"/>
  <c r="H549" i="53"/>
  <c r="H548" i="53"/>
  <c r="H547" i="53"/>
  <c r="H546" i="53"/>
  <c r="H545" i="53"/>
  <c r="H544" i="53"/>
  <c r="H543" i="53"/>
  <c r="H542" i="53"/>
  <c r="H541" i="53"/>
  <c r="H540" i="53"/>
  <c r="H539" i="53"/>
  <c r="H538" i="53"/>
  <c r="H537" i="53"/>
  <c r="H536" i="53"/>
  <c r="H535" i="53"/>
  <c r="H534" i="53"/>
  <c r="H533" i="53"/>
  <c r="H532" i="53"/>
  <c r="H531" i="53"/>
  <c r="A532" i="53"/>
  <c r="D532" i="53" s="1"/>
  <c r="A531" i="53"/>
  <c r="A530" i="53"/>
  <c r="A499" i="53"/>
  <c r="A500" i="53" s="1"/>
  <c r="A498" i="53"/>
  <c r="A497" i="53"/>
  <c r="C532" i="53"/>
  <c r="B532" i="53"/>
  <c r="D531" i="53"/>
  <c r="C531" i="53"/>
  <c r="B531" i="53"/>
  <c r="D499" i="53"/>
  <c r="C499" i="53"/>
  <c r="B499" i="53"/>
  <c r="D498" i="53"/>
  <c r="C498" i="53"/>
  <c r="B498" i="53"/>
  <c r="D497" i="53"/>
  <c r="C497" i="53"/>
  <c r="B497" i="53"/>
  <c r="D496" i="53"/>
  <c r="C496" i="53"/>
  <c r="F496" i="53" s="1"/>
  <c r="B496" i="53"/>
  <c r="D489" i="53"/>
  <c r="C489" i="53"/>
  <c r="B489" i="53"/>
  <c r="D488" i="53"/>
  <c r="C488" i="53"/>
  <c r="B488" i="53"/>
  <c r="D487" i="53"/>
  <c r="C487" i="53"/>
  <c r="B487" i="53"/>
  <c r="D486" i="53"/>
  <c r="C486" i="53"/>
  <c r="B486" i="53"/>
  <c r="D485" i="53"/>
  <c r="C485" i="53"/>
  <c r="B485" i="53"/>
  <c r="D484" i="53"/>
  <c r="C484" i="53"/>
  <c r="B484" i="53"/>
  <c r="D483" i="53"/>
  <c r="C483" i="53"/>
  <c r="B483" i="53"/>
  <c r="D482" i="53"/>
  <c r="C482" i="53"/>
  <c r="B482" i="53"/>
  <c r="D481" i="53"/>
  <c r="C481" i="53"/>
  <c r="B481" i="53"/>
  <c r="D480" i="53"/>
  <c r="C480" i="53"/>
  <c r="B480" i="53"/>
  <c r="D479" i="53"/>
  <c r="C479" i="53"/>
  <c r="B479" i="53"/>
  <c r="D478" i="53"/>
  <c r="C478" i="53"/>
  <c r="B478" i="53"/>
  <c r="D477" i="53"/>
  <c r="C477" i="53"/>
  <c r="B477" i="53"/>
  <c r="D476" i="53"/>
  <c r="C476" i="53"/>
  <c r="B476" i="53"/>
  <c r="D475" i="53"/>
  <c r="C475" i="53"/>
  <c r="B475" i="53"/>
  <c r="D474" i="53"/>
  <c r="C474" i="53"/>
  <c r="B474" i="53"/>
  <c r="D473" i="53"/>
  <c r="C473" i="53"/>
  <c r="B473" i="53"/>
  <c r="D472" i="53"/>
  <c r="C472" i="53"/>
  <c r="B472" i="53"/>
  <c r="D471" i="53"/>
  <c r="C471" i="53"/>
  <c r="B471" i="53"/>
  <c r="D470" i="53"/>
  <c r="C470" i="53"/>
  <c r="B470" i="53"/>
  <c r="D469" i="53"/>
  <c r="C469" i="53"/>
  <c r="B469" i="53"/>
  <c r="D468" i="53"/>
  <c r="C468" i="53"/>
  <c r="B468" i="53"/>
  <c r="D467" i="53"/>
  <c r="C467" i="53"/>
  <c r="B467" i="53"/>
  <c r="D466" i="53"/>
  <c r="C466" i="53"/>
  <c r="B466" i="53"/>
  <c r="D465" i="53"/>
  <c r="C465" i="53"/>
  <c r="B465" i="53"/>
  <c r="D464" i="53"/>
  <c r="C464" i="53"/>
  <c r="B464" i="53"/>
  <c r="D463" i="53"/>
  <c r="C463" i="53"/>
  <c r="B463" i="53"/>
  <c r="D462" i="53"/>
  <c r="C462" i="53"/>
  <c r="B462" i="53"/>
  <c r="D461" i="53"/>
  <c r="C461" i="53"/>
  <c r="B461" i="53"/>
  <c r="D460" i="53"/>
  <c r="C460" i="53"/>
  <c r="B460" i="53"/>
  <c r="D459" i="53"/>
  <c r="C459" i="53"/>
  <c r="B459" i="53"/>
  <c r="D458" i="53"/>
  <c r="C458" i="53"/>
  <c r="B458" i="53"/>
  <c r="D457" i="53"/>
  <c r="C457" i="53"/>
  <c r="B457" i="53"/>
  <c r="D456" i="53"/>
  <c r="C456" i="53"/>
  <c r="B456" i="53"/>
  <c r="D455" i="53"/>
  <c r="C455" i="53"/>
  <c r="B455" i="53"/>
  <c r="D454" i="53"/>
  <c r="C454" i="53"/>
  <c r="B454" i="53"/>
  <c r="D453" i="53"/>
  <c r="C453" i="53"/>
  <c r="B453" i="53"/>
  <c r="D452" i="53"/>
  <c r="C452" i="53"/>
  <c r="B452" i="53"/>
  <c r="D451" i="53"/>
  <c r="C451" i="53"/>
  <c r="B451" i="53"/>
  <c r="D450" i="53"/>
  <c r="C450" i="53"/>
  <c r="B450" i="53"/>
  <c r="D449" i="53"/>
  <c r="C449" i="53"/>
  <c r="B449" i="53"/>
  <c r="D448" i="53"/>
  <c r="C448" i="53"/>
  <c r="B448" i="53"/>
  <c r="D447" i="53"/>
  <c r="C447" i="53"/>
  <c r="B447" i="53"/>
  <c r="D446" i="53"/>
  <c r="C446" i="53"/>
  <c r="B446" i="53"/>
  <c r="D445" i="53"/>
  <c r="C445" i="53"/>
  <c r="B445" i="53"/>
  <c r="D444" i="53"/>
  <c r="C444" i="53"/>
  <c r="B444" i="53"/>
  <c r="D443" i="53"/>
  <c r="C443" i="53"/>
  <c r="B443" i="53"/>
  <c r="D442" i="53"/>
  <c r="C442" i="53"/>
  <c r="B442" i="53"/>
  <c r="D441" i="53"/>
  <c r="C441" i="53"/>
  <c r="B441" i="53"/>
  <c r="D440" i="53"/>
  <c r="C440" i="53"/>
  <c r="B440" i="53"/>
  <c r="D439" i="53"/>
  <c r="C439" i="53"/>
  <c r="B439" i="53"/>
  <c r="D438" i="53"/>
  <c r="C438" i="53"/>
  <c r="B438" i="53"/>
  <c r="D437" i="53"/>
  <c r="C437" i="53"/>
  <c r="B437" i="53"/>
  <c r="D436" i="53"/>
  <c r="C436" i="53"/>
  <c r="B436" i="53"/>
  <c r="D435" i="53"/>
  <c r="C435" i="53"/>
  <c r="B435" i="53"/>
  <c r="D434" i="53"/>
  <c r="C434" i="53"/>
  <c r="B434" i="53"/>
  <c r="D433" i="53"/>
  <c r="C433" i="53"/>
  <c r="B433" i="53"/>
  <c r="D432" i="53"/>
  <c r="C432" i="53"/>
  <c r="B432" i="53"/>
  <c r="D431" i="53"/>
  <c r="C431" i="53"/>
  <c r="B431" i="53"/>
  <c r="D430" i="53"/>
  <c r="C430" i="53"/>
  <c r="B430" i="53"/>
  <c r="D429" i="53"/>
  <c r="C429" i="53"/>
  <c r="B429" i="53"/>
  <c r="D428" i="53"/>
  <c r="C428" i="53"/>
  <c r="B428" i="53"/>
  <c r="D427" i="53"/>
  <c r="C427" i="53"/>
  <c r="B427" i="53"/>
  <c r="D426" i="53"/>
  <c r="C426" i="53"/>
  <c r="B426" i="53"/>
  <c r="D425" i="53"/>
  <c r="C425" i="53"/>
  <c r="B425" i="53"/>
  <c r="D424" i="53"/>
  <c r="C424" i="53"/>
  <c r="B424" i="53"/>
  <c r="D423" i="53"/>
  <c r="C423" i="53"/>
  <c r="B423" i="53"/>
  <c r="D422" i="53"/>
  <c r="C422" i="53"/>
  <c r="B422" i="53"/>
  <c r="D421" i="53"/>
  <c r="C421" i="53"/>
  <c r="B421" i="53"/>
  <c r="D420" i="53"/>
  <c r="C420" i="53"/>
  <c r="B420" i="53"/>
  <c r="D419" i="53"/>
  <c r="C419" i="53"/>
  <c r="B419" i="53"/>
  <c r="D418" i="53"/>
  <c r="C418" i="53"/>
  <c r="B418" i="53"/>
  <c r="D417" i="53"/>
  <c r="C417" i="53"/>
  <c r="B417" i="53"/>
  <c r="D416" i="53"/>
  <c r="C416" i="53"/>
  <c r="B416" i="53"/>
  <c r="D415" i="53"/>
  <c r="C415" i="53"/>
  <c r="B415" i="53"/>
  <c r="D414" i="53"/>
  <c r="C414" i="53"/>
  <c r="B414" i="53"/>
  <c r="D413" i="53"/>
  <c r="C413" i="53"/>
  <c r="B413" i="53"/>
  <c r="D412" i="53"/>
  <c r="C412" i="53"/>
  <c r="B412" i="53"/>
  <c r="D411" i="53"/>
  <c r="C411" i="53"/>
  <c r="B411" i="53"/>
  <c r="D410" i="53"/>
  <c r="C410" i="53"/>
  <c r="B410" i="53"/>
  <c r="D409" i="53"/>
  <c r="C409" i="53"/>
  <c r="B409" i="53"/>
  <c r="D408" i="53"/>
  <c r="C408" i="53"/>
  <c r="B408" i="53"/>
  <c r="D407" i="53"/>
  <c r="C407" i="53"/>
  <c r="B407" i="53"/>
  <c r="D406" i="53"/>
  <c r="C406" i="53"/>
  <c r="B406" i="53"/>
  <c r="D405" i="53"/>
  <c r="C405" i="53"/>
  <c r="B405" i="53"/>
  <c r="D404" i="53"/>
  <c r="C404" i="53"/>
  <c r="B404" i="53"/>
  <c r="D403" i="53"/>
  <c r="C403" i="53"/>
  <c r="B403" i="53"/>
  <c r="D402" i="53"/>
  <c r="C402" i="53"/>
  <c r="B402" i="53"/>
  <c r="D401" i="53"/>
  <c r="C401" i="53"/>
  <c r="B401" i="53"/>
  <c r="D400" i="53"/>
  <c r="C400" i="53"/>
  <c r="B400" i="53"/>
  <c r="D399" i="53"/>
  <c r="C399" i="53"/>
  <c r="B399" i="53"/>
  <c r="D398" i="53"/>
  <c r="C398" i="53"/>
  <c r="B398" i="53"/>
  <c r="D397" i="53"/>
  <c r="C397" i="53"/>
  <c r="B397" i="53"/>
  <c r="D396" i="53"/>
  <c r="C396" i="53"/>
  <c r="B396" i="53"/>
  <c r="D395" i="53"/>
  <c r="C395" i="53"/>
  <c r="B395" i="53"/>
  <c r="D394" i="53"/>
  <c r="C394" i="53"/>
  <c r="B394" i="53"/>
  <c r="D393" i="53"/>
  <c r="C393" i="53"/>
  <c r="B393" i="53"/>
  <c r="D392" i="53"/>
  <c r="C392" i="53"/>
  <c r="B392" i="53"/>
  <c r="D391" i="53"/>
  <c r="C391" i="53"/>
  <c r="B391" i="53"/>
  <c r="D390" i="53"/>
  <c r="C390" i="53"/>
  <c r="B390" i="53"/>
  <c r="D389" i="53"/>
  <c r="C389" i="53"/>
  <c r="B389" i="53"/>
  <c r="D388" i="53"/>
  <c r="C388" i="53"/>
  <c r="B388" i="53"/>
  <c r="D387" i="53"/>
  <c r="C387" i="53"/>
  <c r="B387" i="53"/>
  <c r="D386" i="53"/>
  <c r="C386" i="53"/>
  <c r="B386" i="53"/>
  <c r="D385" i="53"/>
  <c r="C385" i="53"/>
  <c r="B385" i="53"/>
  <c r="D384" i="53"/>
  <c r="C384" i="53"/>
  <c r="B384" i="53"/>
  <c r="D383" i="53"/>
  <c r="C383" i="53"/>
  <c r="B383" i="53"/>
  <c r="D382" i="53"/>
  <c r="C382" i="53"/>
  <c r="B382" i="53"/>
  <c r="D381" i="53"/>
  <c r="C381" i="53"/>
  <c r="B381" i="53"/>
  <c r="D380" i="53"/>
  <c r="C380" i="53"/>
  <c r="B380" i="53"/>
  <c r="D379" i="53"/>
  <c r="C379" i="53"/>
  <c r="B379" i="53"/>
  <c r="D378" i="53"/>
  <c r="C378" i="53"/>
  <c r="B378" i="53"/>
  <c r="D377" i="53"/>
  <c r="C377" i="53"/>
  <c r="B377" i="53"/>
  <c r="D376" i="53"/>
  <c r="C376" i="53"/>
  <c r="B376" i="53"/>
  <c r="D375" i="53"/>
  <c r="C375" i="53"/>
  <c r="B375" i="53"/>
  <c r="D374" i="53"/>
  <c r="C374" i="53"/>
  <c r="B374" i="53"/>
  <c r="D373" i="53"/>
  <c r="C373" i="53"/>
  <c r="B373" i="53"/>
  <c r="D372" i="53"/>
  <c r="C372" i="53"/>
  <c r="B372" i="53"/>
  <c r="D371" i="53"/>
  <c r="C371" i="53"/>
  <c r="B371" i="53"/>
  <c r="D370" i="53"/>
  <c r="C370" i="53"/>
  <c r="B370" i="53"/>
  <c r="D369" i="53"/>
  <c r="C369" i="53"/>
  <c r="B369" i="53"/>
  <c r="D368" i="53"/>
  <c r="C368" i="53"/>
  <c r="B368" i="53"/>
  <c r="D367" i="53"/>
  <c r="C367" i="53"/>
  <c r="B367" i="53"/>
  <c r="D366" i="53"/>
  <c r="C366" i="53"/>
  <c r="B366" i="53"/>
  <c r="D365" i="53"/>
  <c r="C365" i="53"/>
  <c r="B365" i="53"/>
  <c r="D364" i="53"/>
  <c r="C364" i="53"/>
  <c r="B364" i="53"/>
  <c r="D363" i="53"/>
  <c r="C363" i="53"/>
  <c r="B363" i="53"/>
  <c r="D362" i="53"/>
  <c r="C362" i="53"/>
  <c r="B362" i="53"/>
  <c r="D361" i="53"/>
  <c r="C361" i="53"/>
  <c r="B361" i="53"/>
  <c r="D360" i="53"/>
  <c r="C360" i="53"/>
  <c r="B360" i="53"/>
  <c r="D359" i="53"/>
  <c r="C359" i="53"/>
  <c r="B359" i="53"/>
  <c r="D358" i="53"/>
  <c r="C358" i="53"/>
  <c r="B358" i="53"/>
  <c r="D357" i="53"/>
  <c r="C357" i="53"/>
  <c r="B357" i="53"/>
  <c r="D356" i="53"/>
  <c r="C356" i="53"/>
  <c r="B356" i="53"/>
  <c r="D355" i="53"/>
  <c r="C355" i="53"/>
  <c r="B355" i="53"/>
  <c r="D354" i="53"/>
  <c r="C354" i="53"/>
  <c r="B354" i="53"/>
  <c r="D353" i="53"/>
  <c r="C353" i="53"/>
  <c r="B353" i="53"/>
  <c r="D352" i="53"/>
  <c r="C352" i="53"/>
  <c r="B352" i="53"/>
  <c r="D351" i="53"/>
  <c r="C351" i="53"/>
  <c r="B351" i="53"/>
  <c r="D350" i="53"/>
  <c r="C350" i="53"/>
  <c r="B350" i="53"/>
  <c r="D349" i="53"/>
  <c r="C349" i="53"/>
  <c r="B349" i="53"/>
  <c r="D348" i="53"/>
  <c r="C348" i="53"/>
  <c r="B348" i="53"/>
  <c r="D347" i="53"/>
  <c r="C347" i="53"/>
  <c r="B347" i="53"/>
  <c r="D346" i="53"/>
  <c r="C346" i="53"/>
  <c r="B346" i="53"/>
  <c r="D345" i="53"/>
  <c r="C345" i="53"/>
  <c r="B345" i="53"/>
  <c r="D344" i="53"/>
  <c r="C344" i="53"/>
  <c r="B344" i="53"/>
  <c r="D343" i="53"/>
  <c r="C343" i="53"/>
  <c r="B343" i="53"/>
  <c r="D342" i="53"/>
  <c r="C342" i="53"/>
  <c r="B342" i="53"/>
  <c r="D341" i="53"/>
  <c r="C341" i="53"/>
  <c r="B341" i="53"/>
  <c r="D340" i="53"/>
  <c r="C340" i="53"/>
  <c r="B340" i="53"/>
  <c r="D339" i="53"/>
  <c r="C339" i="53"/>
  <c r="B339" i="53"/>
  <c r="D338" i="53"/>
  <c r="C338" i="53"/>
  <c r="B338" i="53"/>
  <c r="D337" i="53"/>
  <c r="C337" i="53"/>
  <c r="B337" i="53"/>
  <c r="D336" i="53"/>
  <c r="C336" i="53"/>
  <c r="B336" i="53"/>
  <c r="D335" i="53"/>
  <c r="C335" i="53"/>
  <c r="B335" i="53"/>
  <c r="D334" i="53"/>
  <c r="C334" i="53"/>
  <c r="B334" i="53"/>
  <c r="D333" i="53"/>
  <c r="C333" i="53"/>
  <c r="B333" i="53"/>
  <c r="D332" i="53"/>
  <c r="C332" i="53"/>
  <c r="B332" i="53"/>
  <c r="D331" i="53"/>
  <c r="C331" i="53"/>
  <c r="B331" i="53"/>
  <c r="D330" i="53"/>
  <c r="C330" i="53"/>
  <c r="B330" i="53"/>
  <c r="D329" i="53"/>
  <c r="C329" i="53"/>
  <c r="B329" i="53"/>
  <c r="D328" i="53"/>
  <c r="C328" i="53"/>
  <c r="B328" i="53"/>
  <c r="D327" i="53"/>
  <c r="C327" i="53"/>
  <c r="B327" i="53"/>
  <c r="D326" i="53"/>
  <c r="C326" i="53"/>
  <c r="B326" i="53"/>
  <c r="D325" i="53"/>
  <c r="C325" i="53"/>
  <c r="B325" i="53"/>
  <c r="D324" i="53"/>
  <c r="C324" i="53"/>
  <c r="B324" i="53"/>
  <c r="D323" i="53"/>
  <c r="C323" i="53"/>
  <c r="B323" i="53"/>
  <c r="D322" i="53"/>
  <c r="C322" i="53"/>
  <c r="B322" i="53"/>
  <c r="D321" i="53"/>
  <c r="C321" i="53"/>
  <c r="B321" i="53"/>
  <c r="D320" i="53"/>
  <c r="C320" i="53"/>
  <c r="B320" i="53"/>
  <c r="D319" i="53"/>
  <c r="C319" i="53"/>
  <c r="B319" i="53"/>
  <c r="D318" i="53"/>
  <c r="C318" i="53"/>
  <c r="B318" i="53"/>
  <c r="D317" i="53"/>
  <c r="C317" i="53"/>
  <c r="B317" i="53"/>
  <c r="D316" i="53"/>
  <c r="C316" i="53"/>
  <c r="B316" i="53"/>
  <c r="D315" i="53"/>
  <c r="C315" i="53"/>
  <c r="B315" i="53"/>
  <c r="D314" i="53"/>
  <c r="C314" i="53"/>
  <c r="B314" i="53"/>
  <c r="D313" i="53"/>
  <c r="C313" i="53"/>
  <c r="B313" i="53"/>
  <c r="D312" i="53"/>
  <c r="C312" i="53"/>
  <c r="B312" i="53"/>
  <c r="D311" i="53"/>
  <c r="C311" i="53"/>
  <c r="B311" i="53"/>
  <c r="D310" i="53"/>
  <c r="C310" i="53"/>
  <c r="B310" i="53"/>
  <c r="D309" i="53"/>
  <c r="C309" i="53"/>
  <c r="B309" i="53"/>
  <c r="D308" i="53"/>
  <c r="C308" i="53"/>
  <c r="B308" i="53"/>
  <c r="D307" i="53"/>
  <c r="C307" i="53"/>
  <c r="B307" i="53"/>
  <c r="D306" i="53"/>
  <c r="C306" i="53"/>
  <c r="B306" i="53"/>
  <c r="D305" i="53"/>
  <c r="C305" i="53"/>
  <c r="B305" i="53"/>
  <c r="D304" i="53"/>
  <c r="C304" i="53"/>
  <c r="B304" i="53"/>
  <c r="D303" i="53"/>
  <c r="C303" i="53"/>
  <c r="B303" i="53"/>
  <c r="D302" i="53"/>
  <c r="C302" i="53"/>
  <c r="B302" i="53"/>
  <c r="D301" i="53"/>
  <c r="C301" i="53"/>
  <c r="B301" i="53"/>
  <c r="D300" i="53"/>
  <c r="C300" i="53"/>
  <c r="B300" i="53"/>
  <c r="D299" i="53"/>
  <c r="C299" i="53"/>
  <c r="B299" i="53"/>
  <c r="D298" i="53"/>
  <c r="C298" i="53"/>
  <c r="B298" i="53"/>
  <c r="D297" i="53"/>
  <c r="C297" i="53"/>
  <c r="B297" i="53"/>
  <c r="D296" i="53"/>
  <c r="C296" i="53"/>
  <c r="B296" i="53"/>
  <c r="D295" i="53"/>
  <c r="C295" i="53"/>
  <c r="B295" i="53"/>
  <c r="D294" i="53"/>
  <c r="C294" i="53"/>
  <c r="B294" i="53"/>
  <c r="D293" i="53"/>
  <c r="C293" i="53"/>
  <c r="B293" i="53"/>
  <c r="D292" i="53"/>
  <c r="C292" i="53"/>
  <c r="B292" i="53"/>
  <c r="D291" i="53"/>
  <c r="C291" i="53"/>
  <c r="B291" i="53"/>
  <c r="D290" i="53"/>
  <c r="C290" i="53"/>
  <c r="B290" i="53"/>
  <c r="D289" i="53"/>
  <c r="C289" i="53"/>
  <c r="B289" i="53"/>
  <c r="D288" i="53"/>
  <c r="C288" i="53"/>
  <c r="B288" i="53"/>
  <c r="D287" i="53"/>
  <c r="C287" i="53"/>
  <c r="B287" i="53"/>
  <c r="D286" i="53"/>
  <c r="C286" i="53"/>
  <c r="B286" i="53"/>
  <c r="D285" i="53"/>
  <c r="C285" i="53"/>
  <c r="B285" i="53"/>
  <c r="D284" i="53"/>
  <c r="C284" i="53"/>
  <c r="B284" i="53"/>
  <c r="D283" i="53"/>
  <c r="C283" i="53"/>
  <c r="B283" i="53"/>
  <c r="D282" i="53"/>
  <c r="C282" i="53"/>
  <c r="B282" i="53"/>
  <c r="D281" i="53"/>
  <c r="C281" i="53"/>
  <c r="B281" i="53"/>
  <c r="D280" i="53"/>
  <c r="C280" i="53"/>
  <c r="B280" i="53"/>
  <c r="D279" i="53"/>
  <c r="C279" i="53"/>
  <c r="B279" i="53"/>
  <c r="D278" i="53"/>
  <c r="C278" i="53"/>
  <c r="B278" i="53"/>
  <c r="D277" i="53"/>
  <c r="C277" i="53"/>
  <c r="B277" i="53"/>
  <c r="D276" i="53"/>
  <c r="C276" i="53"/>
  <c r="B276" i="53"/>
  <c r="D275" i="53"/>
  <c r="C275" i="53"/>
  <c r="B275" i="53"/>
  <c r="D274" i="53"/>
  <c r="C274" i="53"/>
  <c r="B274" i="53"/>
  <c r="D273" i="53"/>
  <c r="C273" i="53"/>
  <c r="B273" i="53"/>
  <c r="D272" i="53"/>
  <c r="C272" i="53"/>
  <c r="B272" i="53"/>
  <c r="D271" i="53"/>
  <c r="C271" i="53"/>
  <c r="B271" i="53"/>
  <c r="D270" i="53"/>
  <c r="C270" i="53"/>
  <c r="B270" i="53"/>
  <c r="D269" i="53"/>
  <c r="C269" i="53"/>
  <c r="B269" i="53"/>
  <c r="D268" i="53"/>
  <c r="C268" i="53"/>
  <c r="B268" i="53"/>
  <c r="D267" i="53"/>
  <c r="C267" i="53"/>
  <c r="B267" i="53"/>
  <c r="D266" i="53"/>
  <c r="C266" i="53"/>
  <c r="B266" i="53"/>
  <c r="D265" i="53"/>
  <c r="C265" i="53"/>
  <c r="B265" i="53"/>
  <c r="D264" i="53"/>
  <c r="C264" i="53"/>
  <c r="B264" i="53"/>
  <c r="D263" i="53"/>
  <c r="C263" i="53"/>
  <c r="B263" i="53"/>
  <c r="D262" i="53"/>
  <c r="C262" i="53"/>
  <c r="B262" i="53"/>
  <c r="D261" i="53"/>
  <c r="C261" i="53"/>
  <c r="B261" i="53"/>
  <c r="D260" i="53"/>
  <c r="C260" i="53"/>
  <c r="B260" i="53"/>
  <c r="D259" i="53"/>
  <c r="C259" i="53"/>
  <c r="B259" i="53"/>
  <c r="D258" i="53"/>
  <c r="C258" i="53"/>
  <c r="B258" i="53"/>
  <c r="D257" i="53"/>
  <c r="C257" i="53"/>
  <c r="B257" i="53"/>
  <c r="D256" i="53"/>
  <c r="C256" i="53"/>
  <c r="B256" i="53"/>
  <c r="D255" i="53"/>
  <c r="C255" i="53"/>
  <c r="B255" i="53"/>
  <c r="D254" i="53"/>
  <c r="C254" i="53"/>
  <c r="B254" i="53"/>
  <c r="D253" i="53"/>
  <c r="C253" i="53"/>
  <c r="B253" i="53"/>
  <c r="D252" i="53"/>
  <c r="C252" i="53"/>
  <c r="B252" i="53"/>
  <c r="D251" i="53"/>
  <c r="C251" i="53"/>
  <c r="B251" i="53"/>
  <c r="D250" i="53"/>
  <c r="C250" i="53"/>
  <c r="B250" i="53"/>
  <c r="D249" i="53"/>
  <c r="C249" i="53"/>
  <c r="B249" i="53"/>
  <c r="D248" i="53"/>
  <c r="C248" i="53"/>
  <c r="B248" i="53"/>
  <c r="D247" i="53"/>
  <c r="C247" i="53"/>
  <c r="B247" i="53"/>
  <c r="D246" i="53"/>
  <c r="C246" i="53"/>
  <c r="B246" i="53"/>
  <c r="D245" i="53"/>
  <c r="C245" i="53"/>
  <c r="B245" i="53"/>
  <c r="D244" i="53"/>
  <c r="C244" i="53"/>
  <c r="B244" i="53"/>
  <c r="D243" i="53"/>
  <c r="C243" i="53"/>
  <c r="B243" i="53"/>
  <c r="D242" i="53"/>
  <c r="C242" i="53"/>
  <c r="B242" i="53"/>
  <c r="D241" i="53"/>
  <c r="C241" i="53"/>
  <c r="B241" i="53"/>
  <c r="D240" i="53"/>
  <c r="C240" i="53"/>
  <c r="B240" i="53"/>
  <c r="D239" i="53"/>
  <c r="C239" i="53"/>
  <c r="B239" i="53"/>
  <c r="D238" i="53"/>
  <c r="C238" i="53"/>
  <c r="B238" i="53"/>
  <c r="D237" i="53"/>
  <c r="C237" i="53"/>
  <c r="B237" i="53"/>
  <c r="D236" i="53"/>
  <c r="C236" i="53"/>
  <c r="B236" i="53"/>
  <c r="D235" i="53"/>
  <c r="C235" i="53"/>
  <c r="B235" i="53"/>
  <c r="D234" i="53"/>
  <c r="C234" i="53"/>
  <c r="B234" i="53"/>
  <c r="D233" i="53"/>
  <c r="C233" i="53"/>
  <c r="B233" i="53"/>
  <c r="D232" i="53"/>
  <c r="C232" i="53"/>
  <c r="B232" i="53"/>
  <c r="D231" i="53"/>
  <c r="C231" i="53"/>
  <c r="B231" i="53"/>
  <c r="D230" i="53"/>
  <c r="C230" i="53"/>
  <c r="B230" i="53"/>
  <c r="D229" i="53"/>
  <c r="C229" i="53"/>
  <c r="B229" i="53"/>
  <c r="D228" i="53"/>
  <c r="C228" i="53"/>
  <c r="B228" i="53"/>
  <c r="D227" i="53"/>
  <c r="C227" i="53"/>
  <c r="B227" i="53"/>
  <c r="D226" i="53"/>
  <c r="C226" i="53"/>
  <c r="B226" i="53"/>
  <c r="D225" i="53"/>
  <c r="C225" i="53"/>
  <c r="B225" i="53"/>
  <c r="D224" i="53"/>
  <c r="C224" i="53"/>
  <c r="B224" i="53"/>
  <c r="D223" i="53"/>
  <c r="C223" i="53"/>
  <c r="B223" i="53"/>
  <c r="D222" i="53"/>
  <c r="C222" i="53"/>
  <c r="B222" i="53"/>
  <c r="D221" i="53"/>
  <c r="C221" i="53"/>
  <c r="B221" i="53"/>
  <c r="D220" i="53"/>
  <c r="C220" i="53"/>
  <c r="B220" i="53"/>
  <c r="D219" i="53"/>
  <c r="C219" i="53"/>
  <c r="B219" i="53"/>
  <c r="D218" i="53"/>
  <c r="C218" i="53"/>
  <c r="B218" i="53"/>
  <c r="D217" i="53"/>
  <c r="C217" i="53"/>
  <c r="B217" i="53"/>
  <c r="D216" i="53"/>
  <c r="C216" i="53"/>
  <c r="B216" i="53"/>
  <c r="D215" i="53"/>
  <c r="C215" i="53"/>
  <c r="B215" i="53"/>
  <c r="D214" i="53"/>
  <c r="C214" i="53"/>
  <c r="B214" i="53"/>
  <c r="D213" i="53"/>
  <c r="C213" i="53"/>
  <c r="B213" i="53"/>
  <c r="D212" i="53"/>
  <c r="C212" i="53"/>
  <c r="B212" i="53"/>
  <c r="D211" i="53"/>
  <c r="C211" i="53"/>
  <c r="B211" i="53"/>
  <c r="D210" i="53"/>
  <c r="C210" i="53"/>
  <c r="B210" i="53"/>
  <c r="D209" i="53"/>
  <c r="C209" i="53"/>
  <c r="B209" i="53"/>
  <c r="D208" i="53"/>
  <c r="C208" i="53"/>
  <c r="B208" i="53"/>
  <c r="D207" i="53"/>
  <c r="C207" i="53"/>
  <c r="B207" i="53"/>
  <c r="D206" i="53"/>
  <c r="C206" i="53"/>
  <c r="B206" i="53"/>
  <c r="D205" i="53"/>
  <c r="C205" i="53"/>
  <c r="B205" i="53"/>
  <c r="D204" i="53"/>
  <c r="C204" i="53"/>
  <c r="B204" i="53"/>
  <c r="D203" i="53"/>
  <c r="C203" i="53"/>
  <c r="B203" i="53"/>
  <c r="D202" i="53"/>
  <c r="C202" i="53"/>
  <c r="B202" i="53"/>
  <c r="D201" i="53"/>
  <c r="C201" i="53"/>
  <c r="B201" i="53"/>
  <c r="D200" i="53"/>
  <c r="C200" i="53"/>
  <c r="B200" i="53"/>
  <c r="D199" i="53"/>
  <c r="C199" i="53"/>
  <c r="B199" i="53"/>
  <c r="D198" i="53"/>
  <c r="C198" i="53"/>
  <c r="B198" i="53"/>
  <c r="D197" i="53"/>
  <c r="C197" i="53"/>
  <c r="B197" i="53"/>
  <c r="D196" i="53"/>
  <c r="C196" i="53"/>
  <c r="B196" i="53"/>
  <c r="D195" i="53"/>
  <c r="C195" i="53"/>
  <c r="B195" i="53"/>
  <c r="D194" i="53"/>
  <c r="C194" i="53"/>
  <c r="B194" i="53"/>
  <c r="D193" i="53"/>
  <c r="C193" i="53"/>
  <c r="B193" i="53"/>
  <c r="D192" i="53"/>
  <c r="C192" i="53"/>
  <c r="B192" i="53"/>
  <c r="D191" i="53"/>
  <c r="C191" i="53"/>
  <c r="B191" i="53"/>
  <c r="D190" i="53"/>
  <c r="C190" i="53"/>
  <c r="B190" i="53"/>
  <c r="D189" i="53"/>
  <c r="C189" i="53"/>
  <c r="B189" i="53"/>
  <c r="D188" i="53"/>
  <c r="C188" i="53"/>
  <c r="B188" i="53"/>
  <c r="D187" i="53"/>
  <c r="C187" i="53"/>
  <c r="B187" i="53"/>
  <c r="D186" i="53"/>
  <c r="C186" i="53"/>
  <c r="B186" i="53"/>
  <c r="D185" i="53"/>
  <c r="C185" i="53"/>
  <c r="B185" i="53"/>
  <c r="D184" i="53"/>
  <c r="C184" i="53"/>
  <c r="B184" i="53"/>
  <c r="D183" i="53"/>
  <c r="C183" i="53"/>
  <c r="B183" i="53"/>
  <c r="D182" i="53"/>
  <c r="C182" i="53"/>
  <c r="B182" i="53"/>
  <c r="D181" i="53"/>
  <c r="C181" i="53"/>
  <c r="B181" i="53"/>
  <c r="D180" i="53"/>
  <c r="C180" i="53"/>
  <c r="B180" i="53"/>
  <c r="D179" i="53"/>
  <c r="C179" i="53"/>
  <c r="B179" i="53"/>
  <c r="D178" i="53"/>
  <c r="C178" i="53"/>
  <c r="B178" i="53"/>
  <c r="D177" i="53"/>
  <c r="C177" i="53"/>
  <c r="B177" i="53"/>
  <c r="D176" i="53"/>
  <c r="C176" i="53"/>
  <c r="B176" i="53"/>
  <c r="D175" i="53"/>
  <c r="C175" i="53"/>
  <c r="B175" i="53"/>
  <c r="D174" i="53"/>
  <c r="C174" i="53"/>
  <c r="B174" i="53"/>
  <c r="D173" i="53"/>
  <c r="C173" i="53"/>
  <c r="B173" i="53"/>
  <c r="D172" i="53"/>
  <c r="C172" i="53"/>
  <c r="B172" i="53"/>
  <c r="D171" i="53"/>
  <c r="C171" i="53"/>
  <c r="B171" i="53"/>
  <c r="D170" i="53"/>
  <c r="C170" i="53"/>
  <c r="B170" i="53"/>
  <c r="D169" i="53"/>
  <c r="C169" i="53"/>
  <c r="B169" i="53"/>
  <c r="D168" i="53"/>
  <c r="C168" i="53"/>
  <c r="B168" i="53"/>
  <c r="D167" i="53"/>
  <c r="C167" i="53"/>
  <c r="B167" i="53"/>
  <c r="D166" i="53"/>
  <c r="C166" i="53"/>
  <c r="B166" i="53"/>
  <c r="D165" i="53"/>
  <c r="C165" i="53"/>
  <c r="B165" i="53"/>
  <c r="D164" i="53"/>
  <c r="C164" i="53"/>
  <c r="B164" i="53"/>
  <c r="D163" i="53"/>
  <c r="C163" i="53"/>
  <c r="B163" i="53"/>
  <c r="D162" i="53"/>
  <c r="C162" i="53"/>
  <c r="B162" i="53"/>
  <c r="D161" i="53"/>
  <c r="C161" i="53"/>
  <c r="B161" i="53"/>
  <c r="D160" i="53"/>
  <c r="C160" i="53"/>
  <c r="B160" i="53"/>
  <c r="D159" i="53"/>
  <c r="C159" i="53"/>
  <c r="B159" i="53"/>
  <c r="D158" i="53"/>
  <c r="C158" i="53"/>
  <c r="B158" i="53"/>
  <c r="D157" i="53"/>
  <c r="C157" i="53"/>
  <c r="B157" i="53"/>
  <c r="D156" i="53"/>
  <c r="C156" i="53"/>
  <c r="B156" i="53"/>
  <c r="D155" i="53"/>
  <c r="C155" i="53"/>
  <c r="B155" i="53"/>
  <c r="D154" i="53"/>
  <c r="C154" i="53"/>
  <c r="B154" i="53"/>
  <c r="D153" i="53"/>
  <c r="C153" i="53"/>
  <c r="B153" i="53"/>
  <c r="D152" i="53"/>
  <c r="C152" i="53"/>
  <c r="B152" i="53"/>
  <c r="D151" i="53"/>
  <c r="C151" i="53"/>
  <c r="B151" i="53"/>
  <c r="D150" i="53"/>
  <c r="C150" i="53"/>
  <c r="B150" i="53"/>
  <c r="D149" i="53"/>
  <c r="C149" i="53"/>
  <c r="B149" i="53"/>
  <c r="D148" i="53"/>
  <c r="C148" i="53"/>
  <c r="B148" i="53"/>
  <c r="D147" i="53"/>
  <c r="C147" i="53"/>
  <c r="B147" i="53"/>
  <c r="D146" i="53"/>
  <c r="C146" i="53"/>
  <c r="B146" i="53"/>
  <c r="D145" i="53"/>
  <c r="C145" i="53"/>
  <c r="B145" i="53"/>
  <c r="D144" i="53"/>
  <c r="C144" i="53"/>
  <c r="B144" i="53"/>
  <c r="D143" i="53"/>
  <c r="C143" i="53"/>
  <c r="B143" i="53"/>
  <c r="D142" i="53"/>
  <c r="C142" i="53"/>
  <c r="B142" i="53"/>
  <c r="D141" i="53"/>
  <c r="C141" i="53"/>
  <c r="B141" i="53"/>
  <c r="D140" i="53"/>
  <c r="C140" i="53"/>
  <c r="B140" i="53"/>
  <c r="D139" i="53"/>
  <c r="C139" i="53"/>
  <c r="B139" i="53"/>
  <c r="D138" i="53"/>
  <c r="C138" i="53"/>
  <c r="B138" i="53"/>
  <c r="D137" i="53"/>
  <c r="C137" i="53"/>
  <c r="B137" i="53"/>
  <c r="D136" i="53"/>
  <c r="C136" i="53"/>
  <c r="B136" i="53"/>
  <c r="D135" i="53"/>
  <c r="C135" i="53"/>
  <c r="B135" i="53"/>
  <c r="D134" i="53"/>
  <c r="C134" i="53"/>
  <c r="B134" i="53"/>
  <c r="D133" i="53"/>
  <c r="C133" i="53"/>
  <c r="B133" i="53"/>
  <c r="D132" i="53"/>
  <c r="C132" i="53"/>
  <c r="B132" i="53"/>
  <c r="D131" i="53"/>
  <c r="C131" i="53"/>
  <c r="B131" i="53"/>
  <c r="D130" i="53"/>
  <c r="C130" i="53"/>
  <c r="B130" i="53"/>
  <c r="D129" i="53"/>
  <c r="C129" i="53"/>
  <c r="B129" i="53"/>
  <c r="D128" i="53"/>
  <c r="C128" i="53"/>
  <c r="B128" i="53"/>
  <c r="D127" i="53"/>
  <c r="C127" i="53"/>
  <c r="B127" i="53"/>
  <c r="D126" i="53"/>
  <c r="C126" i="53"/>
  <c r="B126" i="53"/>
  <c r="D125" i="53"/>
  <c r="C125" i="53"/>
  <c r="B125" i="53"/>
  <c r="D124" i="53"/>
  <c r="C124" i="53"/>
  <c r="B124" i="53"/>
  <c r="D123" i="53"/>
  <c r="C123" i="53"/>
  <c r="B123" i="53"/>
  <c r="D122" i="53"/>
  <c r="C122" i="53"/>
  <c r="B122" i="53"/>
  <c r="D121" i="53"/>
  <c r="C121" i="53"/>
  <c r="B121" i="53"/>
  <c r="D120" i="53"/>
  <c r="C120" i="53"/>
  <c r="B120" i="53"/>
  <c r="D119" i="53"/>
  <c r="C119" i="53"/>
  <c r="B119" i="53"/>
  <c r="D118" i="53"/>
  <c r="C118" i="53"/>
  <c r="B118" i="53"/>
  <c r="D117" i="53"/>
  <c r="C117" i="53"/>
  <c r="B117" i="53"/>
  <c r="D116" i="53"/>
  <c r="C116" i="53"/>
  <c r="B116" i="53"/>
  <c r="D115" i="53"/>
  <c r="C115" i="53"/>
  <c r="B115" i="53"/>
  <c r="D114" i="53"/>
  <c r="C114" i="53"/>
  <c r="B114" i="53"/>
  <c r="D113" i="53"/>
  <c r="C113" i="53"/>
  <c r="B113" i="53"/>
  <c r="D112" i="53"/>
  <c r="C112" i="53"/>
  <c r="B112" i="53"/>
  <c r="D111" i="53"/>
  <c r="C111" i="53"/>
  <c r="B111" i="53"/>
  <c r="D110" i="53"/>
  <c r="C110" i="53"/>
  <c r="B110" i="53"/>
  <c r="D109" i="53"/>
  <c r="C109" i="53"/>
  <c r="B109" i="53"/>
  <c r="D108" i="53"/>
  <c r="C108" i="53"/>
  <c r="B108" i="53"/>
  <c r="D107" i="53"/>
  <c r="C107" i="53"/>
  <c r="B107" i="53"/>
  <c r="D106" i="53"/>
  <c r="C106" i="53"/>
  <c r="B106" i="53"/>
  <c r="D105" i="53"/>
  <c r="C105" i="53"/>
  <c r="B105" i="53"/>
  <c r="D104" i="53"/>
  <c r="C104" i="53"/>
  <c r="B104" i="53"/>
  <c r="D103" i="53"/>
  <c r="C103" i="53"/>
  <c r="B103" i="53"/>
  <c r="D102" i="53"/>
  <c r="C102" i="53"/>
  <c r="B102" i="53"/>
  <c r="D101" i="53"/>
  <c r="C101" i="53"/>
  <c r="B101" i="53"/>
  <c r="D100" i="53"/>
  <c r="C100" i="53"/>
  <c r="B100" i="53"/>
  <c r="D99" i="53"/>
  <c r="C99" i="53"/>
  <c r="B99" i="53"/>
  <c r="D98" i="53"/>
  <c r="C98" i="53"/>
  <c r="B98" i="53"/>
  <c r="D97" i="53"/>
  <c r="C97" i="53"/>
  <c r="B97" i="53"/>
  <c r="D96" i="53"/>
  <c r="C96" i="53"/>
  <c r="B96" i="53"/>
  <c r="D95" i="53"/>
  <c r="C95" i="53"/>
  <c r="B95" i="53"/>
  <c r="D94" i="53"/>
  <c r="C94" i="53"/>
  <c r="B94" i="53"/>
  <c r="D93" i="53"/>
  <c r="C93" i="53"/>
  <c r="B93" i="53"/>
  <c r="D92" i="53"/>
  <c r="C92" i="53"/>
  <c r="B92" i="53"/>
  <c r="D91" i="53"/>
  <c r="C91" i="53"/>
  <c r="B91" i="53"/>
  <c r="D90" i="53"/>
  <c r="C90" i="53"/>
  <c r="B90" i="53"/>
  <c r="D89" i="53"/>
  <c r="C89" i="53"/>
  <c r="B89" i="53"/>
  <c r="D88" i="53"/>
  <c r="C88" i="53"/>
  <c r="B88" i="53"/>
  <c r="D87" i="53"/>
  <c r="C87" i="53"/>
  <c r="B87" i="53"/>
  <c r="D86" i="53"/>
  <c r="C86" i="53"/>
  <c r="B86" i="53"/>
  <c r="D85" i="53"/>
  <c r="C85" i="53"/>
  <c r="B85" i="53"/>
  <c r="D84" i="53"/>
  <c r="C84" i="53"/>
  <c r="B84" i="53"/>
  <c r="D83" i="53"/>
  <c r="C83" i="53"/>
  <c r="B83" i="53"/>
  <c r="D82" i="53"/>
  <c r="C82" i="53"/>
  <c r="B82" i="53"/>
  <c r="D81" i="53"/>
  <c r="C81" i="53"/>
  <c r="B81" i="53"/>
  <c r="D80" i="53"/>
  <c r="C80" i="53"/>
  <c r="B80" i="53"/>
  <c r="D79" i="53"/>
  <c r="C79" i="53"/>
  <c r="B79" i="53"/>
  <c r="D78" i="53"/>
  <c r="C78" i="53"/>
  <c r="B78" i="53"/>
  <c r="D77" i="53"/>
  <c r="C77" i="53"/>
  <c r="B77" i="53"/>
  <c r="D76" i="53"/>
  <c r="C76" i="53"/>
  <c r="B76" i="53"/>
  <c r="D75" i="53"/>
  <c r="C75" i="53"/>
  <c r="B75" i="53"/>
  <c r="D74" i="53"/>
  <c r="C74" i="53"/>
  <c r="B74" i="53"/>
  <c r="D73" i="53"/>
  <c r="C73" i="53"/>
  <c r="B73" i="53"/>
  <c r="D72" i="53"/>
  <c r="C72" i="53"/>
  <c r="B72" i="53"/>
  <c r="D71" i="53"/>
  <c r="C71" i="53"/>
  <c r="B71" i="53"/>
  <c r="D70" i="53"/>
  <c r="C70" i="53"/>
  <c r="B70" i="53"/>
  <c r="D69" i="53"/>
  <c r="C69" i="53"/>
  <c r="B69" i="53"/>
  <c r="D68" i="53"/>
  <c r="C68" i="53"/>
  <c r="B68" i="53"/>
  <c r="D67" i="53"/>
  <c r="C67" i="53"/>
  <c r="B67" i="53"/>
  <c r="D66" i="53"/>
  <c r="C66" i="53"/>
  <c r="B66" i="53"/>
  <c r="D65" i="53"/>
  <c r="C65" i="53"/>
  <c r="B65" i="53"/>
  <c r="D64" i="53"/>
  <c r="C64" i="53"/>
  <c r="B64" i="53"/>
  <c r="D63" i="53"/>
  <c r="C63" i="53"/>
  <c r="B63" i="53"/>
  <c r="D62" i="53"/>
  <c r="C62" i="53"/>
  <c r="B62" i="53"/>
  <c r="D61" i="53"/>
  <c r="C61" i="53"/>
  <c r="B61" i="53"/>
  <c r="D60" i="53"/>
  <c r="C60" i="53"/>
  <c r="B60" i="53"/>
  <c r="D59" i="53"/>
  <c r="C59" i="53"/>
  <c r="B59" i="53"/>
  <c r="D58" i="53"/>
  <c r="C58" i="53"/>
  <c r="B58" i="53"/>
  <c r="D57" i="53"/>
  <c r="C57" i="53"/>
  <c r="B57" i="53"/>
  <c r="D56" i="53"/>
  <c r="C56" i="53"/>
  <c r="B56" i="53"/>
  <c r="D55" i="53"/>
  <c r="C55" i="53"/>
  <c r="B55" i="53"/>
  <c r="D54" i="53"/>
  <c r="C54" i="53"/>
  <c r="B54" i="53"/>
  <c r="D53" i="53"/>
  <c r="C53" i="53"/>
  <c r="B53" i="53"/>
  <c r="D52" i="53"/>
  <c r="C52" i="53"/>
  <c r="B52" i="53"/>
  <c r="D51" i="53"/>
  <c r="C51" i="53"/>
  <c r="B51" i="53"/>
  <c r="D50" i="53"/>
  <c r="C50" i="53"/>
  <c r="B50" i="53"/>
  <c r="D49" i="53"/>
  <c r="C49" i="53"/>
  <c r="B49" i="53"/>
  <c r="D48" i="53"/>
  <c r="C48" i="53"/>
  <c r="B48" i="53"/>
  <c r="D47" i="53"/>
  <c r="C47" i="53"/>
  <c r="B47" i="53"/>
  <c r="D46" i="53"/>
  <c r="C46" i="53"/>
  <c r="B46" i="53"/>
  <c r="D45" i="53"/>
  <c r="C45" i="53"/>
  <c r="B45" i="53"/>
  <c r="D44" i="53"/>
  <c r="C44" i="53"/>
  <c r="B44" i="53"/>
  <c r="D43" i="53"/>
  <c r="C43" i="53"/>
  <c r="B43" i="53"/>
  <c r="D42" i="53"/>
  <c r="C42" i="53"/>
  <c r="B42" i="53"/>
  <c r="D41" i="53"/>
  <c r="C41" i="53"/>
  <c r="B41" i="53"/>
  <c r="D40" i="53"/>
  <c r="C40" i="53"/>
  <c r="B40" i="53"/>
  <c r="D39" i="53"/>
  <c r="C39" i="53"/>
  <c r="B39" i="53"/>
  <c r="D38" i="53"/>
  <c r="C38" i="53"/>
  <c r="B38" i="53"/>
  <c r="D37" i="53"/>
  <c r="C37" i="53"/>
  <c r="B37" i="53"/>
  <c r="D36" i="53"/>
  <c r="C36" i="53"/>
  <c r="B36" i="53"/>
  <c r="D35" i="53"/>
  <c r="C35" i="53"/>
  <c r="B35" i="53"/>
  <c r="D34" i="53"/>
  <c r="C34" i="53"/>
  <c r="B34" i="53"/>
  <c r="D33" i="53"/>
  <c r="C33" i="53"/>
  <c r="B33" i="53"/>
  <c r="D32" i="53"/>
  <c r="C32" i="53"/>
  <c r="B32" i="53"/>
  <c r="D31" i="53"/>
  <c r="C31" i="53"/>
  <c r="B31" i="53"/>
  <c r="D30" i="53"/>
  <c r="C30" i="53"/>
  <c r="B30" i="53"/>
  <c r="D29" i="53"/>
  <c r="C29" i="53"/>
  <c r="B29" i="53"/>
  <c r="D28" i="53"/>
  <c r="C28" i="53"/>
  <c r="B28" i="53"/>
  <c r="D27" i="53"/>
  <c r="C27" i="53"/>
  <c r="B27" i="53"/>
  <c r="D26" i="53"/>
  <c r="C26" i="53"/>
  <c r="B26" i="53"/>
  <c r="D25" i="53"/>
  <c r="C25" i="53"/>
  <c r="B25" i="53"/>
  <c r="D24" i="53"/>
  <c r="C24" i="53"/>
  <c r="B24" i="53"/>
  <c r="D23" i="53"/>
  <c r="C23" i="53"/>
  <c r="B23" i="53"/>
  <c r="D22" i="53"/>
  <c r="C22" i="53"/>
  <c r="B22" i="53"/>
  <c r="D21" i="53"/>
  <c r="C21" i="53"/>
  <c r="B21" i="53"/>
  <c r="D20" i="53"/>
  <c r="C20" i="53"/>
  <c r="B20" i="53"/>
  <c r="D19" i="53"/>
  <c r="C19" i="53"/>
  <c r="B19" i="53"/>
  <c r="D18" i="53"/>
  <c r="C18" i="53"/>
  <c r="B18" i="53"/>
  <c r="D17" i="53"/>
  <c r="C17" i="53"/>
  <c r="B17" i="53"/>
  <c r="D16" i="53"/>
  <c r="C16" i="53"/>
  <c r="B16" i="53"/>
  <c r="D15" i="53"/>
  <c r="C15" i="53"/>
  <c r="B15" i="53"/>
  <c r="D14" i="53"/>
  <c r="C14" i="53"/>
  <c r="B14" i="53"/>
  <c r="D13" i="53"/>
  <c r="C13" i="53"/>
  <c r="B13" i="53"/>
  <c r="D12" i="53"/>
  <c r="C12" i="53"/>
  <c r="B12" i="53"/>
  <c r="D11" i="53"/>
  <c r="C11" i="53"/>
  <c r="B11" i="53"/>
  <c r="D10" i="53"/>
  <c r="C10" i="53"/>
  <c r="F10" i="53" s="1"/>
  <c r="B10" i="53"/>
  <c r="D609" i="55"/>
  <c r="C609" i="55"/>
  <c r="B609" i="55"/>
  <c r="D608" i="55"/>
  <c r="C608" i="55"/>
  <c r="B608" i="55"/>
  <c r="D607" i="55"/>
  <c r="C607" i="55"/>
  <c r="B607" i="55"/>
  <c r="D606" i="55"/>
  <c r="C606" i="55"/>
  <c r="B606" i="55"/>
  <c r="D605" i="55"/>
  <c r="C605" i="55"/>
  <c r="B605" i="55"/>
  <c r="D604" i="55"/>
  <c r="C604" i="55"/>
  <c r="B604" i="55"/>
  <c r="D603" i="55"/>
  <c r="C603" i="55"/>
  <c r="B603" i="55"/>
  <c r="D602" i="55"/>
  <c r="C602" i="55"/>
  <c r="B602" i="55"/>
  <c r="D601" i="55"/>
  <c r="C601" i="55"/>
  <c r="B601" i="55"/>
  <c r="D600" i="55"/>
  <c r="C600" i="55"/>
  <c r="B600" i="55"/>
  <c r="D599" i="55"/>
  <c r="C599" i="55"/>
  <c r="B599" i="55"/>
  <c r="D598" i="55"/>
  <c r="C598" i="55"/>
  <c r="B598" i="55"/>
  <c r="D597" i="55"/>
  <c r="C597" i="55"/>
  <c r="B597" i="55"/>
  <c r="D596" i="55"/>
  <c r="C596" i="55"/>
  <c r="B596" i="55"/>
  <c r="D595" i="55"/>
  <c r="C595" i="55"/>
  <c r="B595" i="55"/>
  <c r="D594" i="55"/>
  <c r="C594" i="55"/>
  <c r="B594" i="55"/>
  <c r="D593" i="55"/>
  <c r="C593" i="55"/>
  <c r="B593" i="55"/>
  <c r="D592" i="55"/>
  <c r="C592" i="55"/>
  <c r="B592" i="55"/>
  <c r="D591" i="55"/>
  <c r="C591" i="55"/>
  <c r="B591" i="55"/>
  <c r="D590" i="55"/>
  <c r="C590" i="55"/>
  <c r="B590" i="55"/>
  <c r="D589" i="55"/>
  <c r="C589" i="55"/>
  <c r="B589" i="55"/>
  <c r="D588" i="55"/>
  <c r="C588" i="55"/>
  <c r="B588" i="55"/>
  <c r="D587" i="55"/>
  <c r="C587" i="55"/>
  <c r="B587" i="55"/>
  <c r="D586" i="55"/>
  <c r="C586" i="55"/>
  <c r="B586" i="55"/>
  <c r="D585" i="55"/>
  <c r="C585" i="55"/>
  <c r="B585" i="55"/>
  <c r="D584" i="55"/>
  <c r="C584" i="55"/>
  <c r="B584" i="55"/>
  <c r="D583" i="55"/>
  <c r="C583" i="55"/>
  <c r="B583" i="55"/>
  <c r="D582" i="55"/>
  <c r="C582" i="55"/>
  <c r="B582" i="55"/>
  <c r="D581" i="55"/>
  <c r="C581" i="55"/>
  <c r="B581" i="55"/>
  <c r="D580" i="55"/>
  <c r="C580" i="55"/>
  <c r="B580" i="55"/>
  <c r="D579" i="55"/>
  <c r="C579" i="55"/>
  <c r="B579" i="55"/>
  <c r="D578" i="55"/>
  <c r="C578" i="55"/>
  <c r="B578" i="55"/>
  <c r="D577" i="55"/>
  <c r="C577" i="55"/>
  <c r="B577" i="55"/>
  <c r="D576" i="55"/>
  <c r="C576" i="55"/>
  <c r="B576" i="55"/>
  <c r="D575" i="55"/>
  <c r="C575" i="55"/>
  <c r="B575" i="55"/>
  <c r="D574" i="55"/>
  <c r="C574" i="55"/>
  <c r="B574" i="55"/>
  <c r="D573" i="55"/>
  <c r="C573" i="55"/>
  <c r="B573" i="55"/>
  <c r="D572" i="55"/>
  <c r="C572" i="55"/>
  <c r="B572" i="55"/>
  <c r="D571" i="55"/>
  <c r="C571" i="55"/>
  <c r="B571" i="55"/>
  <c r="D570" i="55"/>
  <c r="C570" i="55"/>
  <c r="B570" i="55"/>
  <c r="D569" i="55"/>
  <c r="C569" i="55"/>
  <c r="B569" i="55"/>
  <c r="D568" i="55"/>
  <c r="C568" i="55"/>
  <c r="B568" i="55"/>
  <c r="D567" i="55"/>
  <c r="C567" i="55"/>
  <c r="B567" i="55"/>
  <c r="D566" i="55"/>
  <c r="C566" i="55"/>
  <c r="B566" i="55"/>
  <c r="D565" i="55"/>
  <c r="C565" i="55"/>
  <c r="B565" i="55"/>
  <c r="D564" i="55"/>
  <c r="C564" i="55"/>
  <c r="B564" i="55"/>
  <c r="D563" i="55"/>
  <c r="C563" i="55"/>
  <c r="B563" i="55"/>
  <c r="D562" i="55"/>
  <c r="C562" i="55"/>
  <c r="B562" i="55"/>
  <c r="D561" i="55"/>
  <c r="C561" i="55"/>
  <c r="B561" i="55"/>
  <c r="D560" i="55"/>
  <c r="C560" i="55"/>
  <c r="B560" i="55"/>
  <c r="D559" i="55"/>
  <c r="C559" i="55"/>
  <c r="B559" i="55"/>
  <c r="D558" i="55"/>
  <c r="C558" i="55"/>
  <c r="B558" i="55"/>
  <c r="D557" i="55"/>
  <c r="C557" i="55"/>
  <c r="B557" i="55"/>
  <c r="D556" i="55"/>
  <c r="C556" i="55"/>
  <c r="B556" i="55"/>
  <c r="D555" i="55"/>
  <c r="C555" i="55"/>
  <c r="B555" i="55"/>
  <c r="D554" i="55"/>
  <c r="C554" i="55"/>
  <c r="B554" i="55"/>
  <c r="D553" i="55"/>
  <c r="C553" i="55"/>
  <c r="B553" i="55"/>
  <c r="D552" i="55"/>
  <c r="C552" i="55"/>
  <c r="B552" i="55"/>
  <c r="D551" i="55"/>
  <c r="C551" i="55"/>
  <c r="B551" i="55"/>
  <c r="D550" i="55"/>
  <c r="C550" i="55"/>
  <c r="B550" i="55"/>
  <c r="D549" i="55"/>
  <c r="C549" i="55"/>
  <c r="B549" i="55"/>
  <c r="D548" i="55"/>
  <c r="C548" i="55"/>
  <c r="B548" i="55"/>
  <c r="D547" i="55"/>
  <c r="C547" i="55"/>
  <c r="B547" i="55"/>
  <c r="D546" i="55"/>
  <c r="C546" i="55"/>
  <c r="B546" i="55"/>
  <c r="D545" i="55"/>
  <c r="C545" i="55"/>
  <c r="B545" i="55"/>
  <c r="D544" i="55"/>
  <c r="C544" i="55"/>
  <c r="B544" i="55"/>
  <c r="D543" i="55"/>
  <c r="C543" i="55"/>
  <c r="B543" i="55"/>
  <c r="D542" i="55"/>
  <c r="C542" i="55"/>
  <c r="B542" i="55"/>
  <c r="D541" i="55"/>
  <c r="C541" i="55"/>
  <c r="B541" i="55"/>
  <c r="D540" i="55"/>
  <c r="C540" i="55"/>
  <c r="B540" i="55"/>
  <c r="D539" i="55"/>
  <c r="C539" i="55"/>
  <c r="B539" i="55"/>
  <c r="D538" i="55"/>
  <c r="C538" i="55"/>
  <c r="B538" i="55"/>
  <c r="D537" i="55"/>
  <c r="C537" i="55"/>
  <c r="B537" i="55"/>
  <c r="D536" i="55"/>
  <c r="C536" i="55"/>
  <c r="B536" i="55"/>
  <c r="D535" i="55"/>
  <c r="C535" i="55"/>
  <c r="B535" i="55"/>
  <c r="D534" i="55"/>
  <c r="C534" i="55"/>
  <c r="B534" i="55"/>
  <c r="D533" i="55"/>
  <c r="C533" i="55"/>
  <c r="B533" i="55"/>
  <c r="D532" i="55"/>
  <c r="C532" i="55"/>
  <c r="B532" i="55"/>
  <c r="D531" i="55"/>
  <c r="C531" i="55"/>
  <c r="B531" i="55"/>
  <c r="D530" i="55"/>
  <c r="C530" i="55"/>
  <c r="B530" i="55"/>
  <c r="D529" i="55"/>
  <c r="C529" i="55"/>
  <c r="B529" i="55"/>
  <c r="D528" i="55"/>
  <c r="C528" i="55"/>
  <c r="B528" i="55"/>
  <c r="D527" i="55"/>
  <c r="C527" i="55"/>
  <c r="B527" i="55"/>
  <c r="D526" i="55"/>
  <c r="C526" i="55"/>
  <c r="B526" i="55"/>
  <c r="D525" i="55"/>
  <c r="C525" i="55"/>
  <c r="B525" i="55"/>
  <c r="D524" i="55"/>
  <c r="C524" i="55"/>
  <c r="B524" i="55"/>
  <c r="D523" i="55"/>
  <c r="C523" i="55"/>
  <c r="B523" i="55"/>
  <c r="D522" i="55"/>
  <c r="C522" i="55"/>
  <c r="B522" i="55"/>
  <c r="D521" i="55"/>
  <c r="C521" i="55"/>
  <c r="B521" i="55"/>
  <c r="D520" i="55"/>
  <c r="C520" i="55"/>
  <c r="B520" i="55"/>
  <c r="D519" i="55"/>
  <c r="C519" i="55"/>
  <c r="B519" i="55"/>
  <c r="D518" i="55"/>
  <c r="C518" i="55"/>
  <c r="B518" i="55"/>
  <c r="D517" i="55"/>
  <c r="C517" i="55"/>
  <c r="B517" i="55"/>
  <c r="D516" i="55"/>
  <c r="C516" i="55"/>
  <c r="B516" i="55"/>
  <c r="D515" i="55"/>
  <c r="C515" i="55"/>
  <c r="B515" i="55"/>
  <c r="D514" i="55"/>
  <c r="C514" i="55"/>
  <c r="B514" i="55"/>
  <c r="D513" i="55"/>
  <c r="C513" i="55"/>
  <c r="B513" i="55"/>
  <c r="D512" i="55"/>
  <c r="C512" i="55"/>
  <c r="B512" i="55"/>
  <c r="D511" i="55"/>
  <c r="C511" i="55"/>
  <c r="B511" i="55"/>
  <c r="D510" i="55"/>
  <c r="C510" i="55"/>
  <c r="B510" i="55"/>
  <c r="D509" i="55"/>
  <c r="C509" i="55"/>
  <c r="B509" i="55"/>
  <c r="D508" i="55"/>
  <c r="C508" i="55"/>
  <c r="B508" i="55"/>
  <c r="D507" i="55"/>
  <c r="C507" i="55"/>
  <c r="B507" i="55"/>
  <c r="D506" i="55"/>
  <c r="C506" i="55"/>
  <c r="B506" i="55"/>
  <c r="D505" i="55"/>
  <c r="C505" i="55"/>
  <c r="B505" i="55"/>
  <c r="D504" i="55"/>
  <c r="C504" i="55"/>
  <c r="B504" i="55"/>
  <c r="D503" i="55"/>
  <c r="C503" i="55"/>
  <c r="B503" i="55"/>
  <c r="D502" i="55"/>
  <c r="C502" i="55"/>
  <c r="B502" i="55"/>
  <c r="D501" i="55"/>
  <c r="C501" i="55"/>
  <c r="B501" i="55"/>
  <c r="D500" i="55"/>
  <c r="C500" i="55"/>
  <c r="B500" i="55"/>
  <c r="D499" i="55"/>
  <c r="C499" i="55"/>
  <c r="B499" i="55"/>
  <c r="D498" i="55"/>
  <c r="C498" i="55"/>
  <c r="B498" i="55"/>
  <c r="D497" i="55"/>
  <c r="C497" i="55"/>
  <c r="B497" i="55"/>
  <c r="D496" i="55"/>
  <c r="C496" i="55"/>
  <c r="B496" i="55"/>
  <c r="D495" i="55"/>
  <c r="C495" i="55"/>
  <c r="B495" i="55"/>
  <c r="D494" i="55"/>
  <c r="C494" i="55"/>
  <c r="B494" i="55"/>
  <c r="D493" i="55"/>
  <c r="C493" i="55"/>
  <c r="B493" i="55"/>
  <c r="D492" i="55"/>
  <c r="C492" i="55"/>
  <c r="B492" i="55"/>
  <c r="D491" i="55"/>
  <c r="C491" i="55"/>
  <c r="B491" i="55"/>
  <c r="D490" i="55"/>
  <c r="C490" i="55"/>
  <c r="B490" i="55"/>
  <c r="D489" i="55"/>
  <c r="C489" i="55"/>
  <c r="B489" i="55"/>
  <c r="D488" i="55"/>
  <c r="C488" i="55"/>
  <c r="B488" i="55"/>
  <c r="D487" i="55"/>
  <c r="C487" i="55"/>
  <c r="B487" i="55"/>
  <c r="D486" i="55"/>
  <c r="C486" i="55"/>
  <c r="B486" i="55"/>
  <c r="D485" i="55"/>
  <c r="C485" i="55"/>
  <c r="B485" i="55"/>
  <c r="D484" i="55"/>
  <c r="C484" i="55"/>
  <c r="B484" i="55"/>
  <c r="D483" i="55"/>
  <c r="C483" i="55"/>
  <c r="B483" i="55"/>
  <c r="D482" i="55"/>
  <c r="C482" i="55"/>
  <c r="B482" i="55"/>
  <c r="D481" i="55"/>
  <c r="C481" i="55"/>
  <c r="B481" i="55"/>
  <c r="D480" i="55"/>
  <c r="C480" i="55"/>
  <c r="B480" i="55"/>
  <c r="D479" i="55"/>
  <c r="C479" i="55"/>
  <c r="B479" i="55"/>
  <c r="D478" i="55"/>
  <c r="C478" i="55"/>
  <c r="B478" i="55"/>
  <c r="D477" i="55"/>
  <c r="C477" i="55"/>
  <c r="B477" i="55"/>
  <c r="D476" i="55"/>
  <c r="C476" i="55"/>
  <c r="B476" i="55"/>
  <c r="D475" i="55"/>
  <c r="C475" i="55"/>
  <c r="B475" i="55"/>
  <c r="D474" i="55"/>
  <c r="C474" i="55"/>
  <c r="B474" i="55"/>
  <c r="D473" i="55"/>
  <c r="C473" i="55"/>
  <c r="B473" i="55"/>
  <c r="D472" i="55"/>
  <c r="C472" i="55"/>
  <c r="B472" i="55"/>
  <c r="D471" i="55"/>
  <c r="C471" i="55"/>
  <c r="B471" i="55"/>
  <c r="D470" i="55"/>
  <c r="C470" i="55"/>
  <c r="B470" i="55"/>
  <c r="D469" i="55"/>
  <c r="C469" i="55"/>
  <c r="B469" i="55"/>
  <c r="D468" i="55"/>
  <c r="C468" i="55"/>
  <c r="B468" i="55"/>
  <c r="D467" i="55"/>
  <c r="C467" i="55"/>
  <c r="B467" i="55"/>
  <c r="D466" i="55"/>
  <c r="C466" i="55"/>
  <c r="B466" i="55"/>
  <c r="D465" i="55"/>
  <c r="C465" i="55"/>
  <c r="B465" i="55"/>
  <c r="D464" i="55"/>
  <c r="C464" i="55"/>
  <c r="B464" i="55"/>
  <c r="D463" i="55"/>
  <c r="C463" i="55"/>
  <c r="B463" i="55"/>
  <c r="D462" i="55"/>
  <c r="C462" i="55"/>
  <c r="B462" i="55"/>
  <c r="D461" i="55"/>
  <c r="C461" i="55"/>
  <c r="B461" i="55"/>
  <c r="D460" i="55"/>
  <c r="C460" i="55"/>
  <c r="B460" i="55"/>
  <c r="D459" i="55"/>
  <c r="C459" i="55"/>
  <c r="B459" i="55"/>
  <c r="D458" i="55"/>
  <c r="C458" i="55"/>
  <c r="B458" i="55"/>
  <c r="D457" i="55"/>
  <c r="C457" i="55"/>
  <c r="B457" i="55"/>
  <c r="D456" i="55"/>
  <c r="C456" i="55"/>
  <c r="B456" i="55"/>
  <c r="D455" i="55"/>
  <c r="C455" i="55"/>
  <c r="B455" i="55"/>
  <c r="D454" i="55"/>
  <c r="C454" i="55"/>
  <c r="B454" i="55"/>
  <c r="D453" i="55"/>
  <c r="C453" i="55"/>
  <c r="B453" i="55"/>
  <c r="D452" i="55"/>
  <c r="C452" i="55"/>
  <c r="B452" i="55"/>
  <c r="D451" i="55"/>
  <c r="C451" i="55"/>
  <c r="B451" i="55"/>
  <c r="D450" i="55"/>
  <c r="C450" i="55"/>
  <c r="B450" i="55"/>
  <c r="D449" i="55"/>
  <c r="C449" i="55"/>
  <c r="B449" i="55"/>
  <c r="D448" i="55"/>
  <c r="C448" i="55"/>
  <c r="B448" i="55"/>
  <c r="D447" i="55"/>
  <c r="C447" i="55"/>
  <c r="B447" i="55"/>
  <c r="D446" i="55"/>
  <c r="C446" i="55"/>
  <c r="B446" i="55"/>
  <c r="D445" i="55"/>
  <c r="C445" i="55"/>
  <c r="B445" i="55"/>
  <c r="D444" i="55"/>
  <c r="C444" i="55"/>
  <c r="B444" i="55"/>
  <c r="D443" i="55"/>
  <c r="C443" i="55"/>
  <c r="B443" i="55"/>
  <c r="D442" i="55"/>
  <c r="C442" i="55"/>
  <c r="B442" i="55"/>
  <c r="D441" i="55"/>
  <c r="C441" i="55"/>
  <c r="B441" i="55"/>
  <c r="D440" i="55"/>
  <c r="C440" i="55"/>
  <c r="B440" i="55"/>
  <c r="D439" i="55"/>
  <c r="C439" i="55"/>
  <c r="B439" i="55"/>
  <c r="D438" i="55"/>
  <c r="C438" i="55"/>
  <c r="B438" i="55"/>
  <c r="D437" i="55"/>
  <c r="C437" i="55"/>
  <c r="B437" i="55"/>
  <c r="D436" i="55"/>
  <c r="C436" i="55"/>
  <c r="B436" i="55"/>
  <c r="D435" i="55"/>
  <c r="C435" i="55"/>
  <c r="B435" i="55"/>
  <c r="D434" i="55"/>
  <c r="C434" i="55"/>
  <c r="B434" i="55"/>
  <c r="D433" i="55"/>
  <c r="C433" i="55"/>
  <c r="B433" i="55"/>
  <c r="D432" i="55"/>
  <c r="C432" i="55"/>
  <c r="B432" i="55"/>
  <c r="D431" i="55"/>
  <c r="C431" i="55"/>
  <c r="B431" i="55"/>
  <c r="D430" i="55"/>
  <c r="C430" i="55"/>
  <c r="B430" i="55"/>
  <c r="D429" i="55"/>
  <c r="C429" i="55"/>
  <c r="B429" i="55"/>
  <c r="D428" i="55"/>
  <c r="C428" i="55"/>
  <c r="B428" i="55"/>
  <c r="D427" i="55"/>
  <c r="C427" i="55"/>
  <c r="B427" i="55"/>
  <c r="D426" i="55"/>
  <c r="C426" i="55"/>
  <c r="B426" i="55"/>
  <c r="D425" i="55"/>
  <c r="C425" i="55"/>
  <c r="B425" i="55"/>
  <c r="D424" i="55"/>
  <c r="C424" i="55"/>
  <c r="B424" i="55"/>
  <c r="D423" i="55"/>
  <c r="C423" i="55"/>
  <c r="B423" i="55"/>
  <c r="D422" i="55"/>
  <c r="C422" i="55"/>
  <c r="B422" i="55"/>
  <c r="D421" i="55"/>
  <c r="C421" i="55"/>
  <c r="B421" i="55"/>
  <c r="D420" i="55"/>
  <c r="C420" i="55"/>
  <c r="B420" i="55"/>
  <c r="D419" i="55"/>
  <c r="C419" i="55"/>
  <c r="B419" i="55"/>
  <c r="D418" i="55"/>
  <c r="C418" i="55"/>
  <c r="B418" i="55"/>
  <c r="D417" i="55"/>
  <c r="C417" i="55"/>
  <c r="B417" i="55"/>
  <c r="D416" i="55"/>
  <c r="C416" i="55"/>
  <c r="B416" i="55"/>
  <c r="D415" i="55"/>
  <c r="C415" i="55"/>
  <c r="B415" i="55"/>
  <c r="D414" i="55"/>
  <c r="C414" i="55"/>
  <c r="B414" i="55"/>
  <c r="D413" i="55"/>
  <c r="C413" i="55"/>
  <c r="B413" i="55"/>
  <c r="D412" i="55"/>
  <c r="C412" i="55"/>
  <c r="B412" i="55"/>
  <c r="D411" i="55"/>
  <c r="C411" i="55"/>
  <c r="B411" i="55"/>
  <c r="D410" i="55"/>
  <c r="C410" i="55"/>
  <c r="B410" i="55"/>
  <c r="D409" i="55"/>
  <c r="C409" i="55"/>
  <c r="B409" i="55"/>
  <c r="D408" i="55"/>
  <c r="C408" i="55"/>
  <c r="B408" i="55"/>
  <c r="D407" i="55"/>
  <c r="C407" i="55"/>
  <c r="B407" i="55"/>
  <c r="D406" i="55"/>
  <c r="C406" i="55"/>
  <c r="B406" i="55"/>
  <c r="D405" i="55"/>
  <c r="C405" i="55"/>
  <c r="B405" i="55"/>
  <c r="D404" i="55"/>
  <c r="C404" i="55"/>
  <c r="B404" i="55"/>
  <c r="D403" i="55"/>
  <c r="C403" i="55"/>
  <c r="B403" i="55"/>
  <c r="D402" i="55"/>
  <c r="C402" i="55"/>
  <c r="B402" i="55"/>
  <c r="D401" i="55"/>
  <c r="C401" i="55"/>
  <c r="B401" i="55"/>
  <c r="D400" i="55"/>
  <c r="C400" i="55"/>
  <c r="B400" i="55"/>
  <c r="D399" i="55"/>
  <c r="C399" i="55"/>
  <c r="B399" i="55"/>
  <c r="D398" i="55"/>
  <c r="C398" i="55"/>
  <c r="B398" i="55"/>
  <c r="D397" i="55"/>
  <c r="C397" i="55"/>
  <c r="B397" i="55"/>
  <c r="D396" i="55"/>
  <c r="C396" i="55"/>
  <c r="B396" i="55"/>
  <c r="D395" i="55"/>
  <c r="C395" i="55"/>
  <c r="B395" i="55"/>
  <c r="D394" i="55"/>
  <c r="C394" i="55"/>
  <c r="B394" i="55"/>
  <c r="D393" i="55"/>
  <c r="C393" i="55"/>
  <c r="B393" i="55"/>
  <c r="D392" i="55"/>
  <c r="C392" i="55"/>
  <c r="B392" i="55"/>
  <c r="D391" i="55"/>
  <c r="C391" i="55"/>
  <c r="B391" i="55"/>
  <c r="D390" i="55"/>
  <c r="C390" i="55"/>
  <c r="B390" i="55"/>
  <c r="D389" i="55"/>
  <c r="C389" i="55"/>
  <c r="B389" i="55"/>
  <c r="D388" i="55"/>
  <c r="C388" i="55"/>
  <c r="B388" i="55"/>
  <c r="D387" i="55"/>
  <c r="C387" i="55"/>
  <c r="B387" i="55"/>
  <c r="D386" i="55"/>
  <c r="C386" i="55"/>
  <c r="B386" i="55"/>
  <c r="D385" i="55"/>
  <c r="C385" i="55"/>
  <c r="B385" i="55"/>
  <c r="D384" i="55"/>
  <c r="C384" i="55"/>
  <c r="B384" i="55"/>
  <c r="D383" i="55"/>
  <c r="C383" i="55"/>
  <c r="B383" i="55"/>
  <c r="D382" i="55"/>
  <c r="C382" i="55"/>
  <c r="B382" i="55"/>
  <c r="D381" i="55"/>
  <c r="C381" i="55"/>
  <c r="B381" i="55"/>
  <c r="D380" i="55"/>
  <c r="C380" i="55"/>
  <c r="B380" i="55"/>
  <c r="D379" i="55"/>
  <c r="C379" i="55"/>
  <c r="B379" i="55"/>
  <c r="D378" i="55"/>
  <c r="C378" i="55"/>
  <c r="B378" i="55"/>
  <c r="D377" i="55"/>
  <c r="C377" i="55"/>
  <c r="B377" i="55"/>
  <c r="D376" i="55"/>
  <c r="C376" i="55"/>
  <c r="B376" i="55"/>
  <c r="D375" i="55"/>
  <c r="C375" i="55"/>
  <c r="B375" i="55"/>
  <c r="D374" i="55"/>
  <c r="C374" i="55"/>
  <c r="B374" i="55"/>
  <c r="D373" i="55"/>
  <c r="C373" i="55"/>
  <c r="B373" i="55"/>
  <c r="D372" i="55"/>
  <c r="C372" i="55"/>
  <c r="B372" i="55"/>
  <c r="D371" i="55"/>
  <c r="C371" i="55"/>
  <c r="B371" i="55"/>
  <c r="D370" i="55"/>
  <c r="C370" i="55"/>
  <c r="B370" i="55"/>
  <c r="D369" i="55"/>
  <c r="C369" i="55"/>
  <c r="B369" i="55"/>
  <c r="D368" i="55"/>
  <c r="C368" i="55"/>
  <c r="B368" i="55"/>
  <c r="D367" i="55"/>
  <c r="C367" i="55"/>
  <c r="B367" i="55"/>
  <c r="D366" i="55"/>
  <c r="C366" i="55"/>
  <c r="B366" i="55"/>
  <c r="D365" i="55"/>
  <c r="C365" i="55"/>
  <c r="B365" i="55"/>
  <c r="D364" i="55"/>
  <c r="C364" i="55"/>
  <c r="B364" i="55"/>
  <c r="D363" i="55"/>
  <c r="C363" i="55"/>
  <c r="B363" i="55"/>
  <c r="D362" i="55"/>
  <c r="C362" i="55"/>
  <c r="B362" i="55"/>
  <c r="D361" i="55"/>
  <c r="C361" i="55"/>
  <c r="B361" i="55"/>
  <c r="D360" i="55"/>
  <c r="C360" i="55"/>
  <c r="B360" i="55"/>
  <c r="D359" i="55"/>
  <c r="C359" i="55"/>
  <c r="B359" i="55"/>
  <c r="D358" i="55"/>
  <c r="C358" i="55"/>
  <c r="B358" i="55"/>
  <c r="D357" i="55"/>
  <c r="C357" i="55"/>
  <c r="B357" i="55"/>
  <c r="D356" i="55"/>
  <c r="C356" i="55"/>
  <c r="B356" i="55"/>
  <c r="D355" i="55"/>
  <c r="C355" i="55"/>
  <c r="B355" i="55"/>
  <c r="D354" i="55"/>
  <c r="C354" i="55"/>
  <c r="B354" i="55"/>
  <c r="D353" i="55"/>
  <c r="C353" i="55"/>
  <c r="B353" i="55"/>
  <c r="D352" i="55"/>
  <c r="C352" i="55"/>
  <c r="B352" i="55"/>
  <c r="D351" i="55"/>
  <c r="C351" i="55"/>
  <c r="B351" i="55"/>
  <c r="D350" i="55"/>
  <c r="C350" i="55"/>
  <c r="B350" i="55"/>
  <c r="D349" i="55"/>
  <c r="C349" i="55"/>
  <c r="B349" i="55"/>
  <c r="D348" i="55"/>
  <c r="C348" i="55"/>
  <c r="B348" i="55"/>
  <c r="D347" i="55"/>
  <c r="C347" i="55"/>
  <c r="B347" i="55"/>
  <c r="D346" i="55"/>
  <c r="C346" i="55"/>
  <c r="B346" i="55"/>
  <c r="D345" i="55"/>
  <c r="C345" i="55"/>
  <c r="B345" i="55"/>
  <c r="D344" i="55"/>
  <c r="C344" i="55"/>
  <c r="B344" i="55"/>
  <c r="D343" i="55"/>
  <c r="C343" i="55"/>
  <c r="B343" i="55"/>
  <c r="D342" i="55"/>
  <c r="C342" i="55"/>
  <c r="B342" i="55"/>
  <c r="D341" i="55"/>
  <c r="C341" i="55"/>
  <c r="B341" i="55"/>
  <c r="D340" i="55"/>
  <c r="C340" i="55"/>
  <c r="B340" i="55"/>
  <c r="D339" i="55"/>
  <c r="C339" i="55"/>
  <c r="B339" i="55"/>
  <c r="D338" i="55"/>
  <c r="C338" i="55"/>
  <c r="B338" i="55"/>
  <c r="D337" i="55"/>
  <c r="C337" i="55"/>
  <c r="B337" i="55"/>
  <c r="D336" i="55"/>
  <c r="C336" i="55"/>
  <c r="B336" i="55"/>
  <c r="D335" i="55"/>
  <c r="C335" i="55"/>
  <c r="B335" i="55"/>
  <c r="D334" i="55"/>
  <c r="C334" i="55"/>
  <c r="B334" i="55"/>
  <c r="D333" i="55"/>
  <c r="C333" i="55"/>
  <c r="B333" i="55"/>
  <c r="D332" i="55"/>
  <c r="C332" i="55"/>
  <c r="B332" i="55"/>
  <c r="D331" i="55"/>
  <c r="C331" i="55"/>
  <c r="B331" i="55"/>
  <c r="D330" i="55"/>
  <c r="C330" i="55"/>
  <c r="B330" i="55"/>
  <c r="D329" i="55"/>
  <c r="C329" i="55"/>
  <c r="B329" i="55"/>
  <c r="D328" i="55"/>
  <c r="C328" i="55"/>
  <c r="B328" i="55"/>
  <c r="D327" i="55"/>
  <c r="C327" i="55"/>
  <c r="B327" i="55"/>
  <c r="D326" i="55"/>
  <c r="C326" i="55"/>
  <c r="B326" i="55"/>
  <c r="D325" i="55"/>
  <c r="C325" i="55"/>
  <c r="B325" i="55"/>
  <c r="D324" i="55"/>
  <c r="C324" i="55"/>
  <c r="B324" i="55"/>
  <c r="D323" i="55"/>
  <c r="C323" i="55"/>
  <c r="B323" i="55"/>
  <c r="D322" i="55"/>
  <c r="C322" i="55"/>
  <c r="B322" i="55"/>
  <c r="D321" i="55"/>
  <c r="C321" i="55"/>
  <c r="B321" i="55"/>
  <c r="D320" i="55"/>
  <c r="C320" i="55"/>
  <c r="B320" i="55"/>
  <c r="D319" i="55"/>
  <c r="C319" i="55"/>
  <c r="B319" i="55"/>
  <c r="D318" i="55"/>
  <c r="C318" i="55"/>
  <c r="B318" i="55"/>
  <c r="D317" i="55"/>
  <c r="C317" i="55"/>
  <c r="B317" i="55"/>
  <c r="D316" i="55"/>
  <c r="C316" i="55"/>
  <c r="B316" i="55"/>
  <c r="D315" i="55"/>
  <c r="C315" i="55"/>
  <c r="B315" i="55"/>
  <c r="D314" i="55"/>
  <c r="C314" i="55"/>
  <c r="B314" i="55"/>
  <c r="D313" i="55"/>
  <c r="C313" i="55"/>
  <c r="B313" i="55"/>
  <c r="D312" i="55"/>
  <c r="C312" i="55"/>
  <c r="B312" i="55"/>
  <c r="D311" i="55"/>
  <c r="C311" i="55"/>
  <c r="B311" i="55"/>
  <c r="D310" i="55"/>
  <c r="C310" i="55"/>
  <c r="B310" i="55"/>
  <c r="D309" i="55"/>
  <c r="C309" i="55"/>
  <c r="B309" i="55"/>
  <c r="D308" i="55"/>
  <c r="C308" i="55"/>
  <c r="B308" i="55"/>
  <c r="D307" i="55"/>
  <c r="C307" i="55"/>
  <c r="B307" i="55"/>
  <c r="D306" i="55"/>
  <c r="C306" i="55"/>
  <c r="B306" i="55"/>
  <c r="D305" i="55"/>
  <c r="C305" i="55"/>
  <c r="B305" i="55"/>
  <c r="D304" i="55"/>
  <c r="C304" i="55"/>
  <c r="B304" i="55"/>
  <c r="D303" i="55"/>
  <c r="C303" i="55"/>
  <c r="B303" i="55"/>
  <c r="D302" i="55"/>
  <c r="C302" i="55"/>
  <c r="B302" i="55"/>
  <c r="D301" i="55"/>
  <c r="C301" i="55"/>
  <c r="B301" i="55"/>
  <c r="D300" i="55"/>
  <c r="C300" i="55"/>
  <c r="B300" i="55"/>
  <c r="D299" i="55"/>
  <c r="C299" i="55"/>
  <c r="B299" i="55"/>
  <c r="D298" i="55"/>
  <c r="C298" i="55"/>
  <c r="B298" i="55"/>
  <c r="D297" i="55"/>
  <c r="C297" i="55"/>
  <c r="B297" i="55"/>
  <c r="D296" i="55"/>
  <c r="C296" i="55"/>
  <c r="B296" i="55"/>
  <c r="D295" i="55"/>
  <c r="C295" i="55"/>
  <c r="B295" i="55"/>
  <c r="D294" i="55"/>
  <c r="C294" i="55"/>
  <c r="B294" i="55"/>
  <c r="D293" i="55"/>
  <c r="C293" i="55"/>
  <c r="B293" i="55"/>
  <c r="D292" i="55"/>
  <c r="C292" i="55"/>
  <c r="B292" i="55"/>
  <c r="D291" i="55"/>
  <c r="C291" i="55"/>
  <c r="B291" i="55"/>
  <c r="D290" i="55"/>
  <c r="C290" i="55"/>
  <c r="B290" i="55"/>
  <c r="D289" i="55"/>
  <c r="C289" i="55"/>
  <c r="B289" i="55"/>
  <c r="D288" i="55"/>
  <c r="C288" i="55"/>
  <c r="B288" i="55"/>
  <c r="D287" i="55"/>
  <c r="C287" i="55"/>
  <c r="B287" i="55"/>
  <c r="D286" i="55"/>
  <c r="C286" i="55"/>
  <c r="B286" i="55"/>
  <c r="D285" i="55"/>
  <c r="C285" i="55"/>
  <c r="B285" i="55"/>
  <c r="D284" i="55"/>
  <c r="C284" i="55"/>
  <c r="B284" i="55"/>
  <c r="D283" i="55"/>
  <c r="C283" i="55"/>
  <c r="B283" i="55"/>
  <c r="D282" i="55"/>
  <c r="C282" i="55"/>
  <c r="B282" i="55"/>
  <c r="D281" i="55"/>
  <c r="C281" i="55"/>
  <c r="B281" i="55"/>
  <c r="D280" i="55"/>
  <c r="C280" i="55"/>
  <c r="B280" i="55"/>
  <c r="D279" i="55"/>
  <c r="C279" i="55"/>
  <c r="B279" i="55"/>
  <c r="D278" i="55"/>
  <c r="C278" i="55"/>
  <c r="B278" i="55"/>
  <c r="D277" i="55"/>
  <c r="C277" i="55"/>
  <c r="B277" i="55"/>
  <c r="D276" i="55"/>
  <c r="C276" i="55"/>
  <c r="B276" i="55"/>
  <c r="D275" i="55"/>
  <c r="C275" i="55"/>
  <c r="B275" i="55"/>
  <c r="D274" i="55"/>
  <c r="C274" i="55"/>
  <c r="B274" i="55"/>
  <c r="D273" i="55"/>
  <c r="C273" i="55"/>
  <c r="B273" i="55"/>
  <c r="D272" i="55"/>
  <c r="C272" i="55"/>
  <c r="B272" i="55"/>
  <c r="D271" i="55"/>
  <c r="C271" i="55"/>
  <c r="B271" i="55"/>
  <c r="D270" i="55"/>
  <c r="C270" i="55"/>
  <c r="B270" i="55"/>
  <c r="D269" i="55"/>
  <c r="C269" i="55"/>
  <c r="B269" i="55"/>
  <c r="D268" i="55"/>
  <c r="C268" i="55"/>
  <c r="B268" i="55"/>
  <c r="D267" i="55"/>
  <c r="C267" i="55"/>
  <c r="B267" i="55"/>
  <c r="D266" i="55"/>
  <c r="C266" i="55"/>
  <c r="B266" i="55"/>
  <c r="D265" i="55"/>
  <c r="C265" i="55"/>
  <c r="B265" i="55"/>
  <c r="D264" i="55"/>
  <c r="C264" i="55"/>
  <c r="B264" i="55"/>
  <c r="D263" i="55"/>
  <c r="C263" i="55"/>
  <c r="B263" i="55"/>
  <c r="D262" i="55"/>
  <c r="C262" i="55"/>
  <c r="B262" i="55"/>
  <c r="D261" i="55"/>
  <c r="C261" i="55"/>
  <c r="B261" i="55"/>
  <c r="D260" i="55"/>
  <c r="C260" i="55"/>
  <c r="B260" i="55"/>
  <c r="D259" i="55"/>
  <c r="C259" i="55"/>
  <c r="B259" i="55"/>
  <c r="D258" i="55"/>
  <c r="C258" i="55"/>
  <c r="B258" i="55"/>
  <c r="D257" i="55"/>
  <c r="C257" i="55"/>
  <c r="B257" i="55"/>
  <c r="D256" i="55"/>
  <c r="C256" i="55"/>
  <c r="B256" i="55"/>
  <c r="D255" i="55"/>
  <c r="C255" i="55"/>
  <c r="B255" i="55"/>
  <c r="D254" i="55"/>
  <c r="C254" i="55"/>
  <c r="B254" i="55"/>
  <c r="D253" i="55"/>
  <c r="C253" i="55"/>
  <c r="B253" i="55"/>
  <c r="D252" i="55"/>
  <c r="C252" i="55"/>
  <c r="B252" i="55"/>
  <c r="D251" i="55"/>
  <c r="C251" i="55"/>
  <c r="B251" i="55"/>
  <c r="D250" i="55"/>
  <c r="C250" i="55"/>
  <c r="B250" i="55"/>
  <c r="D249" i="55"/>
  <c r="C249" i="55"/>
  <c r="B249" i="55"/>
  <c r="D248" i="55"/>
  <c r="C248" i="55"/>
  <c r="B248" i="55"/>
  <c r="D247" i="55"/>
  <c r="C247" i="55"/>
  <c r="B247" i="55"/>
  <c r="D246" i="55"/>
  <c r="C246" i="55"/>
  <c r="B246" i="55"/>
  <c r="D245" i="55"/>
  <c r="C245" i="55"/>
  <c r="B245" i="55"/>
  <c r="D244" i="55"/>
  <c r="C244" i="55"/>
  <c r="B244" i="55"/>
  <c r="D243" i="55"/>
  <c r="C243" i="55"/>
  <c r="B243" i="55"/>
  <c r="D242" i="55"/>
  <c r="C242" i="55"/>
  <c r="B242" i="55"/>
  <c r="D241" i="55"/>
  <c r="C241" i="55"/>
  <c r="B241" i="55"/>
  <c r="D240" i="55"/>
  <c r="C240" i="55"/>
  <c r="B240" i="55"/>
  <c r="D239" i="55"/>
  <c r="C239" i="55"/>
  <c r="B239" i="55"/>
  <c r="D238" i="55"/>
  <c r="C238" i="55"/>
  <c r="B238" i="55"/>
  <c r="D237" i="55"/>
  <c r="C237" i="55"/>
  <c r="B237" i="55"/>
  <c r="D236" i="55"/>
  <c r="C236" i="55"/>
  <c r="B236" i="55"/>
  <c r="D235" i="55"/>
  <c r="C235" i="55"/>
  <c r="B235" i="55"/>
  <c r="D234" i="55"/>
  <c r="C234" i="55"/>
  <c r="B234" i="55"/>
  <c r="D233" i="55"/>
  <c r="C233" i="55"/>
  <c r="B233" i="55"/>
  <c r="D232" i="55"/>
  <c r="C232" i="55"/>
  <c r="B232" i="55"/>
  <c r="D231" i="55"/>
  <c r="C231" i="55"/>
  <c r="B231" i="55"/>
  <c r="D230" i="55"/>
  <c r="C230" i="55"/>
  <c r="B230" i="55"/>
  <c r="D229" i="55"/>
  <c r="C229" i="55"/>
  <c r="B229" i="55"/>
  <c r="D228" i="55"/>
  <c r="C228" i="55"/>
  <c r="B228" i="55"/>
  <c r="D227" i="55"/>
  <c r="C227" i="55"/>
  <c r="B227" i="55"/>
  <c r="D226" i="55"/>
  <c r="C226" i="55"/>
  <c r="B226" i="55"/>
  <c r="D225" i="55"/>
  <c r="C225" i="55"/>
  <c r="B225" i="55"/>
  <c r="D224" i="55"/>
  <c r="C224" i="55"/>
  <c r="B224" i="55"/>
  <c r="D223" i="55"/>
  <c r="C223" i="55"/>
  <c r="B223" i="55"/>
  <c r="D222" i="55"/>
  <c r="C222" i="55"/>
  <c r="B222" i="55"/>
  <c r="D221" i="55"/>
  <c r="C221" i="55"/>
  <c r="B221" i="55"/>
  <c r="D220" i="55"/>
  <c r="C220" i="55"/>
  <c r="B220" i="55"/>
  <c r="D219" i="55"/>
  <c r="C219" i="55"/>
  <c r="B219" i="55"/>
  <c r="D218" i="55"/>
  <c r="C218" i="55"/>
  <c r="B218" i="55"/>
  <c r="D217" i="55"/>
  <c r="C217" i="55"/>
  <c r="B217" i="55"/>
  <c r="D216" i="55"/>
  <c r="C216" i="55"/>
  <c r="B216" i="55"/>
  <c r="D215" i="55"/>
  <c r="C215" i="55"/>
  <c r="B215" i="55"/>
  <c r="D214" i="55"/>
  <c r="C214" i="55"/>
  <c r="B214" i="55"/>
  <c r="D213" i="55"/>
  <c r="C213" i="55"/>
  <c r="B213" i="55"/>
  <c r="D212" i="55"/>
  <c r="C212" i="55"/>
  <c r="B212" i="55"/>
  <c r="D211" i="55"/>
  <c r="C211" i="55"/>
  <c r="B211" i="55"/>
  <c r="D210" i="55"/>
  <c r="C210" i="55"/>
  <c r="B210" i="55"/>
  <c r="D209" i="55"/>
  <c r="C209" i="55"/>
  <c r="B209" i="55"/>
  <c r="D208" i="55"/>
  <c r="C208" i="55"/>
  <c r="B208" i="55"/>
  <c r="D207" i="55"/>
  <c r="C207" i="55"/>
  <c r="B207" i="55"/>
  <c r="D206" i="55"/>
  <c r="C206" i="55"/>
  <c r="B206" i="55"/>
  <c r="D205" i="55"/>
  <c r="C205" i="55"/>
  <c r="B205" i="55"/>
  <c r="D204" i="55"/>
  <c r="C204" i="55"/>
  <c r="B204" i="55"/>
  <c r="D203" i="55"/>
  <c r="C203" i="55"/>
  <c r="B203" i="55"/>
  <c r="D202" i="55"/>
  <c r="C202" i="55"/>
  <c r="B202" i="55"/>
  <c r="D201" i="55"/>
  <c r="C201" i="55"/>
  <c r="B201" i="55"/>
  <c r="D200" i="55"/>
  <c r="C200" i="55"/>
  <c r="B200" i="55"/>
  <c r="D199" i="55"/>
  <c r="C199" i="55"/>
  <c r="B199" i="55"/>
  <c r="D198" i="55"/>
  <c r="C198" i="55"/>
  <c r="B198" i="55"/>
  <c r="D197" i="55"/>
  <c r="C197" i="55"/>
  <c r="B197" i="55"/>
  <c r="D196" i="55"/>
  <c r="C196" i="55"/>
  <c r="B196" i="55"/>
  <c r="D195" i="55"/>
  <c r="C195" i="55"/>
  <c r="B195" i="55"/>
  <c r="D194" i="55"/>
  <c r="C194" i="55"/>
  <c r="B194" i="55"/>
  <c r="D193" i="55"/>
  <c r="C193" i="55"/>
  <c r="B193" i="55"/>
  <c r="D192" i="55"/>
  <c r="C192" i="55"/>
  <c r="B192" i="55"/>
  <c r="D191" i="55"/>
  <c r="C191" i="55"/>
  <c r="B191" i="55"/>
  <c r="D190" i="55"/>
  <c r="C190" i="55"/>
  <c r="B190" i="55"/>
  <c r="D189" i="55"/>
  <c r="C189" i="55"/>
  <c r="B189" i="55"/>
  <c r="D188" i="55"/>
  <c r="C188" i="55"/>
  <c r="B188" i="55"/>
  <c r="D187" i="55"/>
  <c r="C187" i="55"/>
  <c r="B187" i="55"/>
  <c r="D186" i="55"/>
  <c r="C186" i="55"/>
  <c r="B186" i="55"/>
  <c r="D185" i="55"/>
  <c r="C185" i="55"/>
  <c r="B185" i="55"/>
  <c r="D184" i="55"/>
  <c r="C184" i="55"/>
  <c r="B184" i="55"/>
  <c r="D183" i="55"/>
  <c r="C183" i="55"/>
  <c r="B183" i="55"/>
  <c r="D182" i="55"/>
  <c r="C182" i="55"/>
  <c r="B182" i="55"/>
  <c r="D181" i="55"/>
  <c r="C181" i="55"/>
  <c r="B181" i="55"/>
  <c r="D180" i="55"/>
  <c r="C180" i="55"/>
  <c r="B180" i="55"/>
  <c r="D179" i="55"/>
  <c r="C179" i="55"/>
  <c r="B179" i="55"/>
  <c r="D178" i="55"/>
  <c r="C178" i="55"/>
  <c r="B178" i="55"/>
  <c r="D177" i="55"/>
  <c r="C177" i="55"/>
  <c r="B177" i="55"/>
  <c r="D176" i="55"/>
  <c r="C176" i="55"/>
  <c r="B176" i="55"/>
  <c r="D175" i="55"/>
  <c r="C175" i="55"/>
  <c r="B175" i="55"/>
  <c r="D174" i="55"/>
  <c r="C174" i="55"/>
  <c r="B174" i="55"/>
  <c r="D173" i="55"/>
  <c r="C173" i="55"/>
  <c r="B173" i="55"/>
  <c r="D172" i="55"/>
  <c r="C172" i="55"/>
  <c r="B172" i="55"/>
  <c r="D171" i="55"/>
  <c r="C171" i="55"/>
  <c r="B171" i="55"/>
  <c r="D170" i="55"/>
  <c r="C170" i="55"/>
  <c r="B170" i="55"/>
  <c r="D169" i="55"/>
  <c r="C169" i="55"/>
  <c r="B169" i="55"/>
  <c r="D168" i="55"/>
  <c r="C168" i="55"/>
  <c r="B168" i="55"/>
  <c r="D167" i="55"/>
  <c r="C167" i="55"/>
  <c r="B167" i="55"/>
  <c r="D166" i="55"/>
  <c r="C166" i="55"/>
  <c r="B166" i="55"/>
  <c r="D165" i="55"/>
  <c r="C165" i="55"/>
  <c r="B165" i="55"/>
  <c r="D164" i="55"/>
  <c r="C164" i="55"/>
  <c r="B164" i="55"/>
  <c r="D163" i="55"/>
  <c r="C163" i="55"/>
  <c r="B163" i="55"/>
  <c r="D162" i="55"/>
  <c r="C162" i="55"/>
  <c r="B162" i="55"/>
  <c r="D161" i="55"/>
  <c r="C161" i="55"/>
  <c r="B161" i="55"/>
  <c r="D160" i="55"/>
  <c r="C160" i="55"/>
  <c r="B160" i="55"/>
  <c r="D159" i="55"/>
  <c r="C159" i="55"/>
  <c r="B159" i="55"/>
  <c r="D158" i="55"/>
  <c r="C158" i="55"/>
  <c r="B158" i="55"/>
  <c r="D157" i="55"/>
  <c r="C157" i="55"/>
  <c r="B157" i="55"/>
  <c r="D156" i="55"/>
  <c r="C156" i="55"/>
  <c r="B156" i="55"/>
  <c r="D155" i="55"/>
  <c r="C155" i="55"/>
  <c r="B155" i="55"/>
  <c r="D154" i="55"/>
  <c r="C154" i="55"/>
  <c r="B154" i="55"/>
  <c r="D153" i="55"/>
  <c r="C153" i="55"/>
  <c r="B153" i="55"/>
  <c r="D152" i="55"/>
  <c r="C152" i="55"/>
  <c r="B152" i="55"/>
  <c r="D151" i="55"/>
  <c r="C151" i="55"/>
  <c r="B151" i="55"/>
  <c r="D150" i="55"/>
  <c r="C150" i="55"/>
  <c r="B150" i="55"/>
  <c r="D149" i="55"/>
  <c r="C149" i="55"/>
  <c r="B149" i="55"/>
  <c r="D148" i="55"/>
  <c r="C148" i="55"/>
  <c r="B148" i="55"/>
  <c r="D147" i="55"/>
  <c r="C147" i="55"/>
  <c r="B147" i="55"/>
  <c r="D146" i="55"/>
  <c r="C146" i="55"/>
  <c r="B146" i="55"/>
  <c r="D145" i="55"/>
  <c r="C145" i="55"/>
  <c r="B145" i="55"/>
  <c r="D144" i="55"/>
  <c r="C144" i="55"/>
  <c r="B144" i="55"/>
  <c r="D143" i="55"/>
  <c r="C143" i="55"/>
  <c r="B143" i="55"/>
  <c r="D142" i="55"/>
  <c r="C142" i="55"/>
  <c r="B142" i="55"/>
  <c r="D141" i="55"/>
  <c r="C141" i="55"/>
  <c r="B141" i="55"/>
  <c r="D140" i="55"/>
  <c r="C140" i="55"/>
  <c r="B140" i="55"/>
  <c r="D139" i="55"/>
  <c r="C139" i="55"/>
  <c r="B139" i="55"/>
  <c r="D138" i="55"/>
  <c r="C138" i="55"/>
  <c r="B138" i="55"/>
  <c r="D137" i="55"/>
  <c r="C137" i="55"/>
  <c r="B137" i="55"/>
  <c r="D136" i="55"/>
  <c r="C136" i="55"/>
  <c r="B136" i="55"/>
  <c r="D135" i="55"/>
  <c r="C135" i="55"/>
  <c r="B135" i="55"/>
  <c r="D134" i="55"/>
  <c r="C134" i="55"/>
  <c r="B134" i="55"/>
  <c r="D133" i="55"/>
  <c r="C133" i="55"/>
  <c r="B133" i="55"/>
  <c r="D132" i="55"/>
  <c r="C132" i="55"/>
  <c r="B132" i="55"/>
  <c r="D131" i="55"/>
  <c r="C131" i="55"/>
  <c r="B131" i="55"/>
  <c r="D130" i="55"/>
  <c r="C130" i="55"/>
  <c r="B130" i="55"/>
  <c r="D129" i="55"/>
  <c r="C129" i="55"/>
  <c r="B129" i="55"/>
  <c r="D128" i="55"/>
  <c r="C128" i="55"/>
  <c r="B128" i="55"/>
  <c r="D127" i="55"/>
  <c r="C127" i="55"/>
  <c r="B127" i="55"/>
  <c r="D126" i="55"/>
  <c r="C126" i="55"/>
  <c r="B126" i="55"/>
  <c r="D125" i="55"/>
  <c r="C125" i="55"/>
  <c r="B125" i="55"/>
  <c r="D124" i="55"/>
  <c r="C124" i="55"/>
  <c r="B124" i="55"/>
  <c r="D123" i="55"/>
  <c r="C123" i="55"/>
  <c r="B123" i="55"/>
  <c r="D122" i="55"/>
  <c r="C122" i="55"/>
  <c r="B122" i="55"/>
  <c r="D121" i="55"/>
  <c r="C121" i="55"/>
  <c r="B121" i="55"/>
  <c r="D120" i="55"/>
  <c r="C120" i="55"/>
  <c r="B120" i="55"/>
  <c r="D119" i="55"/>
  <c r="C119" i="55"/>
  <c r="B119" i="55"/>
  <c r="D118" i="55"/>
  <c r="C118" i="55"/>
  <c r="B118" i="55"/>
  <c r="D117" i="55"/>
  <c r="C117" i="55"/>
  <c r="B117" i="55"/>
  <c r="D116" i="55"/>
  <c r="C116" i="55"/>
  <c r="B116" i="55"/>
  <c r="D115" i="55"/>
  <c r="C115" i="55"/>
  <c r="B115" i="55"/>
  <c r="D114" i="55"/>
  <c r="C114" i="55"/>
  <c r="B114" i="55"/>
  <c r="D113" i="55"/>
  <c r="C113" i="55"/>
  <c r="B113" i="55"/>
  <c r="D112" i="55"/>
  <c r="C112" i="55"/>
  <c r="B112" i="55"/>
  <c r="D111" i="55"/>
  <c r="C111" i="55"/>
  <c r="B111" i="55"/>
  <c r="D110" i="55"/>
  <c r="C110" i="55"/>
  <c r="B110" i="55"/>
  <c r="D109" i="55"/>
  <c r="C109" i="55"/>
  <c r="B109" i="55"/>
  <c r="D108" i="55"/>
  <c r="C108" i="55"/>
  <c r="B108" i="55"/>
  <c r="D107" i="55"/>
  <c r="C107" i="55"/>
  <c r="B107" i="55"/>
  <c r="D106" i="55"/>
  <c r="C106" i="55"/>
  <c r="B106" i="55"/>
  <c r="D105" i="55"/>
  <c r="C105" i="55"/>
  <c r="B105" i="55"/>
  <c r="D104" i="55"/>
  <c r="C104" i="55"/>
  <c r="B104" i="55"/>
  <c r="D103" i="55"/>
  <c r="C103" i="55"/>
  <c r="B103" i="55"/>
  <c r="D102" i="55"/>
  <c r="C102" i="55"/>
  <c r="B102" i="55"/>
  <c r="D101" i="55"/>
  <c r="C101" i="55"/>
  <c r="B101" i="55"/>
  <c r="D100" i="55"/>
  <c r="C100" i="55"/>
  <c r="B100" i="55"/>
  <c r="D99" i="55"/>
  <c r="C99" i="55"/>
  <c r="B99" i="55"/>
  <c r="D98" i="55"/>
  <c r="C98" i="55"/>
  <c r="B98" i="55"/>
  <c r="D97" i="55"/>
  <c r="C97" i="55"/>
  <c r="B97" i="55"/>
  <c r="D96" i="55"/>
  <c r="C96" i="55"/>
  <c r="B96" i="55"/>
  <c r="D95" i="55"/>
  <c r="C95" i="55"/>
  <c r="B95" i="55"/>
  <c r="D94" i="55"/>
  <c r="C94" i="55"/>
  <c r="B94" i="55"/>
  <c r="D93" i="55"/>
  <c r="C93" i="55"/>
  <c r="B93" i="55"/>
  <c r="D92" i="55"/>
  <c r="C92" i="55"/>
  <c r="B92" i="55"/>
  <c r="D91" i="55"/>
  <c r="C91" i="55"/>
  <c r="B91" i="55"/>
  <c r="D90" i="55"/>
  <c r="C90" i="55"/>
  <c r="B90" i="55"/>
  <c r="D89" i="55"/>
  <c r="C89" i="55"/>
  <c r="B89" i="55"/>
  <c r="D88" i="55"/>
  <c r="C88" i="55"/>
  <c r="B88" i="55"/>
  <c r="D87" i="55"/>
  <c r="C87" i="55"/>
  <c r="B87" i="55"/>
  <c r="D86" i="55"/>
  <c r="C86" i="55"/>
  <c r="B86" i="55"/>
  <c r="D85" i="55"/>
  <c r="C85" i="55"/>
  <c r="B85" i="55"/>
  <c r="D84" i="55"/>
  <c r="C84" i="55"/>
  <c r="B84" i="55"/>
  <c r="D83" i="55"/>
  <c r="C83" i="55"/>
  <c r="B83" i="55"/>
  <c r="D82" i="55"/>
  <c r="C82" i="55"/>
  <c r="B82" i="55"/>
  <c r="D81" i="55"/>
  <c r="C81" i="55"/>
  <c r="B81" i="55"/>
  <c r="D80" i="55"/>
  <c r="C80" i="55"/>
  <c r="B80" i="55"/>
  <c r="D79" i="55"/>
  <c r="C79" i="55"/>
  <c r="B79" i="55"/>
  <c r="D78" i="55"/>
  <c r="C78" i="55"/>
  <c r="B78" i="55"/>
  <c r="D77" i="55"/>
  <c r="C77" i="55"/>
  <c r="B77" i="55"/>
  <c r="D76" i="55"/>
  <c r="C76" i="55"/>
  <c r="B76" i="55"/>
  <c r="D75" i="55"/>
  <c r="C75" i="55"/>
  <c r="B75" i="55"/>
  <c r="D74" i="55"/>
  <c r="C74" i="55"/>
  <c r="B74" i="55"/>
  <c r="D73" i="55"/>
  <c r="C73" i="55"/>
  <c r="B73" i="55"/>
  <c r="D72" i="55"/>
  <c r="C72" i="55"/>
  <c r="B72" i="55"/>
  <c r="D71" i="55"/>
  <c r="C71" i="55"/>
  <c r="B71" i="55"/>
  <c r="D70" i="55"/>
  <c r="C70" i="55"/>
  <c r="B70" i="55"/>
  <c r="D69" i="55"/>
  <c r="C69" i="55"/>
  <c r="B69" i="55"/>
  <c r="D68" i="55"/>
  <c r="C68" i="55"/>
  <c r="B68" i="55"/>
  <c r="D67" i="55"/>
  <c r="C67" i="55"/>
  <c r="B67" i="55"/>
  <c r="D66" i="55"/>
  <c r="C66" i="55"/>
  <c r="B66" i="55"/>
  <c r="D65" i="55"/>
  <c r="C65" i="55"/>
  <c r="B65" i="55"/>
  <c r="D64" i="55"/>
  <c r="C64" i="55"/>
  <c r="B64" i="55"/>
  <c r="D63" i="55"/>
  <c r="C63" i="55"/>
  <c r="B63" i="55"/>
  <c r="D62" i="55"/>
  <c r="C62" i="55"/>
  <c r="B62" i="55"/>
  <c r="D61" i="55"/>
  <c r="C61" i="55"/>
  <c r="B61" i="55"/>
  <c r="D60" i="55"/>
  <c r="C60" i="55"/>
  <c r="B60" i="55"/>
  <c r="D59" i="55"/>
  <c r="C59" i="55"/>
  <c r="B59" i="55"/>
  <c r="D58" i="55"/>
  <c r="C58" i="55"/>
  <c r="B58" i="55"/>
  <c r="D57" i="55"/>
  <c r="C57" i="55"/>
  <c r="B57" i="55"/>
  <c r="D56" i="55"/>
  <c r="C56" i="55"/>
  <c r="B56" i="55"/>
  <c r="D55" i="55"/>
  <c r="C55" i="55"/>
  <c r="B55" i="55"/>
  <c r="D54" i="55"/>
  <c r="C54" i="55"/>
  <c r="B54" i="55"/>
  <c r="D53" i="55"/>
  <c r="C53" i="55"/>
  <c r="B53" i="55"/>
  <c r="D52" i="55"/>
  <c r="C52" i="55"/>
  <c r="B52" i="55"/>
  <c r="D51" i="55"/>
  <c r="C51" i="55"/>
  <c r="B51" i="55"/>
  <c r="D50" i="55"/>
  <c r="C50" i="55"/>
  <c r="B50" i="55"/>
  <c r="D49" i="55"/>
  <c r="C49" i="55"/>
  <c r="B49" i="55"/>
  <c r="D48" i="55"/>
  <c r="C48" i="55"/>
  <c r="B48" i="55"/>
  <c r="D47" i="55"/>
  <c r="C47" i="55"/>
  <c r="B47" i="55"/>
  <c r="D46" i="55"/>
  <c r="C46" i="55"/>
  <c r="B46" i="55"/>
  <c r="D45" i="55"/>
  <c r="C45" i="55"/>
  <c r="B45" i="55"/>
  <c r="D44" i="55"/>
  <c r="C44" i="55"/>
  <c r="B44" i="55"/>
  <c r="D43" i="55"/>
  <c r="C43" i="55"/>
  <c r="B43" i="55"/>
  <c r="D42" i="55"/>
  <c r="C42" i="55"/>
  <c r="B42" i="55"/>
  <c r="D41" i="55"/>
  <c r="C41" i="55"/>
  <c r="B41" i="55"/>
  <c r="D40" i="55"/>
  <c r="C40" i="55"/>
  <c r="B40" i="55"/>
  <c r="D39" i="55"/>
  <c r="C39" i="55"/>
  <c r="B39" i="55"/>
  <c r="D38" i="55"/>
  <c r="C38" i="55"/>
  <c r="B38" i="55"/>
  <c r="D37" i="55"/>
  <c r="C37" i="55"/>
  <c r="B37" i="55"/>
  <c r="D36" i="55"/>
  <c r="C36" i="55"/>
  <c r="B36" i="55"/>
  <c r="D35" i="55"/>
  <c r="C35" i="55"/>
  <c r="B35" i="55"/>
  <c r="D34" i="55"/>
  <c r="C34" i="55"/>
  <c r="B34" i="55"/>
  <c r="D33" i="55"/>
  <c r="C33" i="55"/>
  <c r="B33" i="55"/>
  <c r="D32" i="55"/>
  <c r="C32" i="55"/>
  <c r="B32" i="55"/>
  <c r="D31" i="55"/>
  <c r="C31" i="55"/>
  <c r="B31" i="55"/>
  <c r="D30" i="55"/>
  <c r="C30" i="55"/>
  <c r="B30" i="55"/>
  <c r="D29" i="55"/>
  <c r="C29" i="55"/>
  <c r="B29" i="55"/>
  <c r="D28" i="55"/>
  <c r="C28" i="55"/>
  <c r="B28" i="55"/>
  <c r="D27" i="55"/>
  <c r="C27" i="55"/>
  <c r="B27" i="55"/>
  <c r="D26" i="55"/>
  <c r="C26" i="55"/>
  <c r="B26" i="55"/>
  <c r="D25" i="55"/>
  <c r="C25" i="55"/>
  <c r="B25" i="55"/>
  <c r="D24" i="55"/>
  <c r="C24" i="55"/>
  <c r="B24" i="55"/>
  <c r="D23" i="55"/>
  <c r="C23" i="55"/>
  <c r="B23" i="55"/>
  <c r="D22" i="55"/>
  <c r="C22" i="55"/>
  <c r="B22" i="55"/>
  <c r="D21" i="55"/>
  <c r="C21" i="55"/>
  <c r="B21" i="55"/>
  <c r="D20" i="55"/>
  <c r="C20" i="55"/>
  <c r="B20" i="55"/>
  <c r="D19" i="55"/>
  <c r="C19" i="55"/>
  <c r="B19" i="55"/>
  <c r="D18" i="55"/>
  <c r="C18" i="55"/>
  <c r="B18" i="55"/>
  <c r="D17" i="55"/>
  <c r="C17" i="55"/>
  <c r="B17" i="55"/>
  <c r="D16" i="55"/>
  <c r="C16" i="55"/>
  <c r="B16" i="55"/>
  <c r="D15" i="55"/>
  <c r="C15" i="55"/>
  <c r="B15" i="55"/>
  <c r="D14" i="55"/>
  <c r="C14" i="55"/>
  <c r="B14" i="55"/>
  <c r="D13" i="55"/>
  <c r="C13" i="55"/>
  <c r="B13" i="55"/>
  <c r="D12" i="55"/>
  <c r="C12" i="55"/>
  <c r="B12" i="55"/>
  <c r="D11" i="55"/>
  <c r="C11" i="55"/>
  <c r="B11" i="55"/>
  <c r="D10" i="55"/>
  <c r="C10" i="55"/>
  <c r="B10" i="55"/>
  <c r="E496" i="53"/>
  <c r="G496" i="53"/>
  <c r="I489" i="53"/>
  <c r="H489" i="53"/>
  <c r="A489" i="53"/>
  <c r="G10" i="53"/>
  <c r="G11" i="53" s="1"/>
  <c r="G12" i="53" s="1"/>
  <c r="E10" i="53"/>
  <c r="E11" i="53" s="1"/>
  <c r="I488" i="53"/>
  <c r="H488" i="53"/>
  <c r="I487" i="53"/>
  <c r="H487" i="53"/>
  <c r="I486" i="53"/>
  <c r="H486" i="53"/>
  <c r="I485" i="53"/>
  <c r="H485" i="53"/>
  <c r="I484" i="53"/>
  <c r="H484" i="53"/>
  <c r="I483" i="53"/>
  <c r="H483" i="53"/>
  <c r="I482" i="53"/>
  <c r="H482" i="53"/>
  <c r="I481" i="53"/>
  <c r="H481" i="53"/>
  <c r="I480" i="53"/>
  <c r="H480" i="53"/>
  <c r="I479" i="53"/>
  <c r="H479" i="53"/>
  <c r="I478" i="53"/>
  <c r="H478" i="53"/>
  <c r="I477" i="53"/>
  <c r="H477" i="53"/>
  <c r="I476" i="53"/>
  <c r="H476" i="53"/>
  <c r="I475" i="53"/>
  <c r="H475" i="53"/>
  <c r="I474" i="53"/>
  <c r="H474" i="53"/>
  <c r="I473" i="53"/>
  <c r="H473" i="53"/>
  <c r="I472" i="53"/>
  <c r="H472" i="53"/>
  <c r="I471" i="53"/>
  <c r="H471" i="53"/>
  <c r="I470" i="53"/>
  <c r="H470" i="53"/>
  <c r="I469" i="53"/>
  <c r="H469" i="53"/>
  <c r="I468" i="53"/>
  <c r="H468" i="53"/>
  <c r="I467" i="53"/>
  <c r="H467" i="53"/>
  <c r="I466" i="53"/>
  <c r="H466" i="53"/>
  <c r="I465" i="53"/>
  <c r="H465" i="53"/>
  <c r="I464" i="53"/>
  <c r="H464" i="53"/>
  <c r="I463" i="53"/>
  <c r="H463" i="53"/>
  <c r="I462" i="53"/>
  <c r="H462" i="53"/>
  <c r="I461" i="53"/>
  <c r="H461" i="53"/>
  <c r="I460" i="53"/>
  <c r="H460" i="53"/>
  <c r="I459" i="53"/>
  <c r="H459" i="53"/>
  <c r="I458" i="53"/>
  <c r="H458" i="53"/>
  <c r="I457" i="53"/>
  <c r="H457" i="53"/>
  <c r="I456" i="53"/>
  <c r="H456" i="53"/>
  <c r="I455" i="53"/>
  <c r="H455" i="53"/>
  <c r="I454" i="53"/>
  <c r="H454" i="53"/>
  <c r="I453" i="53"/>
  <c r="H453" i="53"/>
  <c r="I452" i="53"/>
  <c r="H452" i="53"/>
  <c r="I451" i="53"/>
  <c r="H451" i="53"/>
  <c r="I450" i="53"/>
  <c r="H450" i="53"/>
  <c r="I449" i="53"/>
  <c r="H449" i="53"/>
  <c r="I448" i="53"/>
  <c r="H448" i="53"/>
  <c r="I447" i="53"/>
  <c r="H447" i="53"/>
  <c r="I446" i="53"/>
  <c r="H446" i="53"/>
  <c r="I445" i="53"/>
  <c r="H445" i="53"/>
  <c r="I444" i="53"/>
  <c r="H444" i="53"/>
  <c r="I443" i="53"/>
  <c r="H443" i="53"/>
  <c r="I442" i="53"/>
  <c r="H442" i="53"/>
  <c r="I441" i="53"/>
  <c r="H441" i="53"/>
  <c r="I440" i="53"/>
  <c r="H440" i="53"/>
  <c r="I439" i="53"/>
  <c r="H439" i="53"/>
  <c r="I438" i="53"/>
  <c r="H438" i="53"/>
  <c r="I437" i="53"/>
  <c r="H437" i="53"/>
  <c r="I436" i="53"/>
  <c r="H436" i="53"/>
  <c r="I435" i="53"/>
  <c r="H435" i="53"/>
  <c r="I434" i="53"/>
  <c r="H434" i="53"/>
  <c r="I433" i="53"/>
  <c r="H433" i="53"/>
  <c r="I432" i="53"/>
  <c r="H432" i="53"/>
  <c r="I431" i="53"/>
  <c r="H431" i="53"/>
  <c r="I430" i="53"/>
  <c r="H430" i="53"/>
  <c r="I429" i="53"/>
  <c r="H429" i="53"/>
  <c r="I428" i="53"/>
  <c r="H428" i="53"/>
  <c r="I427" i="53"/>
  <c r="H427" i="53"/>
  <c r="I426" i="53"/>
  <c r="H426" i="53"/>
  <c r="I425" i="53"/>
  <c r="H425" i="53"/>
  <c r="I424" i="53"/>
  <c r="H424" i="53"/>
  <c r="I423" i="53"/>
  <c r="H423" i="53"/>
  <c r="I422" i="53"/>
  <c r="H422" i="53"/>
  <c r="I421" i="53"/>
  <c r="H421" i="53"/>
  <c r="I420" i="53"/>
  <c r="H420" i="53"/>
  <c r="I419" i="53"/>
  <c r="H419" i="53"/>
  <c r="I418" i="53"/>
  <c r="H418" i="53"/>
  <c r="I417" i="53"/>
  <c r="H417" i="53"/>
  <c r="I416" i="53"/>
  <c r="H416" i="53"/>
  <c r="I415" i="53"/>
  <c r="H415" i="53"/>
  <c r="I414" i="53"/>
  <c r="H414" i="53"/>
  <c r="I413" i="53"/>
  <c r="H413" i="53"/>
  <c r="I412" i="53"/>
  <c r="H412" i="53"/>
  <c r="I411" i="53"/>
  <c r="H411" i="53"/>
  <c r="I410" i="53"/>
  <c r="H410" i="53"/>
  <c r="I409" i="53"/>
  <c r="H409" i="53"/>
  <c r="I408" i="53"/>
  <c r="H408" i="53"/>
  <c r="I407" i="53"/>
  <c r="H407" i="53"/>
  <c r="I406" i="53"/>
  <c r="H406" i="53"/>
  <c r="I405" i="53"/>
  <c r="H405" i="53"/>
  <c r="I404" i="53"/>
  <c r="H404" i="53"/>
  <c r="I403" i="53"/>
  <c r="H403" i="53"/>
  <c r="I402" i="53"/>
  <c r="H402" i="53"/>
  <c r="I401" i="53"/>
  <c r="H401" i="53"/>
  <c r="I400" i="53"/>
  <c r="H400" i="53"/>
  <c r="I399" i="53"/>
  <c r="H399" i="53"/>
  <c r="I398" i="53"/>
  <c r="H398" i="53"/>
  <c r="I397" i="53"/>
  <c r="H397" i="53"/>
  <c r="I396" i="53"/>
  <c r="H396" i="53"/>
  <c r="I395" i="53"/>
  <c r="H395" i="53"/>
  <c r="I394" i="53"/>
  <c r="H394" i="53"/>
  <c r="I393" i="53"/>
  <c r="H393" i="53"/>
  <c r="I392" i="53"/>
  <c r="H392" i="53"/>
  <c r="I391" i="53"/>
  <c r="H391" i="53"/>
  <c r="I390" i="53"/>
  <c r="H390" i="53"/>
  <c r="I389" i="53"/>
  <c r="H389" i="53"/>
  <c r="I388" i="53"/>
  <c r="H388" i="53"/>
  <c r="I387" i="53"/>
  <c r="H387" i="53"/>
  <c r="I386" i="53"/>
  <c r="H386" i="53"/>
  <c r="I385" i="53"/>
  <c r="H385" i="53"/>
  <c r="I384" i="53"/>
  <c r="H384" i="53"/>
  <c r="I383" i="53"/>
  <c r="H383" i="53"/>
  <c r="I382" i="53"/>
  <c r="H382" i="53"/>
  <c r="I381" i="53"/>
  <c r="H381" i="53"/>
  <c r="I380" i="53"/>
  <c r="H380" i="53"/>
  <c r="I379" i="53"/>
  <c r="H379" i="53"/>
  <c r="I378" i="53"/>
  <c r="H378" i="53"/>
  <c r="I377" i="53"/>
  <c r="H377" i="53"/>
  <c r="I376" i="53"/>
  <c r="H376" i="53"/>
  <c r="I375" i="53"/>
  <c r="H375" i="53"/>
  <c r="I374" i="53"/>
  <c r="H374" i="53"/>
  <c r="I373" i="53"/>
  <c r="H373" i="53"/>
  <c r="I372" i="53"/>
  <c r="H372" i="53"/>
  <c r="I371" i="53"/>
  <c r="H371" i="53"/>
  <c r="I370" i="53"/>
  <c r="H370" i="53"/>
  <c r="I369" i="53"/>
  <c r="H369" i="53"/>
  <c r="I368" i="53"/>
  <c r="H368" i="53"/>
  <c r="I367" i="53"/>
  <c r="H367" i="53"/>
  <c r="I366" i="53"/>
  <c r="H366" i="53"/>
  <c r="I365" i="53"/>
  <c r="H365" i="53"/>
  <c r="I364" i="53"/>
  <c r="H364" i="53"/>
  <c r="I363" i="53"/>
  <c r="H363" i="53"/>
  <c r="I362" i="53"/>
  <c r="H362" i="53"/>
  <c r="I361" i="53"/>
  <c r="H361" i="53"/>
  <c r="I360" i="53"/>
  <c r="H360" i="53"/>
  <c r="I359" i="53"/>
  <c r="H359" i="53"/>
  <c r="I358" i="53"/>
  <c r="H358" i="53"/>
  <c r="I357" i="53"/>
  <c r="H357" i="53"/>
  <c r="I356" i="53"/>
  <c r="H356" i="53"/>
  <c r="I355" i="53"/>
  <c r="H355" i="53"/>
  <c r="I354" i="53"/>
  <c r="H354" i="53"/>
  <c r="I353" i="53"/>
  <c r="H353" i="53"/>
  <c r="I352" i="53"/>
  <c r="H352" i="53"/>
  <c r="I351" i="53"/>
  <c r="H351" i="53"/>
  <c r="I350" i="53"/>
  <c r="H350" i="53"/>
  <c r="I349" i="53"/>
  <c r="H349" i="53"/>
  <c r="I348" i="53"/>
  <c r="H348" i="53"/>
  <c r="I347" i="53"/>
  <c r="H347" i="53"/>
  <c r="I346" i="53"/>
  <c r="H346" i="53"/>
  <c r="I345" i="53"/>
  <c r="H345" i="53"/>
  <c r="I344" i="53"/>
  <c r="H344" i="53"/>
  <c r="I343" i="53"/>
  <c r="H343" i="53"/>
  <c r="I342" i="53"/>
  <c r="H342" i="53"/>
  <c r="I341" i="53"/>
  <c r="H341" i="53"/>
  <c r="I340" i="53"/>
  <c r="H340" i="53"/>
  <c r="I339" i="53"/>
  <c r="H339" i="53"/>
  <c r="I338" i="53"/>
  <c r="H338" i="53"/>
  <c r="I337" i="53"/>
  <c r="H337" i="53"/>
  <c r="I336" i="53"/>
  <c r="H336" i="53"/>
  <c r="I335" i="53"/>
  <c r="H335" i="53"/>
  <c r="I334" i="53"/>
  <c r="H334" i="53"/>
  <c r="I333" i="53"/>
  <c r="H333" i="53"/>
  <c r="I332" i="53"/>
  <c r="H332" i="53"/>
  <c r="I331" i="53"/>
  <c r="H331" i="53"/>
  <c r="I330" i="53"/>
  <c r="H330" i="53"/>
  <c r="I329" i="53"/>
  <c r="H329" i="53"/>
  <c r="I328" i="53"/>
  <c r="H328" i="53"/>
  <c r="I327" i="53"/>
  <c r="H327" i="53"/>
  <c r="I326" i="53"/>
  <c r="H326" i="53"/>
  <c r="I325" i="53"/>
  <c r="H325" i="53"/>
  <c r="I324" i="53"/>
  <c r="H324" i="53"/>
  <c r="I323" i="53"/>
  <c r="H323" i="53"/>
  <c r="I322" i="53"/>
  <c r="H322" i="53"/>
  <c r="I321" i="53"/>
  <c r="H321" i="53"/>
  <c r="I320" i="53"/>
  <c r="H320" i="53"/>
  <c r="I319" i="53"/>
  <c r="H319" i="53"/>
  <c r="I318" i="53"/>
  <c r="H318" i="53"/>
  <c r="I317" i="53"/>
  <c r="H317" i="53"/>
  <c r="I316" i="53"/>
  <c r="H316" i="53"/>
  <c r="I315" i="53"/>
  <c r="H315" i="53"/>
  <c r="I314" i="53"/>
  <c r="H314" i="53"/>
  <c r="I313" i="53"/>
  <c r="H313" i="53"/>
  <c r="I312" i="53"/>
  <c r="H312" i="53"/>
  <c r="I311" i="53"/>
  <c r="H311" i="53"/>
  <c r="I310" i="53"/>
  <c r="H310" i="53"/>
  <c r="I309" i="53"/>
  <c r="H309" i="53"/>
  <c r="I308" i="53"/>
  <c r="H308" i="53"/>
  <c r="I307" i="53"/>
  <c r="H307" i="53"/>
  <c r="I306" i="53"/>
  <c r="H306" i="53"/>
  <c r="I305" i="53"/>
  <c r="H305" i="53"/>
  <c r="I304" i="53"/>
  <c r="H304" i="53"/>
  <c r="I303" i="53"/>
  <c r="H303" i="53"/>
  <c r="I302" i="53"/>
  <c r="H302" i="53"/>
  <c r="I301" i="53"/>
  <c r="H301" i="53"/>
  <c r="I300" i="53"/>
  <c r="H300" i="53"/>
  <c r="I299" i="53"/>
  <c r="H299" i="53"/>
  <c r="I298" i="53"/>
  <c r="H298" i="53"/>
  <c r="I297" i="53"/>
  <c r="H297" i="53"/>
  <c r="I296" i="53"/>
  <c r="H296" i="53"/>
  <c r="I295" i="53"/>
  <c r="H295" i="53"/>
  <c r="I294" i="53"/>
  <c r="H294" i="53"/>
  <c r="I293" i="53"/>
  <c r="H293" i="53"/>
  <c r="I292" i="53"/>
  <c r="H292" i="53"/>
  <c r="I291" i="53"/>
  <c r="H291" i="53"/>
  <c r="I290" i="53"/>
  <c r="H290" i="53"/>
  <c r="I289" i="53"/>
  <c r="H289" i="53"/>
  <c r="I288" i="53"/>
  <c r="H288" i="53"/>
  <c r="I287" i="53"/>
  <c r="H287" i="53"/>
  <c r="I286" i="53"/>
  <c r="H286" i="53"/>
  <c r="I285" i="53"/>
  <c r="H285" i="53"/>
  <c r="I284" i="53"/>
  <c r="H284" i="53"/>
  <c r="I283" i="53"/>
  <c r="H283" i="53"/>
  <c r="I282" i="53"/>
  <c r="H282" i="53"/>
  <c r="I281" i="53"/>
  <c r="H281" i="53"/>
  <c r="I280" i="53"/>
  <c r="H280" i="53"/>
  <c r="I279" i="53"/>
  <c r="H279" i="53"/>
  <c r="I278" i="53"/>
  <c r="H278" i="53"/>
  <c r="I277" i="53"/>
  <c r="H277" i="53"/>
  <c r="I276" i="53"/>
  <c r="H276" i="53"/>
  <c r="I275" i="53"/>
  <c r="H275" i="53"/>
  <c r="I274" i="53"/>
  <c r="H274" i="53"/>
  <c r="I273" i="53"/>
  <c r="H273" i="53"/>
  <c r="I272" i="53"/>
  <c r="H272" i="53"/>
  <c r="I271" i="53"/>
  <c r="H271" i="53"/>
  <c r="I270" i="53"/>
  <c r="H270" i="53"/>
  <c r="I269" i="53"/>
  <c r="H269" i="53"/>
  <c r="I268" i="53"/>
  <c r="H268" i="53"/>
  <c r="I267" i="53"/>
  <c r="H267" i="53"/>
  <c r="I266" i="53"/>
  <c r="H266" i="53"/>
  <c r="I265" i="53"/>
  <c r="H265" i="53"/>
  <c r="I264" i="53"/>
  <c r="H264" i="53"/>
  <c r="I263" i="53"/>
  <c r="H263" i="53"/>
  <c r="I262" i="53"/>
  <c r="H262" i="53"/>
  <c r="I261" i="53"/>
  <c r="H261" i="53"/>
  <c r="I260" i="53"/>
  <c r="H260" i="53"/>
  <c r="I259" i="53"/>
  <c r="H259" i="53"/>
  <c r="I258" i="53"/>
  <c r="H258" i="53"/>
  <c r="I257" i="53"/>
  <c r="H257" i="53"/>
  <c r="I256" i="53"/>
  <c r="H256" i="53"/>
  <c r="I255" i="53"/>
  <c r="H255" i="53"/>
  <c r="I254" i="53"/>
  <c r="H254" i="53"/>
  <c r="I253" i="53"/>
  <c r="H253" i="53"/>
  <c r="I252" i="53"/>
  <c r="H252" i="53"/>
  <c r="I251" i="53"/>
  <c r="H251" i="53"/>
  <c r="I250" i="53"/>
  <c r="H250" i="53"/>
  <c r="I249" i="53"/>
  <c r="H249" i="53"/>
  <c r="I248" i="53"/>
  <c r="H248" i="53"/>
  <c r="I247" i="53"/>
  <c r="H247" i="53"/>
  <c r="I246" i="53"/>
  <c r="H246" i="53"/>
  <c r="I245" i="53"/>
  <c r="H245" i="53"/>
  <c r="I244" i="53"/>
  <c r="H244" i="53"/>
  <c r="I243" i="53"/>
  <c r="H243" i="53"/>
  <c r="I242" i="53"/>
  <c r="H242" i="53"/>
  <c r="I241" i="53"/>
  <c r="H241" i="53"/>
  <c r="I240" i="53"/>
  <c r="H240" i="53"/>
  <c r="I239" i="53"/>
  <c r="H239" i="53"/>
  <c r="I238" i="53"/>
  <c r="H238" i="53"/>
  <c r="I237" i="53"/>
  <c r="H237" i="53"/>
  <c r="I236" i="53"/>
  <c r="H236" i="53"/>
  <c r="I235" i="53"/>
  <c r="H235" i="53"/>
  <c r="I234" i="53"/>
  <c r="H234" i="53"/>
  <c r="I233" i="53"/>
  <c r="H233" i="53"/>
  <c r="I232" i="53"/>
  <c r="H232" i="53"/>
  <c r="I231" i="53"/>
  <c r="H231" i="53"/>
  <c r="I230" i="53"/>
  <c r="H230" i="53"/>
  <c r="I229" i="53"/>
  <c r="H229" i="53"/>
  <c r="I228" i="53"/>
  <c r="H228" i="53"/>
  <c r="I227" i="53"/>
  <c r="H227" i="53"/>
  <c r="I226" i="53"/>
  <c r="H226" i="53"/>
  <c r="I225" i="53"/>
  <c r="H225" i="53"/>
  <c r="I224" i="53"/>
  <c r="H224" i="53"/>
  <c r="I223" i="53"/>
  <c r="H223" i="53"/>
  <c r="I222" i="53"/>
  <c r="H222" i="53"/>
  <c r="I221" i="53"/>
  <c r="H221" i="53"/>
  <c r="I220" i="53"/>
  <c r="H220" i="53"/>
  <c r="I219" i="53"/>
  <c r="H219" i="53"/>
  <c r="I218" i="53"/>
  <c r="H218" i="53"/>
  <c r="I217" i="53"/>
  <c r="H217" i="53"/>
  <c r="I216" i="53"/>
  <c r="H216" i="53"/>
  <c r="I215" i="53"/>
  <c r="H215" i="53"/>
  <c r="I214" i="53"/>
  <c r="H214" i="53"/>
  <c r="I213" i="53"/>
  <c r="H213" i="53"/>
  <c r="I212" i="53"/>
  <c r="H212" i="53"/>
  <c r="I211" i="53"/>
  <c r="H211" i="53"/>
  <c r="I210" i="53"/>
  <c r="H210" i="53"/>
  <c r="I209" i="53"/>
  <c r="H209" i="53"/>
  <c r="I208" i="53"/>
  <c r="H208" i="53"/>
  <c r="I207" i="53"/>
  <c r="H207" i="53"/>
  <c r="I206" i="53"/>
  <c r="H206" i="53"/>
  <c r="I205" i="53"/>
  <c r="H205" i="53"/>
  <c r="I204" i="53"/>
  <c r="H204" i="53"/>
  <c r="I203" i="53"/>
  <c r="H203" i="53"/>
  <c r="I202" i="53"/>
  <c r="H202" i="53"/>
  <c r="I201" i="53"/>
  <c r="H201" i="53"/>
  <c r="I200" i="53"/>
  <c r="H200" i="53"/>
  <c r="I199" i="53"/>
  <c r="H199" i="53"/>
  <c r="I198" i="53"/>
  <c r="H198" i="53"/>
  <c r="I197" i="53"/>
  <c r="H197" i="53"/>
  <c r="I196" i="53"/>
  <c r="H196" i="53"/>
  <c r="I195" i="53"/>
  <c r="H195" i="53"/>
  <c r="I194" i="53"/>
  <c r="H194" i="53"/>
  <c r="I193" i="53"/>
  <c r="H193" i="53"/>
  <c r="I192" i="53"/>
  <c r="H192" i="53"/>
  <c r="I191" i="53"/>
  <c r="H191" i="53"/>
  <c r="I190" i="53"/>
  <c r="H190" i="53"/>
  <c r="I189" i="53"/>
  <c r="H189" i="53"/>
  <c r="I188" i="53"/>
  <c r="H188" i="53"/>
  <c r="I187" i="53"/>
  <c r="H187" i="53"/>
  <c r="I186" i="53"/>
  <c r="H186" i="53"/>
  <c r="I185" i="53"/>
  <c r="H185" i="53"/>
  <c r="I184" i="53"/>
  <c r="H184" i="53"/>
  <c r="I183" i="53"/>
  <c r="H183" i="53"/>
  <c r="I182" i="53"/>
  <c r="H182" i="53"/>
  <c r="I181" i="53"/>
  <c r="H181" i="53"/>
  <c r="I180" i="53"/>
  <c r="H180" i="53"/>
  <c r="I179" i="53"/>
  <c r="H179" i="53"/>
  <c r="I178" i="53"/>
  <c r="H178" i="53"/>
  <c r="I177" i="53"/>
  <c r="H177" i="53"/>
  <c r="I176" i="53"/>
  <c r="H176" i="53"/>
  <c r="I175" i="53"/>
  <c r="H175" i="53"/>
  <c r="I174" i="53"/>
  <c r="H174" i="53"/>
  <c r="I173" i="53"/>
  <c r="H173" i="53"/>
  <c r="I172" i="53"/>
  <c r="H172" i="53"/>
  <c r="I171" i="53"/>
  <c r="H171" i="53"/>
  <c r="I170" i="53"/>
  <c r="H170" i="53"/>
  <c r="I169" i="53"/>
  <c r="H169" i="53"/>
  <c r="I168" i="53"/>
  <c r="H168" i="53"/>
  <c r="I167" i="53"/>
  <c r="H167" i="53"/>
  <c r="I166" i="53"/>
  <c r="H166" i="53"/>
  <c r="I165" i="53"/>
  <c r="H165" i="53"/>
  <c r="I164" i="53"/>
  <c r="H164" i="53"/>
  <c r="I163" i="53"/>
  <c r="H163" i="53"/>
  <c r="I162" i="53"/>
  <c r="H162" i="53"/>
  <c r="I161" i="53"/>
  <c r="H161" i="53"/>
  <c r="I160" i="53"/>
  <c r="H160" i="53"/>
  <c r="I159" i="53"/>
  <c r="H159" i="53"/>
  <c r="I158" i="53"/>
  <c r="H158" i="53"/>
  <c r="I157" i="53"/>
  <c r="H157" i="53"/>
  <c r="I156" i="53"/>
  <c r="H156" i="53"/>
  <c r="I155" i="53"/>
  <c r="H155" i="53"/>
  <c r="I154" i="53"/>
  <c r="H154" i="53"/>
  <c r="I153" i="53"/>
  <c r="H153" i="53"/>
  <c r="I152" i="53"/>
  <c r="H152" i="53"/>
  <c r="I151" i="53"/>
  <c r="H151" i="53"/>
  <c r="A11" i="53"/>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I150" i="53"/>
  <c r="H150" i="53"/>
  <c r="I149" i="53"/>
  <c r="H149" i="53"/>
  <c r="I148" i="53"/>
  <c r="H148" i="53"/>
  <c r="I147" i="53"/>
  <c r="H147" i="53"/>
  <c r="I146" i="53"/>
  <c r="H146" i="53"/>
  <c r="I145" i="53"/>
  <c r="H145" i="53"/>
  <c r="I144" i="53"/>
  <c r="H144" i="53"/>
  <c r="I143" i="53"/>
  <c r="H143" i="53"/>
  <c r="I142" i="53"/>
  <c r="H142" i="53"/>
  <c r="I141" i="53"/>
  <c r="H141" i="53"/>
  <c r="I140" i="53"/>
  <c r="H140" i="53"/>
  <c r="I139" i="53"/>
  <c r="H139" i="53"/>
  <c r="I138" i="53"/>
  <c r="H138" i="53"/>
  <c r="I137" i="53"/>
  <c r="H137" i="53"/>
  <c r="I136" i="53"/>
  <c r="H136" i="53"/>
  <c r="I135" i="53"/>
  <c r="H135" i="53"/>
  <c r="I134" i="53"/>
  <c r="H134" i="53"/>
  <c r="I133" i="53"/>
  <c r="H133" i="53"/>
  <c r="I132" i="53"/>
  <c r="H132" i="53"/>
  <c r="I131" i="53"/>
  <c r="H131" i="53"/>
  <c r="I130" i="53"/>
  <c r="H130" i="53"/>
  <c r="I129" i="53"/>
  <c r="H129" i="53"/>
  <c r="I128" i="53"/>
  <c r="H128" i="53"/>
  <c r="I127" i="53"/>
  <c r="H127" i="53"/>
  <c r="I126" i="53"/>
  <c r="H126" i="53"/>
  <c r="I125" i="53"/>
  <c r="H125" i="53"/>
  <c r="I124" i="53"/>
  <c r="H124" i="53"/>
  <c r="I123" i="53"/>
  <c r="H123" i="53"/>
  <c r="I122" i="53"/>
  <c r="H122" i="53"/>
  <c r="I121" i="53"/>
  <c r="H121" i="53"/>
  <c r="I120" i="53"/>
  <c r="H120" i="53"/>
  <c r="I119" i="53"/>
  <c r="H119" i="53"/>
  <c r="I118" i="53"/>
  <c r="H118" i="53"/>
  <c r="I117" i="53"/>
  <c r="H117" i="53"/>
  <c r="I116" i="53"/>
  <c r="H116" i="53"/>
  <c r="I115" i="53"/>
  <c r="H115" i="53"/>
  <c r="I114" i="53"/>
  <c r="H114" i="53"/>
  <c r="I113" i="53"/>
  <c r="H113" i="53"/>
  <c r="I112" i="53"/>
  <c r="H112" i="53"/>
  <c r="I111" i="53"/>
  <c r="H111" i="53"/>
  <c r="I110" i="53"/>
  <c r="H110" i="53"/>
  <c r="I109" i="53"/>
  <c r="H109" i="53"/>
  <c r="I108" i="53"/>
  <c r="H108" i="53"/>
  <c r="I107" i="53"/>
  <c r="H107" i="53"/>
  <c r="I106" i="53"/>
  <c r="H106" i="53"/>
  <c r="I105" i="53"/>
  <c r="H105" i="53"/>
  <c r="I104" i="53"/>
  <c r="H104" i="53"/>
  <c r="I103" i="53"/>
  <c r="H103" i="53"/>
  <c r="I102" i="53"/>
  <c r="H102" i="53"/>
  <c r="I101" i="53"/>
  <c r="H101" i="53"/>
  <c r="I100" i="53"/>
  <c r="H100" i="53"/>
  <c r="I99" i="53"/>
  <c r="H99" i="53"/>
  <c r="I98" i="53"/>
  <c r="H98" i="53"/>
  <c r="I97" i="53"/>
  <c r="H97" i="53"/>
  <c r="I96" i="53"/>
  <c r="H96" i="53"/>
  <c r="I95" i="53"/>
  <c r="H95" i="53"/>
  <c r="I94" i="53"/>
  <c r="H94" i="53"/>
  <c r="I93" i="53"/>
  <c r="H93" i="53"/>
  <c r="I92" i="53"/>
  <c r="H92" i="53"/>
  <c r="I91" i="53"/>
  <c r="H91" i="53"/>
  <c r="I90" i="53"/>
  <c r="H90" i="53"/>
  <c r="I89" i="53"/>
  <c r="H89" i="53"/>
  <c r="I88" i="53"/>
  <c r="H88" i="53"/>
  <c r="I87" i="53"/>
  <c r="H87" i="53"/>
  <c r="I86" i="53"/>
  <c r="H86" i="53"/>
  <c r="I85" i="53"/>
  <c r="H85" i="53"/>
  <c r="I84" i="53"/>
  <c r="H84" i="53"/>
  <c r="I83" i="53"/>
  <c r="H83" i="53"/>
  <c r="I82" i="53"/>
  <c r="H82" i="53"/>
  <c r="I81" i="53"/>
  <c r="H81" i="53"/>
  <c r="I80" i="53"/>
  <c r="H80" i="53"/>
  <c r="I79" i="53"/>
  <c r="H79" i="53"/>
  <c r="I78" i="53"/>
  <c r="H78" i="53"/>
  <c r="I77" i="53"/>
  <c r="H77" i="53"/>
  <c r="I76" i="53"/>
  <c r="H76" i="53"/>
  <c r="I75" i="53"/>
  <c r="H75" i="53"/>
  <c r="I74" i="53"/>
  <c r="H74" i="53"/>
  <c r="I73" i="53"/>
  <c r="H73" i="53"/>
  <c r="I72" i="53"/>
  <c r="H72" i="53"/>
  <c r="I71" i="53"/>
  <c r="H71" i="53"/>
  <c r="I70" i="53"/>
  <c r="H70" i="53"/>
  <c r="I69" i="53"/>
  <c r="H69" i="53"/>
  <c r="I68" i="53"/>
  <c r="H68" i="53"/>
  <c r="I67" i="53"/>
  <c r="H67" i="53"/>
  <c r="I66" i="53"/>
  <c r="H66" i="53"/>
  <c r="I65" i="53"/>
  <c r="H65" i="53"/>
  <c r="I64" i="53"/>
  <c r="H64" i="53"/>
  <c r="I63" i="53"/>
  <c r="H63" i="53"/>
  <c r="I62" i="53"/>
  <c r="H62" i="53"/>
  <c r="I61" i="53"/>
  <c r="H61" i="53"/>
  <c r="I60" i="53"/>
  <c r="H60" i="53"/>
  <c r="I59" i="53"/>
  <c r="H59" i="53"/>
  <c r="I58" i="53"/>
  <c r="H58" i="53"/>
  <c r="I57" i="53"/>
  <c r="H57" i="53"/>
  <c r="I56" i="53"/>
  <c r="H56" i="53"/>
  <c r="I55" i="53"/>
  <c r="H55" i="53"/>
  <c r="I54" i="53"/>
  <c r="H54" i="53"/>
  <c r="I53" i="53"/>
  <c r="H53" i="53"/>
  <c r="I52" i="53"/>
  <c r="H52" i="53"/>
  <c r="I51" i="53"/>
  <c r="H51" i="53"/>
  <c r="I50" i="53"/>
  <c r="H50" i="53"/>
  <c r="I49" i="53"/>
  <c r="H49" i="53"/>
  <c r="I48" i="53"/>
  <c r="H48" i="53"/>
  <c r="I47" i="53"/>
  <c r="H47" i="53"/>
  <c r="I46" i="53"/>
  <c r="H46" i="53"/>
  <c r="I45" i="53"/>
  <c r="H45" i="53"/>
  <c r="C14" i="57" l="1"/>
  <c r="J25" i="57"/>
  <c r="J37" i="57"/>
  <c r="F31" i="64"/>
  <c r="E35" i="64"/>
  <c r="C13" i="59"/>
  <c r="A533" i="53"/>
  <c r="A501" i="53"/>
  <c r="D500" i="53"/>
  <c r="C500" i="53"/>
  <c r="B500" i="53"/>
  <c r="F497" i="53"/>
  <c r="F498" i="53" s="1"/>
  <c r="F499" i="53" s="1"/>
  <c r="G497" i="53"/>
  <c r="G498" i="53" s="1"/>
  <c r="G499" i="53" s="1"/>
  <c r="E497" i="53"/>
  <c r="E498" i="53" s="1"/>
  <c r="E499" i="53" s="1"/>
  <c r="F11" i="53"/>
  <c r="F12" i="53" s="1"/>
  <c r="E12" i="53"/>
  <c r="G13" i="53"/>
  <c r="G14" i="53" s="1"/>
  <c r="G15" i="53" s="1"/>
  <c r="G16" i="53" s="1"/>
  <c r="G17" i="53" s="1"/>
  <c r="G18" i="53" s="1"/>
  <c r="G19" i="53" s="1"/>
  <c r="G20" i="53" s="1"/>
  <c r="G21" i="53" s="1"/>
  <c r="G22" i="53" s="1"/>
  <c r="G23" i="53" s="1"/>
  <c r="G24" i="53" s="1"/>
  <c r="G25" i="53" s="1"/>
  <c r="G26" i="53" s="1"/>
  <c r="G27" i="53" s="1"/>
  <c r="G28" i="53" s="1"/>
  <c r="G29" i="53" s="1"/>
  <c r="G30" i="53" s="1"/>
  <c r="G31" i="53" s="1"/>
  <c r="G32" i="53" s="1"/>
  <c r="G33" i="53" s="1"/>
  <c r="G34" i="53" s="1"/>
  <c r="G35" i="53" s="1"/>
  <c r="G36" i="53" s="1"/>
  <c r="G37" i="53" s="1"/>
  <c r="G38" i="53" s="1"/>
  <c r="G39" i="53" s="1"/>
  <c r="G40" i="53" s="1"/>
  <c r="G41" i="53" s="1"/>
  <c r="G42" i="53" s="1"/>
  <c r="G43" i="53" s="1"/>
  <c r="G44" i="53" s="1"/>
  <c r="G45" i="53" s="1"/>
  <c r="G46" i="53" s="1"/>
  <c r="G47" i="53" s="1"/>
  <c r="G48" i="53" s="1"/>
  <c r="G49" i="53" s="1"/>
  <c r="G50" i="53" s="1"/>
  <c r="G51" i="53" s="1"/>
  <c r="G52" i="53" s="1"/>
  <c r="G53" i="53" s="1"/>
  <c r="G54" i="53" s="1"/>
  <c r="G55" i="53" s="1"/>
  <c r="G56" i="53" s="1"/>
  <c r="G57" i="53" s="1"/>
  <c r="G58" i="53" s="1"/>
  <c r="G59" i="53" s="1"/>
  <c r="G60" i="53" s="1"/>
  <c r="G61" i="53" s="1"/>
  <c r="G62" i="53" s="1"/>
  <c r="G63" i="53" s="1"/>
  <c r="G64" i="53" s="1"/>
  <c r="G65" i="53" s="1"/>
  <c r="G66" i="53" s="1"/>
  <c r="G67" i="53" s="1"/>
  <c r="G68" i="53" s="1"/>
  <c r="G69" i="53" s="1"/>
  <c r="G70" i="53" s="1"/>
  <c r="G71" i="53" s="1"/>
  <c r="G72" i="53" s="1"/>
  <c r="G73" i="53" s="1"/>
  <c r="G74" i="53" s="1"/>
  <c r="G75" i="53" s="1"/>
  <c r="G76" i="53" s="1"/>
  <c r="G77" i="53" s="1"/>
  <c r="G78" i="53" s="1"/>
  <c r="G79" i="53" s="1"/>
  <c r="G80" i="53" s="1"/>
  <c r="G81" i="53" s="1"/>
  <c r="G82" i="53" s="1"/>
  <c r="G83" i="53" s="1"/>
  <c r="G84" i="53" s="1"/>
  <c r="G85" i="53" s="1"/>
  <c r="G86" i="53" s="1"/>
  <c r="G87" i="53" s="1"/>
  <c r="G88" i="53" s="1"/>
  <c r="G89" i="53" s="1"/>
  <c r="G90" i="53" s="1"/>
  <c r="G91" i="53" s="1"/>
  <c r="G92" i="53" s="1"/>
  <c r="G93" i="53" s="1"/>
  <c r="G94" i="53" s="1"/>
  <c r="G95" i="53" s="1"/>
  <c r="G96" i="53" s="1"/>
  <c r="G97" i="53" s="1"/>
  <c r="G98" i="53" s="1"/>
  <c r="G99" i="53" s="1"/>
  <c r="G100" i="53" s="1"/>
  <c r="G101" i="53" s="1"/>
  <c r="G102" i="53" s="1"/>
  <c r="G103" i="53" s="1"/>
  <c r="G104" i="53" s="1"/>
  <c r="G105" i="53" s="1"/>
  <c r="G106" i="53" s="1"/>
  <c r="G107" i="53" s="1"/>
  <c r="G108" i="53" s="1"/>
  <c r="G109" i="53" s="1"/>
  <c r="G110" i="53" s="1"/>
  <c r="G111" i="53" s="1"/>
  <c r="G112" i="53" s="1"/>
  <c r="G113" i="53" s="1"/>
  <c r="G114" i="53" s="1"/>
  <c r="G115" i="53" s="1"/>
  <c r="G116" i="53" s="1"/>
  <c r="G117" i="53" s="1"/>
  <c r="G118" i="53" s="1"/>
  <c r="G119" i="53" s="1"/>
  <c r="G120" i="53" s="1"/>
  <c r="G121" i="53" s="1"/>
  <c r="G122" i="53" s="1"/>
  <c r="G123" i="53" s="1"/>
  <c r="G124" i="53" s="1"/>
  <c r="G125" i="53" s="1"/>
  <c r="G126" i="53" s="1"/>
  <c r="G127" i="53" s="1"/>
  <c r="G128" i="53" s="1"/>
  <c r="G129" i="53" s="1"/>
  <c r="G130" i="53" s="1"/>
  <c r="G131" i="53" s="1"/>
  <c r="G132" i="53" s="1"/>
  <c r="G133" i="53" s="1"/>
  <c r="G134" i="53" s="1"/>
  <c r="G135" i="53" s="1"/>
  <c r="G136" i="53" s="1"/>
  <c r="G137" i="53" s="1"/>
  <c r="G138" i="53" s="1"/>
  <c r="G139" i="53" s="1"/>
  <c r="G140" i="53" s="1"/>
  <c r="G141" i="53" s="1"/>
  <c r="G142" i="53" s="1"/>
  <c r="G143" i="53" s="1"/>
  <c r="G144" i="53" s="1"/>
  <c r="G145" i="53" s="1"/>
  <c r="G146" i="53" s="1"/>
  <c r="G147" i="53" s="1"/>
  <c r="G148" i="53" s="1"/>
  <c r="G149" i="53" s="1"/>
  <c r="G150" i="53" s="1"/>
  <c r="G151" i="53" s="1"/>
  <c r="G152" i="53" s="1"/>
  <c r="G153" i="53" s="1"/>
  <c r="G154" i="53" s="1"/>
  <c r="G155" i="53" s="1"/>
  <c r="G156" i="53" s="1"/>
  <c r="G157" i="53" s="1"/>
  <c r="G158" i="53" s="1"/>
  <c r="G159" i="53" s="1"/>
  <c r="G160" i="53" s="1"/>
  <c r="G161" i="53" s="1"/>
  <c r="G162" i="53" s="1"/>
  <c r="G163" i="53" s="1"/>
  <c r="G164" i="53" s="1"/>
  <c r="G165" i="53" s="1"/>
  <c r="G166" i="53" s="1"/>
  <c r="G167" i="53" s="1"/>
  <c r="G168" i="53" s="1"/>
  <c r="G169" i="53" s="1"/>
  <c r="G170" i="53" s="1"/>
  <c r="G171" i="53" s="1"/>
  <c r="G172" i="53" s="1"/>
  <c r="G173" i="53" s="1"/>
  <c r="G174" i="53" s="1"/>
  <c r="G175" i="53" s="1"/>
  <c r="G176" i="53" s="1"/>
  <c r="G177" i="53" s="1"/>
  <c r="G178" i="53" s="1"/>
  <c r="G179" i="53" s="1"/>
  <c r="G180" i="53" s="1"/>
  <c r="G181" i="53" s="1"/>
  <c r="G182" i="53" s="1"/>
  <c r="G183" i="53" s="1"/>
  <c r="G184" i="53" s="1"/>
  <c r="G185" i="53" s="1"/>
  <c r="G186" i="53" s="1"/>
  <c r="G187" i="53" s="1"/>
  <c r="G188" i="53" s="1"/>
  <c r="G189" i="53" s="1"/>
  <c r="G190" i="53" s="1"/>
  <c r="G191" i="53" s="1"/>
  <c r="G192" i="53" s="1"/>
  <c r="G193" i="53" s="1"/>
  <c r="G194" i="53" s="1"/>
  <c r="G195" i="53" s="1"/>
  <c r="G196" i="53" s="1"/>
  <c r="G197" i="53" s="1"/>
  <c r="G198" i="53" s="1"/>
  <c r="G199" i="53" s="1"/>
  <c r="G200" i="53" s="1"/>
  <c r="G201" i="53" s="1"/>
  <c r="G202" i="53" s="1"/>
  <c r="G203" i="53" s="1"/>
  <c r="G204" i="53" s="1"/>
  <c r="G205" i="53" s="1"/>
  <c r="G206" i="53" s="1"/>
  <c r="G207" i="53" s="1"/>
  <c r="G208" i="53" s="1"/>
  <c r="G209" i="53" s="1"/>
  <c r="G210" i="53" s="1"/>
  <c r="G211" i="53" s="1"/>
  <c r="G212" i="53" s="1"/>
  <c r="G213" i="53" s="1"/>
  <c r="G214" i="53" s="1"/>
  <c r="G215" i="53" s="1"/>
  <c r="G216" i="53" s="1"/>
  <c r="G217" i="53" s="1"/>
  <c r="G218" i="53" s="1"/>
  <c r="G219" i="53" s="1"/>
  <c r="G220" i="53" s="1"/>
  <c r="G221" i="53" s="1"/>
  <c r="G222" i="53" s="1"/>
  <c r="G223" i="53" s="1"/>
  <c r="G224" i="53" s="1"/>
  <c r="G225" i="53" s="1"/>
  <c r="G226" i="53" s="1"/>
  <c r="G227" i="53" s="1"/>
  <c r="G228" i="53" s="1"/>
  <c r="G229" i="53" s="1"/>
  <c r="G230" i="53" s="1"/>
  <c r="G231" i="53" s="1"/>
  <c r="G232" i="53" s="1"/>
  <c r="G233" i="53" s="1"/>
  <c r="G234" i="53" s="1"/>
  <c r="G235" i="53" s="1"/>
  <c r="G236" i="53" s="1"/>
  <c r="G237" i="53" s="1"/>
  <c r="G238" i="53" s="1"/>
  <c r="G239" i="53" s="1"/>
  <c r="G240" i="53" s="1"/>
  <c r="G241" i="53" s="1"/>
  <c r="G242" i="53" s="1"/>
  <c r="G243" i="53" s="1"/>
  <c r="G244" i="53" s="1"/>
  <c r="G245" i="53" s="1"/>
  <c r="G246" i="53" s="1"/>
  <c r="G247" i="53" s="1"/>
  <c r="G248" i="53" s="1"/>
  <c r="G249" i="53" s="1"/>
  <c r="G250" i="53" s="1"/>
  <c r="G251" i="53" s="1"/>
  <c r="G252" i="53" s="1"/>
  <c r="G253" i="53" s="1"/>
  <c r="G254" i="53" s="1"/>
  <c r="G255" i="53" s="1"/>
  <c r="G256" i="53" s="1"/>
  <c r="G257" i="53" s="1"/>
  <c r="G258" i="53" s="1"/>
  <c r="G259" i="53" s="1"/>
  <c r="G260" i="53" s="1"/>
  <c r="G261" i="53" s="1"/>
  <c r="G262" i="53" s="1"/>
  <c r="G263" i="53" s="1"/>
  <c r="G264" i="53" s="1"/>
  <c r="G265" i="53" s="1"/>
  <c r="G266" i="53" s="1"/>
  <c r="G267" i="53" s="1"/>
  <c r="G268" i="53" s="1"/>
  <c r="G269" i="53" s="1"/>
  <c r="G270" i="53" s="1"/>
  <c r="G271" i="53" s="1"/>
  <c r="G272" i="53" s="1"/>
  <c r="G273" i="53" s="1"/>
  <c r="G274" i="53" s="1"/>
  <c r="G275" i="53" s="1"/>
  <c r="G276" i="53" s="1"/>
  <c r="G277" i="53" s="1"/>
  <c r="G278" i="53" s="1"/>
  <c r="G279" i="53" s="1"/>
  <c r="G280" i="53" s="1"/>
  <c r="G281" i="53" s="1"/>
  <c r="G282" i="53" s="1"/>
  <c r="G283" i="53" s="1"/>
  <c r="G284" i="53" s="1"/>
  <c r="G285" i="53" s="1"/>
  <c r="G286" i="53" s="1"/>
  <c r="G287" i="53" s="1"/>
  <c r="G288" i="53" s="1"/>
  <c r="G289" i="53" s="1"/>
  <c r="G290" i="53" s="1"/>
  <c r="G291" i="53" s="1"/>
  <c r="G292" i="53" s="1"/>
  <c r="G293" i="53" s="1"/>
  <c r="G294" i="53" s="1"/>
  <c r="G295" i="53" s="1"/>
  <c r="G296" i="53" s="1"/>
  <c r="G297" i="53" s="1"/>
  <c r="G298" i="53" s="1"/>
  <c r="G299" i="53" s="1"/>
  <c r="G300" i="53" s="1"/>
  <c r="G301" i="53" s="1"/>
  <c r="G302" i="53" s="1"/>
  <c r="G303" i="53" s="1"/>
  <c r="G304" i="53" s="1"/>
  <c r="G305" i="53" s="1"/>
  <c r="G306" i="53" s="1"/>
  <c r="G307" i="53" s="1"/>
  <c r="G308" i="53" s="1"/>
  <c r="G309" i="53" s="1"/>
  <c r="G310" i="53" s="1"/>
  <c r="G311" i="53" s="1"/>
  <c r="G312" i="53" s="1"/>
  <c r="G313" i="53" s="1"/>
  <c r="G314" i="53" s="1"/>
  <c r="G315" i="53" s="1"/>
  <c r="G316" i="53" s="1"/>
  <c r="G317" i="53" s="1"/>
  <c r="G318" i="53" s="1"/>
  <c r="G319" i="53" s="1"/>
  <c r="G320" i="53" s="1"/>
  <c r="G321" i="53" s="1"/>
  <c r="G322" i="53" s="1"/>
  <c r="G323" i="53" s="1"/>
  <c r="G324" i="53" s="1"/>
  <c r="G325" i="53" s="1"/>
  <c r="G326" i="53" s="1"/>
  <c r="G327" i="53" s="1"/>
  <c r="G328" i="53" s="1"/>
  <c r="G329" i="53" s="1"/>
  <c r="G330" i="53" s="1"/>
  <c r="G331" i="53" s="1"/>
  <c r="G332" i="53" s="1"/>
  <c r="G333" i="53" s="1"/>
  <c r="G334" i="53" s="1"/>
  <c r="G335" i="53" s="1"/>
  <c r="G336" i="53" s="1"/>
  <c r="G337" i="53" s="1"/>
  <c r="G338" i="53" s="1"/>
  <c r="G339" i="53" s="1"/>
  <c r="G340" i="53" s="1"/>
  <c r="G341" i="53" s="1"/>
  <c r="G342" i="53" s="1"/>
  <c r="G343" i="53" s="1"/>
  <c r="G344" i="53" s="1"/>
  <c r="G345" i="53" s="1"/>
  <c r="G346" i="53" s="1"/>
  <c r="G347" i="53" s="1"/>
  <c r="G348" i="53" s="1"/>
  <c r="G349" i="53" s="1"/>
  <c r="G350" i="53" s="1"/>
  <c r="G351" i="53" s="1"/>
  <c r="G352" i="53" s="1"/>
  <c r="G353" i="53" s="1"/>
  <c r="G354" i="53" s="1"/>
  <c r="G355" i="53" s="1"/>
  <c r="G356" i="53" s="1"/>
  <c r="G357" i="53" s="1"/>
  <c r="G358" i="53" s="1"/>
  <c r="G359" i="53" s="1"/>
  <c r="G360" i="53" s="1"/>
  <c r="G361" i="53" s="1"/>
  <c r="G362" i="53" s="1"/>
  <c r="G363" i="53" s="1"/>
  <c r="G364" i="53" s="1"/>
  <c r="G365" i="53" s="1"/>
  <c r="G366" i="53" s="1"/>
  <c r="G367" i="53" s="1"/>
  <c r="G368" i="53" s="1"/>
  <c r="G369" i="53" s="1"/>
  <c r="G370" i="53" s="1"/>
  <c r="G371" i="53" s="1"/>
  <c r="G372" i="53" s="1"/>
  <c r="G373" i="53" s="1"/>
  <c r="G374" i="53" s="1"/>
  <c r="G375" i="53" s="1"/>
  <c r="G376" i="53" s="1"/>
  <c r="G377" i="53" s="1"/>
  <c r="G378" i="53" s="1"/>
  <c r="G379" i="53" s="1"/>
  <c r="G380" i="53" s="1"/>
  <c r="G381" i="53" s="1"/>
  <c r="G382" i="53" s="1"/>
  <c r="G383" i="53" s="1"/>
  <c r="G384" i="53" s="1"/>
  <c r="G385" i="53" s="1"/>
  <c r="G386" i="53" s="1"/>
  <c r="G387" i="53" s="1"/>
  <c r="G388" i="53" s="1"/>
  <c r="G389" i="53" s="1"/>
  <c r="G390" i="53" s="1"/>
  <c r="G391" i="53" s="1"/>
  <c r="G392" i="53" s="1"/>
  <c r="G393" i="53" s="1"/>
  <c r="G394" i="53" s="1"/>
  <c r="G395" i="53" s="1"/>
  <c r="G396" i="53" s="1"/>
  <c r="G397" i="53" s="1"/>
  <c r="G398" i="53" s="1"/>
  <c r="G399" i="53" s="1"/>
  <c r="G400" i="53" s="1"/>
  <c r="G401" i="53" s="1"/>
  <c r="G402" i="53" s="1"/>
  <c r="G403" i="53" s="1"/>
  <c r="G404" i="53" s="1"/>
  <c r="G405" i="53" s="1"/>
  <c r="G406" i="53" s="1"/>
  <c r="G407" i="53" s="1"/>
  <c r="G408" i="53" s="1"/>
  <c r="G409" i="53" s="1"/>
  <c r="G410" i="53" s="1"/>
  <c r="G411" i="53" s="1"/>
  <c r="G412" i="53" s="1"/>
  <c r="G413" i="53" s="1"/>
  <c r="G414" i="53" s="1"/>
  <c r="G415" i="53" s="1"/>
  <c r="G416" i="53" s="1"/>
  <c r="G417" i="53" s="1"/>
  <c r="G418" i="53" s="1"/>
  <c r="G419" i="53" s="1"/>
  <c r="G420" i="53" s="1"/>
  <c r="G421" i="53" s="1"/>
  <c r="G422" i="53" s="1"/>
  <c r="G423" i="53" s="1"/>
  <c r="G424" i="53" s="1"/>
  <c r="G425" i="53" s="1"/>
  <c r="G426" i="53" s="1"/>
  <c r="G427" i="53" s="1"/>
  <c r="G428" i="53" s="1"/>
  <c r="G429" i="53" s="1"/>
  <c r="G430" i="53" s="1"/>
  <c r="G431" i="53" s="1"/>
  <c r="G432" i="53" s="1"/>
  <c r="G433" i="53" s="1"/>
  <c r="G434" i="53" s="1"/>
  <c r="G435" i="53" s="1"/>
  <c r="G436" i="53" s="1"/>
  <c r="G437" i="53" s="1"/>
  <c r="G438" i="53" s="1"/>
  <c r="G439" i="53" s="1"/>
  <c r="G440" i="53" s="1"/>
  <c r="G441" i="53" s="1"/>
  <c r="G442" i="53" s="1"/>
  <c r="G443" i="53" s="1"/>
  <c r="G444" i="53" s="1"/>
  <c r="G445" i="53" s="1"/>
  <c r="G446" i="53" s="1"/>
  <c r="G447" i="53" s="1"/>
  <c r="G448" i="53" s="1"/>
  <c r="G449" i="53" s="1"/>
  <c r="G450" i="53" s="1"/>
  <c r="G451" i="53" s="1"/>
  <c r="G452" i="53" s="1"/>
  <c r="G453" i="53" s="1"/>
  <c r="G454" i="53" s="1"/>
  <c r="G455" i="53" s="1"/>
  <c r="G456" i="53" s="1"/>
  <c r="G457" i="53" s="1"/>
  <c r="G458" i="53" s="1"/>
  <c r="G459" i="53" s="1"/>
  <c r="G460" i="53" s="1"/>
  <c r="G461" i="53" s="1"/>
  <c r="G462" i="53" s="1"/>
  <c r="G463" i="53" s="1"/>
  <c r="G464" i="53" s="1"/>
  <c r="G465" i="53" s="1"/>
  <c r="G466" i="53" s="1"/>
  <c r="G467" i="53" s="1"/>
  <c r="G468" i="53" s="1"/>
  <c r="G469" i="53" s="1"/>
  <c r="G470" i="53" s="1"/>
  <c r="G471" i="53" s="1"/>
  <c r="G472" i="53" s="1"/>
  <c r="G473" i="53" s="1"/>
  <c r="G474" i="53" s="1"/>
  <c r="G475" i="53" s="1"/>
  <c r="G476" i="53" s="1"/>
  <c r="G477" i="53" s="1"/>
  <c r="G478" i="53" s="1"/>
  <c r="G479" i="53" s="1"/>
  <c r="G480" i="53" s="1"/>
  <c r="G481" i="53" s="1"/>
  <c r="G482" i="53" s="1"/>
  <c r="G483" i="53" s="1"/>
  <c r="G484" i="53" s="1"/>
  <c r="G485" i="53" s="1"/>
  <c r="G486" i="53" s="1"/>
  <c r="G487" i="53" s="1"/>
  <c r="G488" i="53" s="1"/>
  <c r="G489" i="53" s="1"/>
  <c r="E13" i="53"/>
  <c r="E14" i="53" s="1"/>
  <c r="E15" i="53" s="1"/>
  <c r="E16" i="53" s="1"/>
  <c r="E17" i="53" s="1"/>
  <c r="E18" i="53" s="1"/>
  <c r="E19" i="53" s="1"/>
  <c r="E20" i="53" s="1"/>
  <c r="E21" i="53" s="1"/>
  <c r="E22" i="53" s="1"/>
  <c r="E23" i="53" s="1"/>
  <c r="E24" i="53" s="1"/>
  <c r="E25" i="53" s="1"/>
  <c r="E26" i="53" s="1"/>
  <c r="E27" i="53" s="1"/>
  <c r="E28" i="53" s="1"/>
  <c r="E29" i="53" s="1"/>
  <c r="E30" i="53" s="1"/>
  <c r="E31" i="53" s="1"/>
  <c r="E32" i="53" s="1"/>
  <c r="E33" i="53" s="1"/>
  <c r="E34" i="53" s="1"/>
  <c r="E35" i="53" s="1"/>
  <c r="E36" i="53" s="1"/>
  <c r="E37" i="53" s="1"/>
  <c r="E38" i="53" s="1"/>
  <c r="E39" i="53" s="1"/>
  <c r="E40" i="53" s="1"/>
  <c r="E41" i="53" s="1"/>
  <c r="E42" i="53" s="1"/>
  <c r="E43" i="53" s="1"/>
  <c r="E44" i="53" s="1"/>
  <c r="E45" i="53" s="1"/>
  <c r="E46" i="53" s="1"/>
  <c r="E47" i="53" s="1"/>
  <c r="E48" i="53" s="1"/>
  <c r="E49" i="53" s="1"/>
  <c r="E50" i="53" s="1"/>
  <c r="E51" i="53" s="1"/>
  <c r="E52" i="53" s="1"/>
  <c r="E53" i="53" s="1"/>
  <c r="E54" i="53" s="1"/>
  <c r="E55" i="53" s="1"/>
  <c r="E56" i="53" s="1"/>
  <c r="E57" i="53" s="1"/>
  <c r="E58" i="53" s="1"/>
  <c r="E59" i="53" s="1"/>
  <c r="E60" i="53" s="1"/>
  <c r="E61" i="53" s="1"/>
  <c r="E62" i="53" s="1"/>
  <c r="E63" i="53" s="1"/>
  <c r="E64" i="53" s="1"/>
  <c r="E65" i="53" s="1"/>
  <c r="E66" i="53" s="1"/>
  <c r="E67" i="53" s="1"/>
  <c r="E68" i="53" s="1"/>
  <c r="E69" i="53" s="1"/>
  <c r="E70" i="53" s="1"/>
  <c r="E71" i="53" s="1"/>
  <c r="E72" i="53" s="1"/>
  <c r="E73" i="53" s="1"/>
  <c r="E74" i="53" s="1"/>
  <c r="E75" i="53" s="1"/>
  <c r="E76" i="53" s="1"/>
  <c r="E77" i="53" s="1"/>
  <c r="E78" i="53" s="1"/>
  <c r="E79" i="53" s="1"/>
  <c r="E80" i="53" s="1"/>
  <c r="E81" i="53" s="1"/>
  <c r="E82" i="53" s="1"/>
  <c r="E83" i="53" s="1"/>
  <c r="E84" i="53" s="1"/>
  <c r="E85" i="53" s="1"/>
  <c r="E86" i="53" s="1"/>
  <c r="E87" i="53" s="1"/>
  <c r="E88" i="53" s="1"/>
  <c r="E89" i="53" s="1"/>
  <c r="E90" i="53" s="1"/>
  <c r="E91" i="53" s="1"/>
  <c r="E92" i="53" s="1"/>
  <c r="E93" i="53" s="1"/>
  <c r="E94" i="53" s="1"/>
  <c r="E95" i="53" s="1"/>
  <c r="E96" i="53" s="1"/>
  <c r="E97" i="53" s="1"/>
  <c r="E98" i="53" s="1"/>
  <c r="E99" i="53" s="1"/>
  <c r="E100" i="53" s="1"/>
  <c r="E101" i="53" s="1"/>
  <c r="E102" i="53" s="1"/>
  <c r="E103" i="53" s="1"/>
  <c r="E104" i="53" s="1"/>
  <c r="E105" i="53" s="1"/>
  <c r="E106" i="53" s="1"/>
  <c r="E107" i="53" s="1"/>
  <c r="E108" i="53" s="1"/>
  <c r="E109" i="53" s="1"/>
  <c r="E110" i="53" s="1"/>
  <c r="E111" i="53" s="1"/>
  <c r="E112" i="53" s="1"/>
  <c r="E113" i="53" s="1"/>
  <c r="E114" i="53" s="1"/>
  <c r="E115" i="53" s="1"/>
  <c r="E116" i="53" s="1"/>
  <c r="E117" i="53" s="1"/>
  <c r="E118" i="53" s="1"/>
  <c r="E119" i="53" s="1"/>
  <c r="E120" i="53" s="1"/>
  <c r="E121" i="53" s="1"/>
  <c r="E122" i="53" s="1"/>
  <c r="E123" i="53" s="1"/>
  <c r="E124" i="53" s="1"/>
  <c r="E125" i="53" s="1"/>
  <c r="E126" i="53" s="1"/>
  <c r="E127" i="53" s="1"/>
  <c r="E128" i="53" s="1"/>
  <c r="E129" i="53" s="1"/>
  <c r="E130" i="53" s="1"/>
  <c r="E131" i="53" s="1"/>
  <c r="E132" i="53" s="1"/>
  <c r="E133" i="53" s="1"/>
  <c r="E134" i="53" s="1"/>
  <c r="E135" i="53" s="1"/>
  <c r="E136" i="53" s="1"/>
  <c r="E137" i="53" s="1"/>
  <c r="E138" i="53" s="1"/>
  <c r="E139" i="53" s="1"/>
  <c r="E140" i="53" s="1"/>
  <c r="E141" i="53" s="1"/>
  <c r="E142" i="53" s="1"/>
  <c r="E143" i="53" s="1"/>
  <c r="E144" i="53" s="1"/>
  <c r="E145" i="53" s="1"/>
  <c r="E146" i="53" s="1"/>
  <c r="E147" i="53" s="1"/>
  <c r="E148" i="53" s="1"/>
  <c r="E149" i="53" s="1"/>
  <c r="E150" i="53" s="1"/>
  <c r="E151" i="53" s="1"/>
  <c r="E152" i="53" s="1"/>
  <c r="E153" i="53" s="1"/>
  <c r="E154" i="53" s="1"/>
  <c r="E155" i="53" s="1"/>
  <c r="E156" i="53" s="1"/>
  <c r="E157" i="53" s="1"/>
  <c r="E158" i="53" s="1"/>
  <c r="E159" i="53" s="1"/>
  <c r="E160" i="53" s="1"/>
  <c r="E161" i="53" s="1"/>
  <c r="E162" i="53" s="1"/>
  <c r="E163" i="53" s="1"/>
  <c r="E164" i="53" s="1"/>
  <c r="E165" i="53" s="1"/>
  <c r="E166" i="53" s="1"/>
  <c r="E167" i="53" s="1"/>
  <c r="E168" i="53" s="1"/>
  <c r="E169" i="53" s="1"/>
  <c r="E170" i="53" s="1"/>
  <c r="E171" i="53" s="1"/>
  <c r="E172" i="53" s="1"/>
  <c r="E173" i="53" s="1"/>
  <c r="E174" i="53" s="1"/>
  <c r="E175" i="53" s="1"/>
  <c r="E176" i="53" s="1"/>
  <c r="E177" i="53" s="1"/>
  <c r="E178" i="53" s="1"/>
  <c r="E179" i="53" s="1"/>
  <c r="E180" i="53" s="1"/>
  <c r="E181" i="53" s="1"/>
  <c r="E182" i="53" s="1"/>
  <c r="E183" i="53" s="1"/>
  <c r="E184" i="53" s="1"/>
  <c r="E185" i="53" s="1"/>
  <c r="E186" i="53" s="1"/>
  <c r="E187" i="53" s="1"/>
  <c r="E188" i="53" s="1"/>
  <c r="E189" i="53" s="1"/>
  <c r="E190" i="53" s="1"/>
  <c r="E191" i="53" s="1"/>
  <c r="E192" i="53" s="1"/>
  <c r="E193" i="53" s="1"/>
  <c r="E194" i="53" s="1"/>
  <c r="E195" i="53" s="1"/>
  <c r="E196" i="53" s="1"/>
  <c r="E197" i="53" s="1"/>
  <c r="E198" i="53" s="1"/>
  <c r="E199" i="53" s="1"/>
  <c r="E200" i="53" s="1"/>
  <c r="E201" i="53" s="1"/>
  <c r="E202" i="53" s="1"/>
  <c r="E203" i="53" s="1"/>
  <c r="E204" i="53" s="1"/>
  <c r="E205" i="53" s="1"/>
  <c r="E206" i="53" s="1"/>
  <c r="E207" i="53" s="1"/>
  <c r="E208" i="53" s="1"/>
  <c r="E209" i="53" s="1"/>
  <c r="E210" i="53" s="1"/>
  <c r="E211" i="53" s="1"/>
  <c r="E212" i="53" s="1"/>
  <c r="E213" i="53" s="1"/>
  <c r="E214" i="53" s="1"/>
  <c r="E215" i="53" s="1"/>
  <c r="E216" i="53" s="1"/>
  <c r="E217" i="53" s="1"/>
  <c r="E218" i="53" s="1"/>
  <c r="E219" i="53" s="1"/>
  <c r="E220" i="53" s="1"/>
  <c r="E221" i="53" s="1"/>
  <c r="E222" i="53" s="1"/>
  <c r="E223" i="53" s="1"/>
  <c r="E224" i="53" s="1"/>
  <c r="E225" i="53" s="1"/>
  <c r="E226" i="53" s="1"/>
  <c r="E227" i="53" s="1"/>
  <c r="E228" i="53" s="1"/>
  <c r="E229" i="53" s="1"/>
  <c r="E230" i="53" s="1"/>
  <c r="E231" i="53" s="1"/>
  <c r="E232" i="53" s="1"/>
  <c r="E233" i="53" s="1"/>
  <c r="E234" i="53" s="1"/>
  <c r="E235" i="53" s="1"/>
  <c r="E236" i="53" s="1"/>
  <c r="E237" i="53" s="1"/>
  <c r="E238" i="53" s="1"/>
  <c r="E239" i="53" s="1"/>
  <c r="E240" i="53" s="1"/>
  <c r="E241" i="53" s="1"/>
  <c r="E242" i="53" s="1"/>
  <c r="E243" i="53" s="1"/>
  <c r="E244" i="53" s="1"/>
  <c r="E245" i="53" s="1"/>
  <c r="E246" i="53" s="1"/>
  <c r="E247" i="53" s="1"/>
  <c r="E248" i="53" s="1"/>
  <c r="E249" i="53" s="1"/>
  <c r="E250" i="53" s="1"/>
  <c r="E251" i="53" s="1"/>
  <c r="E252" i="53" s="1"/>
  <c r="E253" i="53" s="1"/>
  <c r="E254" i="53" s="1"/>
  <c r="E255" i="53" s="1"/>
  <c r="E256" i="53" s="1"/>
  <c r="E257" i="53" s="1"/>
  <c r="E258" i="53" s="1"/>
  <c r="E259" i="53" s="1"/>
  <c r="E260" i="53" s="1"/>
  <c r="E261" i="53" s="1"/>
  <c r="E262" i="53" s="1"/>
  <c r="E263" i="53" s="1"/>
  <c r="E264" i="53" s="1"/>
  <c r="E265" i="53" s="1"/>
  <c r="E266" i="53" s="1"/>
  <c r="E267" i="53" s="1"/>
  <c r="E268" i="53" s="1"/>
  <c r="E269" i="53" s="1"/>
  <c r="E270" i="53" s="1"/>
  <c r="E271" i="53" s="1"/>
  <c r="E272" i="53" s="1"/>
  <c r="E273" i="53" s="1"/>
  <c r="E274" i="53" s="1"/>
  <c r="E275" i="53" s="1"/>
  <c r="E276" i="53" s="1"/>
  <c r="E277" i="53" s="1"/>
  <c r="E278" i="53" s="1"/>
  <c r="E279" i="53" s="1"/>
  <c r="E280" i="53" s="1"/>
  <c r="E281" i="53" s="1"/>
  <c r="E282" i="53" s="1"/>
  <c r="E283" i="53" s="1"/>
  <c r="E284" i="53" s="1"/>
  <c r="E285" i="53" s="1"/>
  <c r="E286" i="53" s="1"/>
  <c r="E287" i="53" s="1"/>
  <c r="E288" i="53" s="1"/>
  <c r="E289" i="53" s="1"/>
  <c r="E290" i="53" s="1"/>
  <c r="E291" i="53" s="1"/>
  <c r="E292" i="53" s="1"/>
  <c r="E293" i="53" s="1"/>
  <c r="E294" i="53" s="1"/>
  <c r="E295" i="53" s="1"/>
  <c r="E296" i="53" s="1"/>
  <c r="E297" i="53" s="1"/>
  <c r="E298" i="53" s="1"/>
  <c r="E299" i="53" s="1"/>
  <c r="E300" i="53" s="1"/>
  <c r="E301" i="53" s="1"/>
  <c r="E302" i="53" s="1"/>
  <c r="E303" i="53" s="1"/>
  <c r="E304" i="53" s="1"/>
  <c r="E305" i="53" s="1"/>
  <c r="E306" i="53" s="1"/>
  <c r="E307" i="53" s="1"/>
  <c r="E308" i="53" s="1"/>
  <c r="E309" i="53" s="1"/>
  <c r="E310" i="53" s="1"/>
  <c r="E311" i="53" s="1"/>
  <c r="E312" i="53" s="1"/>
  <c r="E313" i="53" s="1"/>
  <c r="E314" i="53" s="1"/>
  <c r="E315" i="53" s="1"/>
  <c r="E316" i="53" s="1"/>
  <c r="E317" i="53" s="1"/>
  <c r="E318" i="53" s="1"/>
  <c r="E319" i="53" s="1"/>
  <c r="E320" i="53" s="1"/>
  <c r="E321" i="53" s="1"/>
  <c r="E322" i="53" s="1"/>
  <c r="E323" i="53" s="1"/>
  <c r="E324" i="53" s="1"/>
  <c r="E325" i="53" s="1"/>
  <c r="E326" i="53" s="1"/>
  <c r="E327" i="53" s="1"/>
  <c r="E328" i="53" s="1"/>
  <c r="E329" i="53" s="1"/>
  <c r="E330" i="53" s="1"/>
  <c r="E331" i="53" s="1"/>
  <c r="E332" i="53" s="1"/>
  <c r="E333" i="53" s="1"/>
  <c r="E334" i="53" s="1"/>
  <c r="E335" i="53" s="1"/>
  <c r="E336" i="53" s="1"/>
  <c r="E337" i="53" s="1"/>
  <c r="E338" i="53" s="1"/>
  <c r="E339" i="53" s="1"/>
  <c r="E340" i="53" s="1"/>
  <c r="E341" i="53" s="1"/>
  <c r="E342" i="53" s="1"/>
  <c r="E343" i="53" s="1"/>
  <c r="E344" i="53" s="1"/>
  <c r="E345" i="53" s="1"/>
  <c r="E346" i="53" s="1"/>
  <c r="E347" i="53" s="1"/>
  <c r="E348" i="53" s="1"/>
  <c r="E349" i="53" s="1"/>
  <c r="E350" i="53" s="1"/>
  <c r="E351" i="53" s="1"/>
  <c r="E352" i="53" s="1"/>
  <c r="E353" i="53" s="1"/>
  <c r="E354" i="53" s="1"/>
  <c r="E355" i="53" s="1"/>
  <c r="E356" i="53" s="1"/>
  <c r="E357" i="53" s="1"/>
  <c r="E358" i="53" s="1"/>
  <c r="E359" i="53" s="1"/>
  <c r="E360" i="53" s="1"/>
  <c r="E361" i="53" s="1"/>
  <c r="E362" i="53" s="1"/>
  <c r="E363" i="53" s="1"/>
  <c r="E364" i="53" s="1"/>
  <c r="E365" i="53" s="1"/>
  <c r="E366" i="53" s="1"/>
  <c r="E367" i="53" s="1"/>
  <c r="E368" i="53" s="1"/>
  <c r="E369" i="53" s="1"/>
  <c r="E370" i="53" s="1"/>
  <c r="E371" i="53" s="1"/>
  <c r="E372" i="53" s="1"/>
  <c r="E373" i="53" s="1"/>
  <c r="E374" i="53" s="1"/>
  <c r="E375" i="53" s="1"/>
  <c r="E376" i="53" s="1"/>
  <c r="E377" i="53" s="1"/>
  <c r="E378" i="53" s="1"/>
  <c r="E379" i="53" s="1"/>
  <c r="E380" i="53" s="1"/>
  <c r="E381" i="53" s="1"/>
  <c r="E382" i="53" s="1"/>
  <c r="E383" i="53" s="1"/>
  <c r="E384" i="53" s="1"/>
  <c r="E385" i="53" s="1"/>
  <c r="E386" i="53" s="1"/>
  <c r="E387" i="53" s="1"/>
  <c r="E388" i="53" s="1"/>
  <c r="E389" i="53" s="1"/>
  <c r="E390" i="53" s="1"/>
  <c r="E391" i="53" s="1"/>
  <c r="E392" i="53" s="1"/>
  <c r="E393" i="53" s="1"/>
  <c r="E394" i="53" s="1"/>
  <c r="E395" i="53" s="1"/>
  <c r="E396" i="53" s="1"/>
  <c r="E397" i="53" s="1"/>
  <c r="E398" i="53" s="1"/>
  <c r="E399" i="53" s="1"/>
  <c r="E400" i="53" s="1"/>
  <c r="E401" i="53" s="1"/>
  <c r="E402" i="53" s="1"/>
  <c r="E403" i="53" s="1"/>
  <c r="E404" i="53" s="1"/>
  <c r="E405" i="53" s="1"/>
  <c r="E406" i="53" s="1"/>
  <c r="E407" i="53" s="1"/>
  <c r="E408" i="53" s="1"/>
  <c r="E409" i="53" s="1"/>
  <c r="E410" i="53" s="1"/>
  <c r="E411" i="53" s="1"/>
  <c r="E412" i="53" s="1"/>
  <c r="E413" i="53" s="1"/>
  <c r="E414" i="53" s="1"/>
  <c r="E415" i="53" s="1"/>
  <c r="E416" i="53" s="1"/>
  <c r="E417" i="53" s="1"/>
  <c r="E418" i="53" s="1"/>
  <c r="E419" i="53" s="1"/>
  <c r="E420" i="53" s="1"/>
  <c r="E421" i="53" s="1"/>
  <c r="E422" i="53" s="1"/>
  <c r="E423" i="53" s="1"/>
  <c r="E424" i="53" s="1"/>
  <c r="E425" i="53" s="1"/>
  <c r="E426" i="53" s="1"/>
  <c r="E427" i="53" s="1"/>
  <c r="E428" i="53" s="1"/>
  <c r="E429" i="53" s="1"/>
  <c r="E430" i="53" s="1"/>
  <c r="E431" i="53" s="1"/>
  <c r="E432" i="53" s="1"/>
  <c r="E433" i="53" s="1"/>
  <c r="E434" i="53" s="1"/>
  <c r="E435" i="53" s="1"/>
  <c r="E436" i="53" s="1"/>
  <c r="E437" i="53" s="1"/>
  <c r="E438" i="53" s="1"/>
  <c r="E439" i="53" s="1"/>
  <c r="E440" i="53" s="1"/>
  <c r="E441" i="53" s="1"/>
  <c r="E442" i="53" s="1"/>
  <c r="E443" i="53" s="1"/>
  <c r="E444" i="53" s="1"/>
  <c r="E445" i="53" s="1"/>
  <c r="E446" i="53" s="1"/>
  <c r="E447" i="53" s="1"/>
  <c r="E448" i="53" s="1"/>
  <c r="E449" i="53" s="1"/>
  <c r="E450" i="53" s="1"/>
  <c r="E451" i="53" s="1"/>
  <c r="E452" i="53" s="1"/>
  <c r="E453" i="53" s="1"/>
  <c r="E454" i="53" s="1"/>
  <c r="E455" i="53" s="1"/>
  <c r="E456" i="53" s="1"/>
  <c r="E457" i="53" s="1"/>
  <c r="E458" i="53" s="1"/>
  <c r="E459" i="53" s="1"/>
  <c r="E460" i="53" s="1"/>
  <c r="E461" i="53" s="1"/>
  <c r="E462" i="53" s="1"/>
  <c r="E463" i="53" s="1"/>
  <c r="E464" i="53" s="1"/>
  <c r="E465" i="53" s="1"/>
  <c r="E466" i="53" s="1"/>
  <c r="E467" i="53" s="1"/>
  <c r="E468" i="53" s="1"/>
  <c r="E469" i="53" s="1"/>
  <c r="E470" i="53" s="1"/>
  <c r="E471" i="53" s="1"/>
  <c r="E472" i="53" s="1"/>
  <c r="E473" i="53" s="1"/>
  <c r="E474" i="53" s="1"/>
  <c r="E475" i="53" s="1"/>
  <c r="E476" i="53" s="1"/>
  <c r="E477" i="53" s="1"/>
  <c r="E478" i="53" s="1"/>
  <c r="E479" i="53" s="1"/>
  <c r="E480" i="53" s="1"/>
  <c r="E481" i="53" s="1"/>
  <c r="E482" i="53" s="1"/>
  <c r="E483" i="53" s="1"/>
  <c r="E484" i="53" s="1"/>
  <c r="E485" i="53" s="1"/>
  <c r="E486" i="53" s="1"/>
  <c r="E487" i="53" s="1"/>
  <c r="E488" i="53" s="1"/>
  <c r="F13" i="53"/>
  <c r="F14" i="53" s="1"/>
  <c r="F15" i="53" s="1"/>
  <c r="F16" i="53" s="1"/>
  <c r="F17" i="53" s="1"/>
  <c r="F18" i="53" s="1"/>
  <c r="F19" i="53" s="1"/>
  <c r="F20" i="53" s="1"/>
  <c r="F21" i="53" s="1"/>
  <c r="F22" i="53" s="1"/>
  <c r="F23" i="53" s="1"/>
  <c r="F24" i="53" s="1"/>
  <c r="F25" i="53" s="1"/>
  <c r="F26" i="53" s="1"/>
  <c r="F27" i="53" s="1"/>
  <c r="F28" i="53" s="1"/>
  <c r="F29" i="53" s="1"/>
  <c r="F30" i="53" s="1"/>
  <c r="F31" i="53" s="1"/>
  <c r="F32" i="53" s="1"/>
  <c r="F33" i="53" s="1"/>
  <c r="F34" i="53" s="1"/>
  <c r="F35" i="53" s="1"/>
  <c r="F36" i="53" s="1"/>
  <c r="F37" i="53" s="1"/>
  <c r="F38" i="53" s="1"/>
  <c r="F39" i="53" s="1"/>
  <c r="F40" i="53" s="1"/>
  <c r="F41" i="53" s="1"/>
  <c r="F42" i="53" s="1"/>
  <c r="F43" i="53" s="1"/>
  <c r="F44" i="53" s="1"/>
  <c r="F45" i="53" s="1"/>
  <c r="F46" i="53" s="1"/>
  <c r="F47" i="53" s="1"/>
  <c r="F48" i="53" s="1"/>
  <c r="F49" i="53" s="1"/>
  <c r="F50" i="53" s="1"/>
  <c r="F51" i="53" s="1"/>
  <c r="F52" i="53" s="1"/>
  <c r="F53" i="53" s="1"/>
  <c r="F54" i="53" s="1"/>
  <c r="F55" i="53" s="1"/>
  <c r="F56" i="53" s="1"/>
  <c r="F57" i="53" s="1"/>
  <c r="F58" i="53" s="1"/>
  <c r="F59" i="53" s="1"/>
  <c r="F60" i="53" s="1"/>
  <c r="F61" i="53" s="1"/>
  <c r="F62" i="53" s="1"/>
  <c r="F63" i="53" s="1"/>
  <c r="F64" i="53" s="1"/>
  <c r="F65" i="53" s="1"/>
  <c r="F66" i="53" s="1"/>
  <c r="F67" i="53" s="1"/>
  <c r="F68" i="53" s="1"/>
  <c r="F69" i="53" s="1"/>
  <c r="F70" i="53" s="1"/>
  <c r="F71" i="53" s="1"/>
  <c r="F72" i="53" s="1"/>
  <c r="F73" i="53" s="1"/>
  <c r="F74" i="53" s="1"/>
  <c r="F75" i="53" s="1"/>
  <c r="F76" i="53" s="1"/>
  <c r="F77" i="53" s="1"/>
  <c r="F78" i="53" s="1"/>
  <c r="F79" i="53" s="1"/>
  <c r="F80" i="53" s="1"/>
  <c r="F81" i="53" s="1"/>
  <c r="F82" i="53" s="1"/>
  <c r="F83" i="53" s="1"/>
  <c r="F84" i="53" s="1"/>
  <c r="F85" i="53" s="1"/>
  <c r="F86" i="53" s="1"/>
  <c r="F87" i="53" s="1"/>
  <c r="F88" i="53" s="1"/>
  <c r="F89" i="53" s="1"/>
  <c r="F90" i="53" s="1"/>
  <c r="F91" i="53" s="1"/>
  <c r="F92" i="53" s="1"/>
  <c r="F93" i="53" s="1"/>
  <c r="F94" i="53" s="1"/>
  <c r="F95" i="53" s="1"/>
  <c r="F96" i="53" s="1"/>
  <c r="F97" i="53" s="1"/>
  <c r="F98" i="53" s="1"/>
  <c r="F99" i="53" s="1"/>
  <c r="F100" i="53" s="1"/>
  <c r="F101" i="53" s="1"/>
  <c r="F102" i="53" s="1"/>
  <c r="F103" i="53" s="1"/>
  <c r="F104" i="53" s="1"/>
  <c r="F105" i="53" s="1"/>
  <c r="F106" i="53" s="1"/>
  <c r="F107" i="53" s="1"/>
  <c r="F108" i="53" s="1"/>
  <c r="F109" i="53" s="1"/>
  <c r="F110" i="53" s="1"/>
  <c r="F111" i="53" s="1"/>
  <c r="F112" i="53" s="1"/>
  <c r="F113" i="53" s="1"/>
  <c r="F114" i="53" s="1"/>
  <c r="F115" i="53" s="1"/>
  <c r="F116" i="53" s="1"/>
  <c r="F117" i="53" s="1"/>
  <c r="F118" i="53" s="1"/>
  <c r="F119" i="53" s="1"/>
  <c r="F120" i="53" s="1"/>
  <c r="F121" i="53" s="1"/>
  <c r="F122" i="53" s="1"/>
  <c r="F123" i="53" s="1"/>
  <c r="F124" i="53" s="1"/>
  <c r="F125" i="53" s="1"/>
  <c r="F126" i="53" s="1"/>
  <c r="F127" i="53" s="1"/>
  <c r="F128" i="53" s="1"/>
  <c r="F129" i="53" s="1"/>
  <c r="F130" i="53" s="1"/>
  <c r="F131" i="53" s="1"/>
  <c r="F132" i="53" s="1"/>
  <c r="F133" i="53" s="1"/>
  <c r="F134" i="53" s="1"/>
  <c r="F135" i="53" s="1"/>
  <c r="F136" i="53" s="1"/>
  <c r="F137" i="53" s="1"/>
  <c r="F138" i="53" s="1"/>
  <c r="F139" i="53" s="1"/>
  <c r="F140" i="53" s="1"/>
  <c r="F141" i="53" s="1"/>
  <c r="F142" i="53" s="1"/>
  <c r="F143" i="53" s="1"/>
  <c r="F144" i="53" s="1"/>
  <c r="F145" i="53" s="1"/>
  <c r="F146" i="53" s="1"/>
  <c r="F147" i="53" s="1"/>
  <c r="F148" i="53" s="1"/>
  <c r="F149" i="53" s="1"/>
  <c r="F150" i="53" s="1"/>
  <c r="F151" i="53" s="1"/>
  <c r="F152" i="53" s="1"/>
  <c r="F153" i="53" s="1"/>
  <c r="F154" i="53" s="1"/>
  <c r="F155" i="53" s="1"/>
  <c r="F156" i="53" s="1"/>
  <c r="F157" i="53" s="1"/>
  <c r="F158" i="53" s="1"/>
  <c r="F159" i="53" s="1"/>
  <c r="F160" i="53" s="1"/>
  <c r="F161" i="53" s="1"/>
  <c r="F162" i="53" s="1"/>
  <c r="F163" i="53" s="1"/>
  <c r="F164" i="53" s="1"/>
  <c r="F165" i="53" s="1"/>
  <c r="F166" i="53" s="1"/>
  <c r="F167" i="53" s="1"/>
  <c r="F168" i="53" s="1"/>
  <c r="F169" i="53" s="1"/>
  <c r="F170" i="53" s="1"/>
  <c r="F171" i="53" s="1"/>
  <c r="F172" i="53" s="1"/>
  <c r="F173" i="53" s="1"/>
  <c r="F174" i="53" s="1"/>
  <c r="F175" i="53" s="1"/>
  <c r="F176" i="53" s="1"/>
  <c r="F177" i="53" s="1"/>
  <c r="F178" i="53" s="1"/>
  <c r="F179" i="53" s="1"/>
  <c r="F180" i="53" s="1"/>
  <c r="F181" i="53" s="1"/>
  <c r="F182" i="53" s="1"/>
  <c r="F183" i="53" s="1"/>
  <c r="F184" i="53" s="1"/>
  <c r="F185" i="53" s="1"/>
  <c r="F186" i="53" s="1"/>
  <c r="F187" i="53" s="1"/>
  <c r="F188" i="53" s="1"/>
  <c r="F189" i="53" s="1"/>
  <c r="F190" i="53" s="1"/>
  <c r="F191" i="53" s="1"/>
  <c r="F192" i="53" s="1"/>
  <c r="F193" i="53" s="1"/>
  <c r="F194" i="53" s="1"/>
  <c r="F195" i="53" s="1"/>
  <c r="F196" i="53" s="1"/>
  <c r="F197" i="53" s="1"/>
  <c r="F198" i="53" s="1"/>
  <c r="F199" i="53" s="1"/>
  <c r="F200" i="53" s="1"/>
  <c r="F201" i="53" s="1"/>
  <c r="F202" i="53" s="1"/>
  <c r="F203" i="53" s="1"/>
  <c r="F204" i="53" s="1"/>
  <c r="F205" i="53" s="1"/>
  <c r="F206" i="53" s="1"/>
  <c r="F207" i="53" s="1"/>
  <c r="F208" i="53" s="1"/>
  <c r="F209" i="53" s="1"/>
  <c r="F210" i="53" s="1"/>
  <c r="F211" i="53" s="1"/>
  <c r="F212" i="53" s="1"/>
  <c r="F213" i="53" s="1"/>
  <c r="F214" i="53" s="1"/>
  <c r="F215" i="53" s="1"/>
  <c r="F216" i="53" s="1"/>
  <c r="F217" i="53" s="1"/>
  <c r="F218" i="53" s="1"/>
  <c r="F219" i="53" s="1"/>
  <c r="F220" i="53" s="1"/>
  <c r="F221" i="53" s="1"/>
  <c r="F222" i="53" s="1"/>
  <c r="F223" i="53" s="1"/>
  <c r="F224" i="53" s="1"/>
  <c r="F225" i="53" s="1"/>
  <c r="F226" i="53" s="1"/>
  <c r="F227" i="53" s="1"/>
  <c r="F228" i="53" s="1"/>
  <c r="F229" i="53" s="1"/>
  <c r="F230" i="53" s="1"/>
  <c r="F231" i="53" s="1"/>
  <c r="F232" i="53" s="1"/>
  <c r="F233" i="53" s="1"/>
  <c r="F234" i="53" s="1"/>
  <c r="F235" i="53" s="1"/>
  <c r="F236" i="53" s="1"/>
  <c r="F237" i="53" s="1"/>
  <c r="F238" i="53" s="1"/>
  <c r="F239" i="53" s="1"/>
  <c r="F240" i="53" s="1"/>
  <c r="F241" i="53" s="1"/>
  <c r="F242" i="53" s="1"/>
  <c r="F243" i="53" s="1"/>
  <c r="F244" i="53" s="1"/>
  <c r="F245" i="53" s="1"/>
  <c r="F246" i="53" s="1"/>
  <c r="F247" i="53" s="1"/>
  <c r="F248" i="53" s="1"/>
  <c r="F249" i="53" s="1"/>
  <c r="F250" i="53" s="1"/>
  <c r="F251" i="53" s="1"/>
  <c r="F252" i="53" s="1"/>
  <c r="F253" i="53" s="1"/>
  <c r="F254" i="53" s="1"/>
  <c r="F255" i="53" s="1"/>
  <c r="F256" i="53" s="1"/>
  <c r="F257" i="53" s="1"/>
  <c r="F258" i="53" s="1"/>
  <c r="F259" i="53" s="1"/>
  <c r="F260" i="53" s="1"/>
  <c r="F261" i="53" s="1"/>
  <c r="F262" i="53" s="1"/>
  <c r="F263" i="53" s="1"/>
  <c r="F264" i="53" s="1"/>
  <c r="F265" i="53" s="1"/>
  <c r="F266" i="53" s="1"/>
  <c r="F267" i="53" s="1"/>
  <c r="F268" i="53" s="1"/>
  <c r="F269" i="53" s="1"/>
  <c r="F270" i="53" s="1"/>
  <c r="F271" i="53" s="1"/>
  <c r="F272" i="53" s="1"/>
  <c r="F273" i="53" s="1"/>
  <c r="F274" i="53" s="1"/>
  <c r="F275" i="53" s="1"/>
  <c r="F276" i="53" s="1"/>
  <c r="F277" i="53" s="1"/>
  <c r="F278" i="53" s="1"/>
  <c r="F279" i="53" s="1"/>
  <c r="F280" i="53" s="1"/>
  <c r="F281" i="53" s="1"/>
  <c r="F282" i="53" s="1"/>
  <c r="F283" i="53" s="1"/>
  <c r="F284" i="53" s="1"/>
  <c r="F285" i="53" s="1"/>
  <c r="F286" i="53" s="1"/>
  <c r="F287" i="53" s="1"/>
  <c r="F288" i="53" s="1"/>
  <c r="F289" i="53" s="1"/>
  <c r="F290" i="53" s="1"/>
  <c r="F291" i="53" s="1"/>
  <c r="F292" i="53" s="1"/>
  <c r="F293" i="53" s="1"/>
  <c r="F294" i="53" s="1"/>
  <c r="F295" i="53" s="1"/>
  <c r="F296" i="53" s="1"/>
  <c r="F297" i="53" s="1"/>
  <c r="F298" i="53" s="1"/>
  <c r="F299" i="53" s="1"/>
  <c r="F300" i="53" s="1"/>
  <c r="F301" i="53" s="1"/>
  <c r="F302" i="53" s="1"/>
  <c r="F303" i="53" s="1"/>
  <c r="F304" i="53" s="1"/>
  <c r="F305" i="53" s="1"/>
  <c r="F306" i="53" s="1"/>
  <c r="F307" i="53" s="1"/>
  <c r="F308" i="53" s="1"/>
  <c r="F309" i="53" s="1"/>
  <c r="F310" i="53" s="1"/>
  <c r="F311" i="53" s="1"/>
  <c r="F312" i="53" s="1"/>
  <c r="F313" i="53" s="1"/>
  <c r="F314" i="53" s="1"/>
  <c r="F315" i="53" s="1"/>
  <c r="F316" i="53" s="1"/>
  <c r="F317" i="53" s="1"/>
  <c r="F318" i="53" s="1"/>
  <c r="F319" i="53" s="1"/>
  <c r="F320" i="53" s="1"/>
  <c r="F321" i="53" s="1"/>
  <c r="F322" i="53" s="1"/>
  <c r="F323" i="53" s="1"/>
  <c r="F324" i="53" s="1"/>
  <c r="F325" i="53" s="1"/>
  <c r="F326" i="53" s="1"/>
  <c r="F327" i="53" s="1"/>
  <c r="F328" i="53" s="1"/>
  <c r="F329" i="53" s="1"/>
  <c r="F330" i="53" s="1"/>
  <c r="F331" i="53" s="1"/>
  <c r="F332" i="53" s="1"/>
  <c r="F333" i="53" s="1"/>
  <c r="F334" i="53" s="1"/>
  <c r="F335" i="53" s="1"/>
  <c r="F336" i="53" s="1"/>
  <c r="F337" i="53" s="1"/>
  <c r="F338" i="53" s="1"/>
  <c r="F339" i="53" s="1"/>
  <c r="F340" i="53" s="1"/>
  <c r="F341" i="53" s="1"/>
  <c r="F342" i="53" s="1"/>
  <c r="F343" i="53" s="1"/>
  <c r="F344" i="53" s="1"/>
  <c r="F345" i="53" s="1"/>
  <c r="F346" i="53" s="1"/>
  <c r="F347" i="53" s="1"/>
  <c r="F348" i="53" s="1"/>
  <c r="F349" i="53" s="1"/>
  <c r="F350" i="53" s="1"/>
  <c r="F351" i="53" s="1"/>
  <c r="F352" i="53" s="1"/>
  <c r="F353" i="53" s="1"/>
  <c r="F354" i="53" s="1"/>
  <c r="F355" i="53" s="1"/>
  <c r="F356" i="53" s="1"/>
  <c r="F357" i="53" s="1"/>
  <c r="F358" i="53" s="1"/>
  <c r="F359" i="53" s="1"/>
  <c r="F360" i="53" s="1"/>
  <c r="F361" i="53" s="1"/>
  <c r="F362" i="53" s="1"/>
  <c r="F363" i="53" s="1"/>
  <c r="F364" i="53" s="1"/>
  <c r="F365" i="53" s="1"/>
  <c r="F366" i="53" s="1"/>
  <c r="F367" i="53" s="1"/>
  <c r="F368" i="53" s="1"/>
  <c r="F369" i="53" s="1"/>
  <c r="F370" i="53" s="1"/>
  <c r="F371" i="53" s="1"/>
  <c r="F372" i="53" s="1"/>
  <c r="F373" i="53" s="1"/>
  <c r="F374" i="53" s="1"/>
  <c r="F375" i="53" s="1"/>
  <c r="F376" i="53" s="1"/>
  <c r="F377" i="53" s="1"/>
  <c r="F378" i="53" s="1"/>
  <c r="F379" i="53" s="1"/>
  <c r="F380" i="53" s="1"/>
  <c r="F381" i="53" s="1"/>
  <c r="F382" i="53" s="1"/>
  <c r="F383" i="53" s="1"/>
  <c r="F384" i="53" s="1"/>
  <c r="F385" i="53" s="1"/>
  <c r="F386" i="53" s="1"/>
  <c r="F387" i="53" s="1"/>
  <c r="F388" i="53" s="1"/>
  <c r="F389" i="53" s="1"/>
  <c r="F390" i="53" s="1"/>
  <c r="F391" i="53" s="1"/>
  <c r="F392" i="53" s="1"/>
  <c r="F393" i="53" s="1"/>
  <c r="F394" i="53" s="1"/>
  <c r="F395" i="53" s="1"/>
  <c r="F396" i="53" s="1"/>
  <c r="F397" i="53" s="1"/>
  <c r="F398" i="53" s="1"/>
  <c r="F399" i="53" s="1"/>
  <c r="F400" i="53" s="1"/>
  <c r="F401" i="53" s="1"/>
  <c r="F402" i="53" s="1"/>
  <c r="F403" i="53" s="1"/>
  <c r="F404" i="53" s="1"/>
  <c r="F405" i="53" s="1"/>
  <c r="F406" i="53" s="1"/>
  <c r="F407" i="53" s="1"/>
  <c r="F408" i="53" s="1"/>
  <c r="F409" i="53" s="1"/>
  <c r="F410" i="53" s="1"/>
  <c r="F411" i="53" s="1"/>
  <c r="F412" i="53" s="1"/>
  <c r="F413" i="53" s="1"/>
  <c r="F414" i="53" s="1"/>
  <c r="F415" i="53" s="1"/>
  <c r="F416" i="53" s="1"/>
  <c r="F417" i="53" s="1"/>
  <c r="F418" i="53" s="1"/>
  <c r="F419" i="53" s="1"/>
  <c r="F420" i="53" s="1"/>
  <c r="F421" i="53" s="1"/>
  <c r="F422" i="53" s="1"/>
  <c r="F423" i="53" s="1"/>
  <c r="F424" i="53" s="1"/>
  <c r="F425" i="53" s="1"/>
  <c r="F426" i="53" s="1"/>
  <c r="F427" i="53" s="1"/>
  <c r="F428" i="53" s="1"/>
  <c r="F429" i="53" s="1"/>
  <c r="F430" i="53" s="1"/>
  <c r="F431" i="53" s="1"/>
  <c r="F432" i="53" s="1"/>
  <c r="F433" i="53" s="1"/>
  <c r="F434" i="53" s="1"/>
  <c r="F435" i="53" s="1"/>
  <c r="F436" i="53" s="1"/>
  <c r="F437" i="53" s="1"/>
  <c r="F438" i="53" s="1"/>
  <c r="F439" i="53" s="1"/>
  <c r="F440" i="53" s="1"/>
  <c r="F441" i="53" s="1"/>
  <c r="F442" i="53" s="1"/>
  <c r="F443" i="53" s="1"/>
  <c r="F444" i="53" s="1"/>
  <c r="F445" i="53" s="1"/>
  <c r="F446" i="53" s="1"/>
  <c r="F447" i="53" s="1"/>
  <c r="F448" i="53" s="1"/>
  <c r="F449" i="53" s="1"/>
  <c r="F450" i="53" s="1"/>
  <c r="F451" i="53" s="1"/>
  <c r="F452" i="53" s="1"/>
  <c r="F453" i="53" s="1"/>
  <c r="F454" i="53" s="1"/>
  <c r="F455" i="53" s="1"/>
  <c r="F456" i="53" s="1"/>
  <c r="F457" i="53" s="1"/>
  <c r="F458" i="53" s="1"/>
  <c r="F459" i="53" s="1"/>
  <c r="F460" i="53" s="1"/>
  <c r="F461" i="53" s="1"/>
  <c r="F462" i="53" s="1"/>
  <c r="F463" i="53" s="1"/>
  <c r="F464" i="53" s="1"/>
  <c r="F465" i="53" s="1"/>
  <c r="F466" i="53" s="1"/>
  <c r="F467" i="53" s="1"/>
  <c r="F468" i="53" s="1"/>
  <c r="F469" i="53" s="1"/>
  <c r="F470" i="53" s="1"/>
  <c r="F471" i="53" s="1"/>
  <c r="F472" i="53" s="1"/>
  <c r="F473" i="53" s="1"/>
  <c r="F474" i="53" s="1"/>
  <c r="F475" i="53" s="1"/>
  <c r="F476" i="53" s="1"/>
  <c r="F477" i="53" s="1"/>
  <c r="F478" i="53" s="1"/>
  <c r="F479" i="53" s="1"/>
  <c r="F480" i="53" s="1"/>
  <c r="F481" i="53" s="1"/>
  <c r="F482" i="53" s="1"/>
  <c r="F483" i="53" s="1"/>
  <c r="F484" i="53" s="1"/>
  <c r="F485" i="53" s="1"/>
  <c r="F486" i="53" s="1"/>
  <c r="F487" i="53" s="1"/>
  <c r="F488" i="53" s="1"/>
  <c r="F489" i="53" s="1"/>
  <c r="A46" i="53"/>
  <c r="D137" i="41" l="1"/>
  <c r="D136" i="41" s="1"/>
  <c r="F35" i="64"/>
  <c r="A534" i="53"/>
  <c r="D533" i="53"/>
  <c r="C533" i="53"/>
  <c r="B533" i="53"/>
  <c r="E500" i="53"/>
  <c r="E501" i="53" s="1"/>
  <c r="A502" i="53"/>
  <c r="D501" i="53"/>
  <c r="C501" i="53"/>
  <c r="B501" i="53"/>
  <c r="G500" i="53"/>
  <c r="G501" i="53" s="1"/>
  <c r="F500" i="53"/>
  <c r="F501" i="53" s="1"/>
  <c r="M10" i="53"/>
  <c r="L10" i="53"/>
  <c r="K10" i="53"/>
  <c r="E489" i="53"/>
  <c r="A47" i="53"/>
  <c r="A535" i="53" l="1"/>
  <c r="D534" i="53"/>
  <c r="B534" i="53"/>
  <c r="C534" i="53"/>
  <c r="G502" i="53"/>
  <c r="D502" i="53"/>
  <c r="C502" i="53"/>
  <c r="F502" i="53" s="1"/>
  <c r="A503" i="53"/>
  <c r="B502" i="53"/>
  <c r="E502" i="53" s="1"/>
  <c r="M15" i="53"/>
  <c r="M14" i="53"/>
  <c r="A48" i="53"/>
  <c r="A536" i="53" l="1"/>
  <c r="D535" i="53"/>
  <c r="C535" i="53"/>
  <c r="B535" i="53"/>
  <c r="F503" i="53"/>
  <c r="B503" i="53"/>
  <c r="E503" i="53" s="1"/>
  <c r="D503" i="53"/>
  <c r="G503" i="53" s="1"/>
  <c r="C503" i="53"/>
  <c r="A504" i="53"/>
  <c r="A49" i="53"/>
  <c r="G10" i="55"/>
  <c r="F10" i="55"/>
  <c r="E10" i="55"/>
  <c r="F488" i="70"/>
  <c r="F487" i="70"/>
  <c r="F486" i="70"/>
  <c r="F485" i="70"/>
  <c r="F484" i="70"/>
  <c r="F483" i="70"/>
  <c r="F482" i="70"/>
  <c r="F481" i="70"/>
  <c r="F480" i="70"/>
  <c r="B480" i="70"/>
  <c r="B481" i="70" s="1"/>
  <c r="B482" i="70" s="1"/>
  <c r="B483" i="70" s="1"/>
  <c r="B484" i="70" s="1"/>
  <c r="B485" i="70" s="1"/>
  <c r="B486" i="70" s="1"/>
  <c r="B487" i="70" s="1"/>
  <c r="B488" i="70" s="1"/>
  <c r="F479" i="70"/>
  <c r="F478" i="70"/>
  <c r="F477" i="70"/>
  <c r="F476" i="70"/>
  <c r="F475" i="70"/>
  <c r="F474" i="70"/>
  <c r="F473" i="70"/>
  <c r="F472" i="70"/>
  <c r="F471" i="70"/>
  <c r="F470" i="70"/>
  <c r="F469" i="70"/>
  <c r="F468" i="70"/>
  <c r="B468" i="70"/>
  <c r="B469" i="70" s="1"/>
  <c r="B470" i="70" s="1"/>
  <c r="B471" i="70" s="1"/>
  <c r="B472" i="70" s="1"/>
  <c r="B473" i="70" s="1"/>
  <c r="B474" i="70" s="1"/>
  <c r="B475" i="70" s="1"/>
  <c r="B476" i="70" s="1"/>
  <c r="B477" i="70" s="1"/>
  <c r="B478" i="70" s="1"/>
  <c r="B479" i="70" s="1"/>
  <c r="F467" i="70"/>
  <c r="F466" i="70"/>
  <c r="F465" i="70"/>
  <c r="F464" i="70"/>
  <c r="F463" i="70"/>
  <c r="F462" i="70"/>
  <c r="F461" i="70"/>
  <c r="F460" i="70"/>
  <c r="F459" i="70"/>
  <c r="F458" i="70"/>
  <c r="F457" i="70"/>
  <c r="F456" i="70"/>
  <c r="B456" i="70"/>
  <c r="B457" i="70" s="1"/>
  <c r="B458" i="70" s="1"/>
  <c r="B459" i="70" s="1"/>
  <c r="B460" i="70" s="1"/>
  <c r="B461" i="70" s="1"/>
  <c r="B462" i="70" s="1"/>
  <c r="B463" i="70" s="1"/>
  <c r="B464" i="70" s="1"/>
  <c r="B465" i="70" s="1"/>
  <c r="B466" i="70" s="1"/>
  <c r="B467" i="70" s="1"/>
  <c r="F455" i="70"/>
  <c r="F454" i="70"/>
  <c r="F453" i="70"/>
  <c r="F452" i="70"/>
  <c r="F451" i="70"/>
  <c r="F450" i="70"/>
  <c r="F449" i="70"/>
  <c r="F448" i="70"/>
  <c r="F447" i="70"/>
  <c r="F446" i="70"/>
  <c r="F445" i="70"/>
  <c r="F444" i="70"/>
  <c r="F443" i="70"/>
  <c r="F442" i="70"/>
  <c r="F441" i="70"/>
  <c r="F440" i="70"/>
  <c r="F439" i="70"/>
  <c r="F438" i="70"/>
  <c r="F437" i="70"/>
  <c r="F436" i="70"/>
  <c r="F435" i="70"/>
  <c r="F434" i="70"/>
  <c r="F433" i="70"/>
  <c r="F432" i="70"/>
  <c r="F431" i="70"/>
  <c r="F430" i="70"/>
  <c r="F429" i="70"/>
  <c r="F428" i="70"/>
  <c r="F427" i="70"/>
  <c r="F426" i="70"/>
  <c r="F425" i="70"/>
  <c r="F424" i="70"/>
  <c r="F423" i="70"/>
  <c r="F422" i="70"/>
  <c r="F421" i="70"/>
  <c r="B421" i="70"/>
  <c r="B422" i="70" s="1"/>
  <c r="B423" i="70" s="1"/>
  <c r="B424" i="70" s="1"/>
  <c r="B425" i="70" s="1"/>
  <c r="B426" i="70" s="1"/>
  <c r="B427" i="70" s="1"/>
  <c r="B428" i="70" s="1"/>
  <c r="B429" i="70" s="1"/>
  <c r="B430" i="70" s="1"/>
  <c r="B431" i="70" s="1"/>
  <c r="B432" i="70" s="1"/>
  <c r="B433" i="70" s="1"/>
  <c r="B434" i="70" s="1"/>
  <c r="B435" i="70" s="1"/>
  <c r="B436" i="70" s="1"/>
  <c r="B437" i="70" s="1"/>
  <c r="B438" i="70" s="1"/>
  <c r="B439" i="70" s="1"/>
  <c r="B440" i="70" s="1"/>
  <c r="B441" i="70" s="1"/>
  <c r="B442" i="70" s="1"/>
  <c r="B443" i="70" s="1"/>
  <c r="B444" i="70" s="1"/>
  <c r="B445" i="70" s="1"/>
  <c r="B446" i="70" s="1"/>
  <c r="B447" i="70" s="1"/>
  <c r="B448" i="70" s="1"/>
  <c r="B449" i="70" s="1"/>
  <c r="B450" i="70" s="1"/>
  <c r="B451" i="70" s="1"/>
  <c r="B452" i="70" s="1"/>
  <c r="B453" i="70" s="1"/>
  <c r="B454" i="70" s="1"/>
  <c r="B455" i="70" s="1"/>
  <c r="F420" i="70"/>
  <c r="B420" i="70"/>
  <c r="F419" i="70"/>
  <c r="F418" i="70"/>
  <c r="F417" i="70"/>
  <c r="F416" i="70"/>
  <c r="F415" i="70"/>
  <c r="F414" i="70"/>
  <c r="F413" i="70"/>
  <c r="F412" i="70"/>
  <c r="F411" i="70"/>
  <c r="F410" i="70"/>
  <c r="F409" i="70"/>
  <c r="F408" i="70"/>
  <c r="F407" i="70"/>
  <c r="F406" i="70"/>
  <c r="F405" i="70"/>
  <c r="F404" i="70"/>
  <c r="F403" i="70"/>
  <c r="F402" i="70"/>
  <c r="F401" i="70"/>
  <c r="F400" i="70"/>
  <c r="F399" i="70"/>
  <c r="F398" i="70"/>
  <c r="F397" i="70"/>
  <c r="F396" i="70"/>
  <c r="F395" i="70"/>
  <c r="F394" i="70"/>
  <c r="F393" i="70"/>
  <c r="F392" i="70"/>
  <c r="F391" i="70"/>
  <c r="F390" i="70"/>
  <c r="F389" i="70"/>
  <c r="F388" i="70"/>
  <c r="F387" i="70"/>
  <c r="F386" i="70"/>
  <c r="F385" i="70"/>
  <c r="B385" i="70"/>
  <c r="B386" i="70" s="1"/>
  <c r="B387" i="70" s="1"/>
  <c r="B388" i="70" s="1"/>
  <c r="B389" i="70" s="1"/>
  <c r="B390" i="70" s="1"/>
  <c r="B391" i="70" s="1"/>
  <c r="B392" i="70" s="1"/>
  <c r="B393" i="70" s="1"/>
  <c r="B394" i="70" s="1"/>
  <c r="B395" i="70" s="1"/>
  <c r="B396" i="70" s="1"/>
  <c r="B397" i="70" s="1"/>
  <c r="B398" i="70" s="1"/>
  <c r="B399" i="70" s="1"/>
  <c r="B400" i="70" s="1"/>
  <c r="B401" i="70" s="1"/>
  <c r="B402" i="70" s="1"/>
  <c r="B403" i="70" s="1"/>
  <c r="B404" i="70" s="1"/>
  <c r="B405" i="70" s="1"/>
  <c r="B406" i="70" s="1"/>
  <c r="B407" i="70" s="1"/>
  <c r="B408" i="70" s="1"/>
  <c r="B409" i="70" s="1"/>
  <c r="B410" i="70" s="1"/>
  <c r="B411" i="70" s="1"/>
  <c r="B412" i="70" s="1"/>
  <c r="B413" i="70" s="1"/>
  <c r="B414" i="70" s="1"/>
  <c r="B415" i="70" s="1"/>
  <c r="B416" i="70" s="1"/>
  <c r="B417" i="70" s="1"/>
  <c r="B418" i="70" s="1"/>
  <c r="B419" i="70" s="1"/>
  <c r="F384" i="70"/>
  <c r="B384" i="70"/>
  <c r="F383" i="70"/>
  <c r="F382" i="70"/>
  <c r="F381" i="70"/>
  <c r="F380" i="70"/>
  <c r="F379" i="70"/>
  <c r="F378" i="70"/>
  <c r="F377" i="70"/>
  <c r="F376" i="70"/>
  <c r="F375" i="70"/>
  <c r="F374" i="70"/>
  <c r="F373" i="70"/>
  <c r="F372" i="70"/>
  <c r="F371" i="70"/>
  <c r="F370" i="70"/>
  <c r="F369" i="70"/>
  <c r="F368" i="70"/>
  <c r="F367" i="70"/>
  <c r="F366" i="70"/>
  <c r="F365" i="70"/>
  <c r="F364" i="70"/>
  <c r="F363" i="70"/>
  <c r="F362" i="70"/>
  <c r="F361" i="70"/>
  <c r="F360" i="70"/>
  <c r="F359" i="70"/>
  <c r="F358" i="70"/>
  <c r="F357" i="70"/>
  <c r="F356" i="70"/>
  <c r="F355" i="70"/>
  <c r="F354" i="70"/>
  <c r="F353" i="70"/>
  <c r="F352" i="70"/>
  <c r="F351" i="70"/>
  <c r="F350" i="70"/>
  <c r="B350" i="70"/>
  <c r="B351" i="70" s="1"/>
  <c r="B352" i="70" s="1"/>
  <c r="B353" i="70" s="1"/>
  <c r="B354" i="70" s="1"/>
  <c r="B355" i="70" s="1"/>
  <c r="B356" i="70" s="1"/>
  <c r="B357" i="70" s="1"/>
  <c r="B358" i="70" s="1"/>
  <c r="B359" i="70" s="1"/>
  <c r="B360" i="70" s="1"/>
  <c r="B361" i="70" s="1"/>
  <c r="B362" i="70" s="1"/>
  <c r="B363" i="70" s="1"/>
  <c r="B364" i="70" s="1"/>
  <c r="B365" i="70" s="1"/>
  <c r="B366" i="70" s="1"/>
  <c r="B367" i="70" s="1"/>
  <c r="B368" i="70" s="1"/>
  <c r="B369" i="70" s="1"/>
  <c r="B370" i="70" s="1"/>
  <c r="B371" i="70" s="1"/>
  <c r="B372" i="70" s="1"/>
  <c r="B373" i="70" s="1"/>
  <c r="B374" i="70" s="1"/>
  <c r="B375" i="70" s="1"/>
  <c r="B376" i="70" s="1"/>
  <c r="B377" i="70" s="1"/>
  <c r="B378" i="70" s="1"/>
  <c r="B379" i="70" s="1"/>
  <c r="B380" i="70" s="1"/>
  <c r="B381" i="70" s="1"/>
  <c r="B382" i="70" s="1"/>
  <c r="B383" i="70" s="1"/>
  <c r="F349" i="70"/>
  <c r="B349" i="70"/>
  <c r="F348" i="70"/>
  <c r="B348" i="70"/>
  <c r="F347" i="70"/>
  <c r="F346" i="70"/>
  <c r="F345" i="70"/>
  <c r="F344" i="70"/>
  <c r="F343" i="70"/>
  <c r="F342" i="70"/>
  <c r="F341" i="70"/>
  <c r="F340" i="70"/>
  <c r="F339" i="70"/>
  <c r="F338" i="70"/>
  <c r="F337" i="70"/>
  <c r="F336" i="70"/>
  <c r="F335" i="70"/>
  <c r="F334" i="70"/>
  <c r="F333" i="70"/>
  <c r="F332" i="70"/>
  <c r="F331" i="70"/>
  <c r="F330" i="70"/>
  <c r="F329" i="70"/>
  <c r="F328" i="70"/>
  <c r="F327" i="70"/>
  <c r="F326" i="70"/>
  <c r="F325" i="70"/>
  <c r="F324" i="70"/>
  <c r="F323" i="70"/>
  <c r="F322" i="70"/>
  <c r="F321" i="70"/>
  <c r="F320" i="70"/>
  <c r="F319" i="70"/>
  <c r="F318" i="70"/>
  <c r="F317" i="70"/>
  <c r="F316" i="70"/>
  <c r="F315" i="70"/>
  <c r="F314" i="70"/>
  <c r="F313" i="70"/>
  <c r="F312" i="70"/>
  <c r="F311" i="70"/>
  <c r="F310" i="70"/>
  <c r="F309" i="70"/>
  <c r="F308" i="70"/>
  <c r="F307" i="70"/>
  <c r="F306" i="70"/>
  <c r="F305" i="70"/>
  <c r="F304" i="70"/>
  <c r="F303" i="70"/>
  <c r="F302" i="70"/>
  <c r="F301" i="70"/>
  <c r="F300" i="70"/>
  <c r="F299" i="70"/>
  <c r="F298" i="70"/>
  <c r="F297" i="70"/>
  <c r="F296" i="70"/>
  <c r="F295" i="70"/>
  <c r="F294" i="70"/>
  <c r="F293" i="70"/>
  <c r="F292" i="70"/>
  <c r="F291" i="70"/>
  <c r="F290" i="70"/>
  <c r="F289" i="70"/>
  <c r="F288" i="70"/>
  <c r="F287" i="70"/>
  <c r="F286" i="70"/>
  <c r="F285" i="70"/>
  <c r="F284" i="70"/>
  <c r="F283" i="70"/>
  <c r="F282" i="70"/>
  <c r="F281" i="70"/>
  <c r="F280" i="70"/>
  <c r="F279" i="70"/>
  <c r="F278" i="70"/>
  <c r="F277" i="70"/>
  <c r="F276" i="70"/>
  <c r="F275" i="70"/>
  <c r="F274" i="70"/>
  <c r="F273" i="70"/>
  <c r="F272" i="70"/>
  <c r="F271" i="70"/>
  <c r="F270" i="70"/>
  <c r="F269" i="70"/>
  <c r="F268" i="70"/>
  <c r="F267" i="70"/>
  <c r="F266" i="70"/>
  <c r="F265" i="70"/>
  <c r="F264" i="70"/>
  <c r="F263" i="70"/>
  <c r="F262" i="70"/>
  <c r="F261" i="70"/>
  <c r="F260" i="70"/>
  <c r="F259" i="70"/>
  <c r="F258" i="70"/>
  <c r="F257" i="70"/>
  <c r="F256" i="70"/>
  <c r="F255" i="70"/>
  <c r="F254" i="70"/>
  <c r="F253" i="70"/>
  <c r="F252" i="70"/>
  <c r="F251" i="70"/>
  <c r="F250" i="70"/>
  <c r="F249" i="70"/>
  <c r="F248" i="70"/>
  <c r="F247" i="70"/>
  <c r="F246" i="70"/>
  <c r="F245" i="70"/>
  <c r="F244" i="70"/>
  <c r="F243" i="70"/>
  <c r="F242" i="70"/>
  <c r="F241" i="70"/>
  <c r="F240" i="70"/>
  <c r="F239" i="70"/>
  <c r="F238" i="70"/>
  <c r="F237" i="70"/>
  <c r="F236" i="70"/>
  <c r="F235" i="70"/>
  <c r="F234" i="70"/>
  <c r="F233" i="70"/>
  <c r="F232" i="70"/>
  <c r="F231" i="70"/>
  <c r="F230" i="70"/>
  <c r="F229" i="70"/>
  <c r="F228" i="70"/>
  <c r="F227" i="70"/>
  <c r="F226" i="70"/>
  <c r="F225" i="70"/>
  <c r="F224" i="70"/>
  <c r="F223" i="70"/>
  <c r="F222" i="70"/>
  <c r="F221" i="70"/>
  <c r="F220" i="70"/>
  <c r="F219" i="70"/>
  <c r="F218" i="70"/>
  <c r="F217" i="70"/>
  <c r="F216" i="70"/>
  <c r="F215" i="70"/>
  <c r="F214" i="70"/>
  <c r="F213" i="70"/>
  <c r="F212" i="70"/>
  <c r="F211" i="70"/>
  <c r="F210" i="70"/>
  <c r="F209" i="70"/>
  <c r="F208" i="70"/>
  <c r="F207" i="70"/>
  <c r="F206" i="70"/>
  <c r="F205" i="70"/>
  <c r="F204" i="70"/>
  <c r="F203" i="70"/>
  <c r="F202" i="70"/>
  <c r="F201" i="70"/>
  <c r="F200" i="70"/>
  <c r="F199" i="70"/>
  <c r="F198" i="70"/>
  <c r="F197" i="70"/>
  <c r="F196" i="70"/>
  <c r="F195" i="70"/>
  <c r="F194" i="70"/>
  <c r="F193" i="70"/>
  <c r="F192" i="70"/>
  <c r="F191" i="70"/>
  <c r="F190" i="70"/>
  <c r="F189" i="70"/>
  <c r="F188" i="70"/>
  <c r="F187" i="70"/>
  <c r="F186" i="70"/>
  <c r="F185" i="70"/>
  <c r="F184" i="70"/>
  <c r="F183" i="70"/>
  <c r="F182" i="70"/>
  <c r="F181" i="70"/>
  <c r="F180" i="70"/>
  <c r="F179" i="70"/>
  <c r="F178" i="70"/>
  <c r="F177" i="70"/>
  <c r="F176" i="70"/>
  <c r="F175" i="70"/>
  <c r="F174" i="70"/>
  <c r="F173" i="70"/>
  <c r="F172" i="70"/>
  <c r="F171" i="70"/>
  <c r="F170" i="70"/>
  <c r="F169" i="70"/>
  <c r="F168" i="70"/>
  <c r="F167" i="70"/>
  <c r="B167" i="70"/>
  <c r="B168" i="70" s="1"/>
  <c r="B169" i="70" s="1"/>
  <c r="B170" i="70" s="1"/>
  <c r="B171" i="70" s="1"/>
  <c r="B172" i="70" s="1"/>
  <c r="B173" i="70" s="1"/>
  <c r="B174" i="70" s="1"/>
  <c r="B175" i="70" s="1"/>
  <c r="B176" i="70" s="1"/>
  <c r="B177" i="70" s="1"/>
  <c r="B178" i="70" s="1"/>
  <c r="B179" i="70" s="1"/>
  <c r="B180" i="70" s="1"/>
  <c r="B181" i="70" s="1"/>
  <c r="B182" i="70" s="1"/>
  <c r="B183" i="70" s="1"/>
  <c r="B184" i="70" s="1"/>
  <c r="B185" i="70" s="1"/>
  <c r="B186" i="70" s="1"/>
  <c r="B187" i="70" s="1"/>
  <c r="B188" i="70" s="1"/>
  <c r="B189" i="70" s="1"/>
  <c r="B190" i="70" s="1"/>
  <c r="B191" i="70" s="1"/>
  <c r="B192" i="70" s="1"/>
  <c r="B193" i="70" s="1"/>
  <c r="B194" i="70" s="1"/>
  <c r="B195" i="70" s="1"/>
  <c r="B196" i="70" s="1"/>
  <c r="B197" i="70" s="1"/>
  <c r="B198" i="70" s="1"/>
  <c r="B199" i="70" s="1"/>
  <c r="B200" i="70" s="1"/>
  <c r="B201" i="70" s="1"/>
  <c r="B202" i="70" s="1"/>
  <c r="B203" i="70" s="1"/>
  <c r="B204" i="70" s="1"/>
  <c r="B205" i="70" s="1"/>
  <c r="B206" i="70" s="1"/>
  <c r="B207" i="70" s="1"/>
  <c r="B208" i="70" s="1"/>
  <c r="B209" i="70" s="1"/>
  <c r="B210" i="70" s="1"/>
  <c r="B211" i="70" s="1"/>
  <c r="B212" i="70" s="1"/>
  <c r="B213" i="70" s="1"/>
  <c r="B214" i="70" s="1"/>
  <c r="B215" i="70" s="1"/>
  <c r="B216" i="70" s="1"/>
  <c r="B217" i="70" s="1"/>
  <c r="B218" i="70" s="1"/>
  <c r="B219" i="70" s="1"/>
  <c r="B220" i="70" s="1"/>
  <c r="B221" i="70" s="1"/>
  <c r="B222" i="70" s="1"/>
  <c r="B223" i="70" s="1"/>
  <c r="B224" i="70" s="1"/>
  <c r="B225" i="70" s="1"/>
  <c r="B226" i="70" s="1"/>
  <c r="B227" i="70" s="1"/>
  <c r="B228" i="70" s="1"/>
  <c r="B229" i="70" s="1"/>
  <c r="B230" i="70" s="1"/>
  <c r="B231" i="70" s="1"/>
  <c r="B232" i="70" s="1"/>
  <c r="B233" i="70" s="1"/>
  <c r="B234" i="70" s="1"/>
  <c r="B235" i="70" s="1"/>
  <c r="B236" i="70" s="1"/>
  <c r="B237" i="70" s="1"/>
  <c r="B238" i="70" s="1"/>
  <c r="B239" i="70" s="1"/>
  <c r="B240" i="70" s="1"/>
  <c r="B241" i="70" s="1"/>
  <c r="B242" i="70" s="1"/>
  <c r="B243" i="70" s="1"/>
  <c r="B244" i="70" s="1"/>
  <c r="B245" i="70" s="1"/>
  <c r="B246" i="70" s="1"/>
  <c r="B247" i="70" s="1"/>
  <c r="B248" i="70" s="1"/>
  <c r="B249" i="70" s="1"/>
  <c r="B250" i="70" s="1"/>
  <c r="B251" i="70" s="1"/>
  <c r="B252" i="70" s="1"/>
  <c r="B253" i="70" s="1"/>
  <c r="B254" i="70" s="1"/>
  <c r="B255" i="70" s="1"/>
  <c r="B256" i="70" s="1"/>
  <c r="B257" i="70" s="1"/>
  <c r="B258" i="70" s="1"/>
  <c r="B259" i="70" s="1"/>
  <c r="B260" i="70" s="1"/>
  <c r="B261" i="70" s="1"/>
  <c r="B262" i="70" s="1"/>
  <c r="B263" i="70" s="1"/>
  <c r="B264" i="70" s="1"/>
  <c r="B265" i="70" s="1"/>
  <c r="B266" i="70" s="1"/>
  <c r="B267" i="70" s="1"/>
  <c r="B268" i="70" s="1"/>
  <c r="B269" i="70" s="1"/>
  <c r="B270" i="70" s="1"/>
  <c r="B271" i="70" s="1"/>
  <c r="B272" i="70" s="1"/>
  <c r="B273" i="70" s="1"/>
  <c r="B274" i="70" s="1"/>
  <c r="B275" i="70" s="1"/>
  <c r="B276" i="70" s="1"/>
  <c r="B277" i="70" s="1"/>
  <c r="B278" i="70" s="1"/>
  <c r="B279" i="70" s="1"/>
  <c r="B280" i="70" s="1"/>
  <c r="B281" i="70" s="1"/>
  <c r="B282" i="70" s="1"/>
  <c r="B283" i="70" s="1"/>
  <c r="B284" i="70" s="1"/>
  <c r="B285" i="70" s="1"/>
  <c r="B286" i="70" s="1"/>
  <c r="B287" i="70" s="1"/>
  <c r="B288" i="70" s="1"/>
  <c r="B289" i="70" s="1"/>
  <c r="B290" i="70" s="1"/>
  <c r="B291" i="70" s="1"/>
  <c r="B292" i="70" s="1"/>
  <c r="B293" i="70" s="1"/>
  <c r="B294" i="70" s="1"/>
  <c r="B295" i="70" s="1"/>
  <c r="B296" i="70" s="1"/>
  <c r="B297" i="70" s="1"/>
  <c r="B298" i="70" s="1"/>
  <c r="B299" i="70" s="1"/>
  <c r="B300" i="70" s="1"/>
  <c r="B301" i="70" s="1"/>
  <c r="B302" i="70" s="1"/>
  <c r="B303" i="70" s="1"/>
  <c r="B304" i="70" s="1"/>
  <c r="B305" i="70" s="1"/>
  <c r="B306" i="70" s="1"/>
  <c r="B307" i="70" s="1"/>
  <c r="B308" i="70" s="1"/>
  <c r="B309" i="70" s="1"/>
  <c r="B310" i="70" s="1"/>
  <c r="B311" i="70" s="1"/>
  <c r="B312" i="70" s="1"/>
  <c r="B313" i="70" s="1"/>
  <c r="B314" i="70" s="1"/>
  <c r="B315" i="70" s="1"/>
  <c r="B316" i="70" s="1"/>
  <c r="B317" i="70" s="1"/>
  <c r="B318" i="70" s="1"/>
  <c r="B319" i="70" s="1"/>
  <c r="B320" i="70" s="1"/>
  <c r="B321" i="70" s="1"/>
  <c r="B322" i="70" s="1"/>
  <c r="B323" i="70" s="1"/>
  <c r="B324" i="70" s="1"/>
  <c r="B325" i="70" s="1"/>
  <c r="B326" i="70" s="1"/>
  <c r="B327" i="70" s="1"/>
  <c r="B328" i="70" s="1"/>
  <c r="B329" i="70" s="1"/>
  <c r="B330" i="70" s="1"/>
  <c r="B331" i="70" s="1"/>
  <c r="B332" i="70" s="1"/>
  <c r="B333" i="70" s="1"/>
  <c r="B334" i="70" s="1"/>
  <c r="B335" i="70" s="1"/>
  <c r="B336" i="70" s="1"/>
  <c r="B337" i="70" s="1"/>
  <c r="B338" i="70" s="1"/>
  <c r="B339" i="70" s="1"/>
  <c r="B340" i="70" s="1"/>
  <c r="B341" i="70" s="1"/>
  <c r="B342" i="70" s="1"/>
  <c r="B343" i="70" s="1"/>
  <c r="B344" i="70" s="1"/>
  <c r="B345" i="70" s="1"/>
  <c r="B346" i="70" s="1"/>
  <c r="B347" i="70" s="1"/>
  <c r="F166" i="70"/>
  <c r="F165" i="70"/>
  <c r="F164" i="70"/>
  <c r="F163" i="70"/>
  <c r="F162" i="70"/>
  <c r="F161" i="70"/>
  <c r="F160" i="70"/>
  <c r="F159" i="70"/>
  <c r="F158" i="70"/>
  <c r="F157" i="70"/>
  <c r="F156" i="70"/>
  <c r="F155" i="70"/>
  <c r="F154" i="70"/>
  <c r="F153" i="70"/>
  <c r="F152" i="70"/>
  <c r="F151" i="70"/>
  <c r="F150" i="70"/>
  <c r="F149" i="70"/>
  <c r="F148" i="70"/>
  <c r="F147" i="70"/>
  <c r="F146" i="70"/>
  <c r="F145" i="70"/>
  <c r="F144" i="70"/>
  <c r="F143" i="70"/>
  <c r="F142" i="70"/>
  <c r="F141" i="70"/>
  <c r="F140" i="70"/>
  <c r="F139" i="70"/>
  <c r="F138" i="70"/>
  <c r="F137" i="70"/>
  <c r="F136" i="70"/>
  <c r="F135" i="70"/>
  <c r="F134" i="70"/>
  <c r="F133" i="70"/>
  <c r="F132" i="70"/>
  <c r="F131" i="70"/>
  <c r="F130" i="70"/>
  <c r="F129" i="70"/>
  <c r="F128" i="70"/>
  <c r="F127" i="70"/>
  <c r="F126" i="70"/>
  <c r="F125" i="70"/>
  <c r="F124" i="70"/>
  <c r="F123" i="70"/>
  <c r="F122" i="70"/>
  <c r="F121" i="70"/>
  <c r="F120" i="70"/>
  <c r="F119" i="70"/>
  <c r="F118" i="70"/>
  <c r="F117" i="70"/>
  <c r="F116" i="70"/>
  <c r="F115" i="70"/>
  <c r="F114" i="70"/>
  <c r="F113" i="70"/>
  <c r="F112" i="70"/>
  <c r="F111" i="70"/>
  <c r="F110" i="70"/>
  <c r="F109" i="70"/>
  <c r="F108" i="70"/>
  <c r="F107" i="70"/>
  <c r="F106" i="70"/>
  <c r="F105" i="70"/>
  <c r="F104" i="70"/>
  <c r="F103" i="70"/>
  <c r="F102" i="70"/>
  <c r="F101" i="70"/>
  <c r="F100" i="70"/>
  <c r="F99" i="70"/>
  <c r="F98" i="70"/>
  <c r="F97" i="70"/>
  <c r="F96" i="70"/>
  <c r="F95" i="70"/>
  <c r="F94" i="70"/>
  <c r="F93" i="70"/>
  <c r="F92" i="70"/>
  <c r="F91" i="70"/>
  <c r="F90" i="70"/>
  <c r="F89" i="70"/>
  <c r="F88" i="70"/>
  <c r="F87" i="70"/>
  <c r="F86" i="70"/>
  <c r="F85" i="70"/>
  <c r="F84" i="70"/>
  <c r="F83" i="70"/>
  <c r="F82" i="70"/>
  <c r="F81" i="70"/>
  <c r="F80" i="70"/>
  <c r="F79" i="70"/>
  <c r="F78" i="70"/>
  <c r="F77" i="70"/>
  <c r="F76" i="70"/>
  <c r="F75" i="70"/>
  <c r="F74" i="70"/>
  <c r="F73" i="70"/>
  <c r="F72" i="70"/>
  <c r="F71" i="70"/>
  <c r="F70" i="70"/>
  <c r="F69" i="70"/>
  <c r="F68" i="70"/>
  <c r="F67" i="70"/>
  <c r="F66" i="70"/>
  <c r="F65" i="70"/>
  <c r="F64" i="70"/>
  <c r="F63" i="70"/>
  <c r="F62" i="70"/>
  <c r="F61" i="70"/>
  <c r="F60" i="70"/>
  <c r="F59" i="70"/>
  <c r="F58" i="70"/>
  <c r="F57" i="70"/>
  <c r="F56" i="70"/>
  <c r="F55" i="70"/>
  <c r="F54" i="70"/>
  <c r="F53" i="70"/>
  <c r="F52" i="70"/>
  <c r="F51" i="70"/>
  <c r="F50" i="70"/>
  <c r="F49" i="70"/>
  <c r="F48" i="70"/>
  <c r="B48" i="70"/>
  <c r="B49" i="70" s="1"/>
  <c r="B50" i="70" s="1"/>
  <c r="B51" i="70" s="1"/>
  <c r="B52" i="70" s="1"/>
  <c r="B53" i="70" s="1"/>
  <c r="B54" i="70" s="1"/>
  <c r="B55" i="70" s="1"/>
  <c r="B56" i="70" s="1"/>
  <c r="B57" i="70" s="1"/>
  <c r="B58" i="70" s="1"/>
  <c r="B59" i="70" s="1"/>
  <c r="B60" i="70" s="1"/>
  <c r="B61" i="70" s="1"/>
  <c r="B62" i="70" s="1"/>
  <c r="B63" i="70" s="1"/>
  <c r="B64" i="70" s="1"/>
  <c r="B65" i="70" s="1"/>
  <c r="B66" i="70" s="1"/>
  <c r="B67" i="70" s="1"/>
  <c r="B68" i="70" s="1"/>
  <c r="B69" i="70" s="1"/>
  <c r="B70" i="70" s="1"/>
  <c r="B71" i="70" s="1"/>
  <c r="B72" i="70" s="1"/>
  <c r="B73" i="70" s="1"/>
  <c r="B74" i="70" s="1"/>
  <c r="B75" i="70" s="1"/>
  <c r="B76" i="70" s="1"/>
  <c r="B77" i="70" s="1"/>
  <c r="B78" i="70" s="1"/>
  <c r="B79" i="70" s="1"/>
  <c r="B80" i="70" s="1"/>
  <c r="B81" i="70" s="1"/>
  <c r="B82" i="70" s="1"/>
  <c r="B83" i="70" s="1"/>
  <c r="B84" i="70" s="1"/>
  <c r="B85" i="70" s="1"/>
  <c r="B86" i="70" s="1"/>
  <c r="B87" i="70" s="1"/>
  <c r="B88" i="70" s="1"/>
  <c r="B89" i="70" s="1"/>
  <c r="B90" i="70" s="1"/>
  <c r="B91" i="70" s="1"/>
  <c r="B92" i="70" s="1"/>
  <c r="B93" i="70" s="1"/>
  <c r="B94" i="70" s="1"/>
  <c r="B95" i="70" s="1"/>
  <c r="B96" i="70" s="1"/>
  <c r="B97" i="70" s="1"/>
  <c r="B98" i="70" s="1"/>
  <c r="B99" i="70" s="1"/>
  <c r="B100" i="70" s="1"/>
  <c r="B101" i="70" s="1"/>
  <c r="B102" i="70" s="1"/>
  <c r="B103" i="70" s="1"/>
  <c r="B104" i="70" s="1"/>
  <c r="B105" i="70" s="1"/>
  <c r="B106" i="70" s="1"/>
  <c r="B107" i="70" s="1"/>
  <c r="B108" i="70" s="1"/>
  <c r="B109" i="70" s="1"/>
  <c r="B110" i="70" s="1"/>
  <c r="B111" i="70" s="1"/>
  <c r="B112" i="70" s="1"/>
  <c r="B113" i="70" s="1"/>
  <c r="B114" i="70" s="1"/>
  <c r="B115" i="70" s="1"/>
  <c r="B116" i="70" s="1"/>
  <c r="B117" i="70" s="1"/>
  <c r="B118" i="70" s="1"/>
  <c r="B119" i="70" s="1"/>
  <c r="B120" i="70" s="1"/>
  <c r="B121" i="70" s="1"/>
  <c r="B122" i="70" s="1"/>
  <c r="B123" i="70" s="1"/>
  <c r="B124" i="70" s="1"/>
  <c r="B125" i="70" s="1"/>
  <c r="B126" i="70" s="1"/>
  <c r="B127" i="70" s="1"/>
  <c r="B128" i="70" s="1"/>
  <c r="B129" i="70" s="1"/>
  <c r="B130" i="70" s="1"/>
  <c r="B131" i="70" s="1"/>
  <c r="B132" i="70" s="1"/>
  <c r="B133" i="70" s="1"/>
  <c r="B134" i="70" s="1"/>
  <c r="B135" i="70" s="1"/>
  <c r="B136" i="70" s="1"/>
  <c r="B137" i="70" s="1"/>
  <c r="B138" i="70" s="1"/>
  <c r="B139" i="70" s="1"/>
  <c r="B140" i="70" s="1"/>
  <c r="B141" i="70" s="1"/>
  <c r="B142" i="70" s="1"/>
  <c r="B143" i="70" s="1"/>
  <c r="B144" i="70" s="1"/>
  <c r="B145" i="70" s="1"/>
  <c r="B146" i="70" s="1"/>
  <c r="B147" i="70" s="1"/>
  <c r="B148" i="70" s="1"/>
  <c r="B149" i="70" s="1"/>
  <c r="B150" i="70" s="1"/>
  <c r="B151" i="70" s="1"/>
  <c r="B152" i="70" s="1"/>
  <c r="B153" i="70" s="1"/>
  <c r="B154" i="70" s="1"/>
  <c r="B155" i="70" s="1"/>
  <c r="B156" i="70" s="1"/>
  <c r="B157" i="70" s="1"/>
  <c r="B158" i="70" s="1"/>
  <c r="B159" i="70" s="1"/>
  <c r="B160" i="70" s="1"/>
  <c r="B161" i="70" s="1"/>
  <c r="B162" i="70" s="1"/>
  <c r="B163" i="70" s="1"/>
  <c r="B164" i="70" s="1"/>
  <c r="B165" i="70" s="1"/>
  <c r="B166" i="70" s="1"/>
  <c r="F47" i="70"/>
  <c r="F46" i="70"/>
  <c r="F45" i="70"/>
  <c r="F44" i="70"/>
  <c r="B44" i="70"/>
  <c r="B45" i="70" s="1"/>
  <c r="B46" i="70" s="1"/>
  <c r="B47" i="70" s="1"/>
  <c r="A537" i="53" l="1"/>
  <c r="D536" i="53"/>
  <c r="C536" i="53"/>
  <c r="B536" i="53"/>
  <c r="E504" i="53"/>
  <c r="A505" i="53"/>
  <c r="D504" i="53"/>
  <c r="G504" i="53" s="1"/>
  <c r="C504" i="53"/>
  <c r="F504" i="53" s="1"/>
  <c r="B504" i="53"/>
  <c r="A50" i="53"/>
  <c r="A538" i="53" l="1"/>
  <c r="D537" i="53"/>
  <c r="C537" i="53"/>
  <c r="B537" i="53"/>
  <c r="A506" i="53"/>
  <c r="D505" i="53"/>
  <c r="G505" i="53" s="1"/>
  <c r="C505" i="53"/>
  <c r="F505" i="53" s="1"/>
  <c r="B505" i="53"/>
  <c r="E505" i="53" s="1"/>
  <c r="A51" i="53"/>
  <c r="A539" i="53" l="1"/>
  <c r="C538" i="53"/>
  <c r="D538" i="53"/>
  <c r="B538" i="53"/>
  <c r="G506" i="53"/>
  <c r="C506" i="53"/>
  <c r="F506" i="53" s="1"/>
  <c r="A507" i="53"/>
  <c r="B506" i="53"/>
  <c r="E506" i="53" s="1"/>
  <c r="D506" i="53"/>
  <c r="A52" i="53"/>
  <c r="A540" i="53" l="1"/>
  <c r="B539" i="53"/>
  <c r="D539" i="53"/>
  <c r="C539" i="53"/>
  <c r="E507" i="53"/>
  <c r="C507" i="53"/>
  <c r="F507" i="53" s="1"/>
  <c r="A508" i="53"/>
  <c r="D507" i="53"/>
  <c r="B507" i="53"/>
  <c r="G507" i="53"/>
  <c r="A53" i="53"/>
  <c r="A12" i="55"/>
  <c r="A11" i="55"/>
  <c r="D540" i="53" l="1"/>
  <c r="C540" i="53"/>
  <c r="B540" i="53"/>
  <c r="A541" i="53"/>
  <c r="F508" i="53"/>
  <c r="E508" i="53"/>
  <c r="B508" i="53"/>
  <c r="A509" i="53"/>
  <c r="D508" i="53"/>
  <c r="C508" i="53"/>
  <c r="G508" i="53"/>
  <c r="A54" i="53"/>
  <c r="E11" i="55"/>
  <c r="E12" i="55" s="1"/>
  <c r="A13" i="55"/>
  <c r="G11" i="55"/>
  <c r="G12" i="55" s="1"/>
  <c r="F11" i="55"/>
  <c r="F12" i="55" s="1"/>
  <c r="AC615" i="50"/>
  <c r="V615" i="50"/>
  <c r="AC614" i="50"/>
  <c r="V614" i="50"/>
  <c r="AC613" i="50"/>
  <c r="V613" i="50"/>
  <c r="AC612" i="50"/>
  <c r="V612" i="50"/>
  <c r="AC611" i="50"/>
  <c r="V611" i="50"/>
  <c r="AC610" i="50"/>
  <c r="V610" i="50"/>
  <c r="AC609" i="50"/>
  <c r="V609" i="50"/>
  <c r="AC608" i="50"/>
  <c r="V608" i="50"/>
  <c r="AC607" i="50"/>
  <c r="V607" i="50"/>
  <c r="AC606" i="50"/>
  <c r="V606" i="50"/>
  <c r="AC605" i="50"/>
  <c r="V605" i="50"/>
  <c r="AC604" i="50"/>
  <c r="V604" i="50"/>
  <c r="AC603" i="50"/>
  <c r="V603" i="50"/>
  <c r="AC602" i="50"/>
  <c r="V602" i="50"/>
  <c r="AC601" i="50"/>
  <c r="V601" i="50"/>
  <c r="AC600" i="50"/>
  <c r="V600" i="50"/>
  <c r="AC599" i="50"/>
  <c r="V599" i="50"/>
  <c r="AC598" i="50"/>
  <c r="V598" i="50"/>
  <c r="AC597" i="50"/>
  <c r="V597" i="50"/>
  <c r="AC596" i="50"/>
  <c r="V596" i="50"/>
  <c r="AC595" i="50"/>
  <c r="V595" i="50"/>
  <c r="AC594" i="50"/>
  <c r="V594" i="50"/>
  <c r="AC593" i="50"/>
  <c r="V593" i="50"/>
  <c r="AC592" i="50"/>
  <c r="V592" i="50"/>
  <c r="AC591" i="50"/>
  <c r="V591" i="50"/>
  <c r="AC590" i="50"/>
  <c r="V590" i="50"/>
  <c r="AC589" i="50"/>
  <c r="V589" i="50"/>
  <c r="AC588" i="50"/>
  <c r="V588" i="50"/>
  <c r="AC587" i="50"/>
  <c r="V587" i="50"/>
  <c r="AC586" i="50"/>
  <c r="V586" i="50"/>
  <c r="AC585" i="50"/>
  <c r="V585" i="50"/>
  <c r="AC584" i="50"/>
  <c r="V584" i="50"/>
  <c r="AC583" i="50"/>
  <c r="V583" i="50"/>
  <c r="AC582" i="50"/>
  <c r="V582" i="50"/>
  <c r="AC581" i="50"/>
  <c r="V581" i="50"/>
  <c r="AC580" i="50"/>
  <c r="V580" i="50"/>
  <c r="AC579" i="50"/>
  <c r="V579" i="50"/>
  <c r="AC578" i="50"/>
  <c r="V578" i="50"/>
  <c r="AC577" i="50"/>
  <c r="V577" i="50"/>
  <c r="AC576" i="50"/>
  <c r="V576" i="50"/>
  <c r="AC575" i="50"/>
  <c r="V575" i="50"/>
  <c r="AC574" i="50"/>
  <c r="V574" i="50"/>
  <c r="AC573" i="50"/>
  <c r="V573" i="50"/>
  <c r="AC572" i="50"/>
  <c r="V572" i="50"/>
  <c r="AC571" i="50"/>
  <c r="V571" i="50"/>
  <c r="AC570" i="50"/>
  <c r="V570" i="50"/>
  <c r="AC569" i="50"/>
  <c r="V569" i="50"/>
  <c r="AC568" i="50"/>
  <c r="V568" i="50"/>
  <c r="AC567" i="50"/>
  <c r="V567" i="50"/>
  <c r="AC566" i="50"/>
  <c r="V566" i="50"/>
  <c r="AC565" i="50"/>
  <c r="V565" i="50"/>
  <c r="AC564" i="50"/>
  <c r="V564" i="50"/>
  <c r="AC563" i="50"/>
  <c r="V563" i="50"/>
  <c r="AC562" i="50"/>
  <c r="V562" i="50"/>
  <c r="AC561" i="50"/>
  <c r="V561" i="50"/>
  <c r="AC560" i="50"/>
  <c r="V560" i="50"/>
  <c r="AC559" i="50"/>
  <c r="V559" i="50"/>
  <c r="AC558" i="50"/>
  <c r="V558" i="50"/>
  <c r="AC557" i="50"/>
  <c r="V557" i="50"/>
  <c r="AC556" i="50"/>
  <c r="V556" i="50"/>
  <c r="AC555" i="50"/>
  <c r="V555" i="50"/>
  <c r="AC554" i="50"/>
  <c r="V554" i="50"/>
  <c r="AC553" i="50"/>
  <c r="V553" i="50"/>
  <c r="AC552" i="50"/>
  <c r="V552" i="50"/>
  <c r="AC551" i="50"/>
  <c r="V551" i="50"/>
  <c r="AC550" i="50"/>
  <c r="V550" i="50"/>
  <c r="AC549" i="50"/>
  <c r="V549" i="50"/>
  <c r="AC548" i="50"/>
  <c r="V548" i="50"/>
  <c r="AC547" i="50"/>
  <c r="V547" i="50"/>
  <c r="AC546" i="50"/>
  <c r="V546" i="50"/>
  <c r="AC545" i="50"/>
  <c r="V545" i="50"/>
  <c r="AC544" i="50"/>
  <c r="V544" i="50"/>
  <c r="AC543" i="50"/>
  <c r="V543" i="50"/>
  <c r="AC542" i="50"/>
  <c r="V542" i="50"/>
  <c r="AC541" i="50"/>
  <c r="V541" i="50"/>
  <c r="AC540" i="50"/>
  <c r="V540" i="50"/>
  <c r="AC539" i="50"/>
  <c r="V539" i="50"/>
  <c r="AC538" i="50"/>
  <c r="V538" i="50"/>
  <c r="AC537" i="50"/>
  <c r="V537" i="50"/>
  <c r="AC536" i="50"/>
  <c r="V536" i="50"/>
  <c r="AC535" i="50"/>
  <c r="V535" i="50"/>
  <c r="AC534" i="50"/>
  <c r="V534" i="50"/>
  <c r="AC533" i="50"/>
  <c r="V533" i="50"/>
  <c r="AC532" i="50"/>
  <c r="V532" i="50"/>
  <c r="AC531" i="50"/>
  <c r="V531" i="50"/>
  <c r="AC530" i="50"/>
  <c r="V530" i="50"/>
  <c r="AC529" i="50"/>
  <c r="V529" i="50"/>
  <c r="AC528" i="50"/>
  <c r="V528" i="50"/>
  <c r="AC527" i="50"/>
  <c r="V527" i="50"/>
  <c r="AC526" i="50"/>
  <c r="V526" i="50"/>
  <c r="AC525" i="50"/>
  <c r="V525" i="50"/>
  <c r="AC524" i="50"/>
  <c r="V524" i="50"/>
  <c r="AC523" i="50"/>
  <c r="V523" i="50"/>
  <c r="AC522" i="50"/>
  <c r="V522" i="50"/>
  <c r="AC521" i="50"/>
  <c r="V521" i="50"/>
  <c r="AC520" i="50"/>
  <c r="V520" i="50"/>
  <c r="AC519" i="50"/>
  <c r="V519" i="50"/>
  <c r="AC518" i="50"/>
  <c r="V518" i="50"/>
  <c r="AC517" i="50"/>
  <c r="V517" i="50"/>
  <c r="AC516" i="50"/>
  <c r="V516" i="50"/>
  <c r="AC515" i="50"/>
  <c r="V515" i="50"/>
  <c r="AC514" i="50"/>
  <c r="V514" i="50"/>
  <c r="AC513" i="50"/>
  <c r="V513" i="50"/>
  <c r="AC512" i="50"/>
  <c r="V512" i="50"/>
  <c r="AC511" i="50"/>
  <c r="V511" i="50"/>
  <c r="AC510" i="50"/>
  <c r="V510" i="50"/>
  <c r="AC509" i="50"/>
  <c r="V509" i="50"/>
  <c r="AC508" i="50"/>
  <c r="V508" i="50"/>
  <c r="AC507" i="50"/>
  <c r="V507" i="50"/>
  <c r="AC506" i="50"/>
  <c r="V506" i="50"/>
  <c r="AC505" i="50"/>
  <c r="V505" i="50"/>
  <c r="AC504" i="50"/>
  <c r="V504" i="50"/>
  <c r="AC503" i="50"/>
  <c r="V503" i="50"/>
  <c r="AC502" i="50"/>
  <c r="V502" i="50"/>
  <c r="AC501" i="50"/>
  <c r="V501" i="50"/>
  <c r="AC500" i="50"/>
  <c r="V500" i="50"/>
  <c r="AC499" i="50"/>
  <c r="V499" i="50"/>
  <c r="AC498" i="50"/>
  <c r="V498" i="50"/>
  <c r="AC497" i="50"/>
  <c r="V497" i="50"/>
  <c r="AC496" i="50"/>
  <c r="V496" i="50"/>
  <c r="AC495" i="50"/>
  <c r="V495" i="50"/>
  <c r="AC494" i="50"/>
  <c r="V494" i="50"/>
  <c r="AC493" i="50"/>
  <c r="V493" i="50"/>
  <c r="AC492" i="50"/>
  <c r="V492" i="50"/>
  <c r="AC491" i="50"/>
  <c r="V491" i="50"/>
  <c r="AC490" i="50"/>
  <c r="V490" i="50"/>
  <c r="AC489" i="50"/>
  <c r="V489" i="50"/>
  <c r="AC488" i="50"/>
  <c r="V488" i="50"/>
  <c r="AC487" i="50"/>
  <c r="V487" i="50"/>
  <c r="AC486" i="50"/>
  <c r="V486" i="50"/>
  <c r="AC485" i="50"/>
  <c r="V485" i="50"/>
  <c r="AC484" i="50"/>
  <c r="V484" i="50"/>
  <c r="AC483" i="50"/>
  <c r="V483" i="50"/>
  <c r="AC482" i="50"/>
  <c r="V482" i="50"/>
  <c r="AC481" i="50"/>
  <c r="V481" i="50"/>
  <c r="AC480" i="50"/>
  <c r="V480" i="50"/>
  <c r="AC479" i="50"/>
  <c r="V479" i="50"/>
  <c r="AC478" i="50"/>
  <c r="V478" i="50"/>
  <c r="AC477" i="50"/>
  <c r="V477" i="50"/>
  <c r="AC476" i="50"/>
  <c r="V476" i="50"/>
  <c r="AC475" i="50"/>
  <c r="V475" i="50"/>
  <c r="AC474" i="50"/>
  <c r="V474" i="50"/>
  <c r="AC473" i="50"/>
  <c r="V473" i="50"/>
  <c r="AC472" i="50"/>
  <c r="V472" i="50"/>
  <c r="AC471" i="50"/>
  <c r="V471" i="50"/>
  <c r="AC470" i="50"/>
  <c r="V470" i="50"/>
  <c r="AC469" i="50"/>
  <c r="V469" i="50"/>
  <c r="AC468" i="50"/>
  <c r="V468" i="50"/>
  <c r="AC467" i="50"/>
  <c r="V467" i="50"/>
  <c r="AC466" i="50"/>
  <c r="V466" i="50"/>
  <c r="AC465" i="50"/>
  <c r="V465" i="50"/>
  <c r="AC464" i="50"/>
  <c r="V464" i="50"/>
  <c r="AC463" i="50"/>
  <c r="V463" i="50"/>
  <c r="AC462" i="50"/>
  <c r="V462" i="50"/>
  <c r="AC461" i="50"/>
  <c r="V461" i="50"/>
  <c r="AC460" i="50"/>
  <c r="V460" i="50"/>
  <c r="AC459" i="50"/>
  <c r="V459" i="50"/>
  <c r="AC458" i="50"/>
  <c r="V458" i="50"/>
  <c r="AC457" i="50"/>
  <c r="V457" i="50"/>
  <c r="AC456" i="50"/>
  <c r="V456" i="50"/>
  <c r="AC455" i="50"/>
  <c r="V455" i="50"/>
  <c r="AC454" i="50"/>
  <c r="V454" i="50"/>
  <c r="AC453" i="50"/>
  <c r="V453" i="50"/>
  <c r="AC452" i="50"/>
  <c r="V452" i="50"/>
  <c r="AC451" i="50"/>
  <c r="V451" i="50"/>
  <c r="AC450" i="50"/>
  <c r="V450" i="50"/>
  <c r="AC449" i="50"/>
  <c r="V449" i="50"/>
  <c r="AC448" i="50"/>
  <c r="V448" i="50"/>
  <c r="AC447" i="50"/>
  <c r="V447" i="50"/>
  <c r="AC446" i="50"/>
  <c r="V446" i="50"/>
  <c r="AC445" i="50"/>
  <c r="V445" i="50"/>
  <c r="AC444" i="50"/>
  <c r="V444" i="50"/>
  <c r="AC443" i="50"/>
  <c r="V443" i="50"/>
  <c r="AC442" i="50"/>
  <c r="V442" i="50"/>
  <c r="AC441" i="50"/>
  <c r="V441" i="50"/>
  <c r="AC440" i="50"/>
  <c r="V440" i="50"/>
  <c r="AC439" i="50"/>
  <c r="V439" i="50"/>
  <c r="AC438" i="50"/>
  <c r="V438" i="50"/>
  <c r="AC437" i="50"/>
  <c r="V437" i="50"/>
  <c r="AC436" i="50"/>
  <c r="V436" i="50"/>
  <c r="AC435" i="50"/>
  <c r="V435" i="50"/>
  <c r="AC434" i="50"/>
  <c r="V434" i="50"/>
  <c r="AC433" i="50"/>
  <c r="V433" i="50"/>
  <c r="AC432" i="50"/>
  <c r="V432" i="50"/>
  <c r="AC431" i="50"/>
  <c r="V431" i="50"/>
  <c r="AC430" i="50"/>
  <c r="V430" i="50"/>
  <c r="AC429" i="50"/>
  <c r="V429" i="50"/>
  <c r="AC428" i="50"/>
  <c r="V428" i="50"/>
  <c r="AC427" i="50"/>
  <c r="V427" i="50"/>
  <c r="AC426" i="50"/>
  <c r="V426" i="50"/>
  <c r="AC425" i="50"/>
  <c r="V425" i="50"/>
  <c r="AC424" i="50"/>
  <c r="V424" i="50"/>
  <c r="AC423" i="50"/>
  <c r="V423" i="50"/>
  <c r="AC422" i="50"/>
  <c r="V422" i="50"/>
  <c r="AC421" i="50"/>
  <c r="V421" i="50"/>
  <c r="AC420" i="50"/>
  <c r="V420" i="50"/>
  <c r="AC419" i="50"/>
  <c r="V419" i="50"/>
  <c r="AC418" i="50"/>
  <c r="V418" i="50"/>
  <c r="AC417" i="50"/>
  <c r="V417" i="50"/>
  <c r="AC416" i="50"/>
  <c r="V416" i="50"/>
  <c r="AC415" i="50"/>
  <c r="V415" i="50"/>
  <c r="AC414" i="50"/>
  <c r="V414" i="50"/>
  <c r="AC413" i="50"/>
  <c r="V413" i="50"/>
  <c r="AC412" i="50"/>
  <c r="V412" i="50"/>
  <c r="AC411" i="50"/>
  <c r="V411" i="50"/>
  <c r="AC410" i="50"/>
  <c r="V410" i="50"/>
  <c r="AC409" i="50"/>
  <c r="V409" i="50"/>
  <c r="AC408" i="50"/>
  <c r="V408" i="50"/>
  <c r="AC407" i="50"/>
  <c r="V407" i="50"/>
  <c r="AC406" i="50"/>
  <c r="V406" i="50"/>
  <c r="AC405" i="50"/>
  <c r="V405" i="50"/>
  <c r="AC404" i="50"/>
  <c r="V404" i="50"/>
  <c r="AC403" i="50"/>
  <c r="V403" i="50"/>
  <c r="AC402" i="50"/>
  <c r="V402" i="50"/>
  <c r="AC401" i="50"/>
  <c r="V401" i="50"/>
  <c r="AC400" i="50"/>
  <c r="V400" i="50"/>
  <c r="AC399" i="50"/>
  <c r="V399" i="50"/>
  <c r="AC398" i="50"/>
  <c r="V398" i="50"/>
  <c r="AC397" i="50"/>
  <c r="V397" i="50"/>
  <c r="AC396" i="50"/>
  <c r="V396" i="50"/>
  <c r="AC395" i="50"/>
  <c r="V395" i="50"/>
  <c r="AC394" i="50"/>
  <c r="V394" i="50"/>
  <c r="AC393" i="50"/>
  <c r="V393" i="50"/>
  <c r="AC392" i="50"/>
  <c r="V392" i="50"/>
  <c r="AC391" i="50"/>
  <c r="V391" i="50"/>
  <c r="AC390" i="50"/>
  <c r="V390" i="50"/>
  <c r="AC389" i="50"/>
  <c r="V389" i="50"/>
  <c r="AC388" i="50"/>
  <c r="V388" i="50"/>
  <c r="AC387" i="50"/>
  <c r="V387" i="50"/>
  <c r="AC386" i="50"/>
  <c r="V386" i="50"/>
  <c r="AC385" i="50"/>
  <c r="V385" i="50"/>
  <c r="AC384" i="50"/>
  <c r="V384" i="50"/>
  <c r="AC383" i="50"/>
  <c r="V383" i="50"/>
  <c r="AC382" i="50"/>
  <c r="V382" i="50"/>
  <c r="AC381" i="50"/>
  <c r="V381" i="50"/>
  <c r="AC380" i="50"/>
  <c r="V380" i="50"/>
  <c r="AC379" i="50"/>
  <c r="V379" i="50"/>
  <c r="AC378" i="50"/>
  <c r="V378" i="50"/>
  <c r="AC377" i="50"/>
  <c r="V377" i="50"/>
  <c r="AC376" i="50"/>
  <c r="V376" i="50"/>
  <c r="AC375" i="50"/>
  <c r="V375" i="50"/>
  <c r="AC374" i="50"/>
  <c r="V374" i="50"/>
  <c r="AC373" i="50"/>
  <c r="V373" i="50"/>
  <c r="AC372" i="50"/>
  <c r="V372" i="50"/>
  <c r="AC371" i="50"/>
  <c r="V371" i="50"/>
  <c r="AC370" i="50"/>
  <c r="V370" i="50"/>
  <c r="AC369" i="50"/>
  <c r="V369" i="50"/>
  <c r="AC368" i="50"/>
  <c r="V368" i="50"/>
  <c r="AC367" i="50"/>
  <c r="V367" i="50"/>
  <c r="AC366" i="50"/>
  <c r="V366" i="50"/>
  <c r="AC365" i="50"/>
  <c r="V365" i="50"/>
  <c r="AC364" i="50"/>
  <c r="V364" i="50"/>
  <c r="AC363" i="50"/>
  <c r="V363" i="50"/>
  <c r="AC362" i="50"/>
  <c r="V362" i="50"/>
  <c r="AC361" i="50"/>
  <c r="V361" i="50"/>
  <c r="AC360" i="50"/>
  <c r="V360" i="50"/>
  <c r="AC359" i="50"/>
  <c r="V359" i="50"/>
  <c r="AC358" i="50"/>
  <c r="V358" i="50"/>
  <c r="AC357" i="50"/>
  <c r="V357" i="50"/>
  <c r="AC356" i="50"/>
  <c r="V356" i="50"/>
  <c r="AC355" i="50"/>
  <c r="V355" i="50"/>
  <c r="AC354" i="50"/>
  <c r="V354" i="50"/>
  <c r="AC353" i="50"/>
  <c r="V353" i="50"/>
  <c r="AC352" i="50"/>
  <c r="V352" i="50"/>
  <c r="AC351" i="50"/>
  <c r="V351" i="50"/>
  <c r="AC350" i="50"/>
  <c r="V350" i="50"/>
  <c r="AC349" i="50"/>
  <c r="V349" i="50"/>
  <c r="AC348" i="50"/>
  <c r="V348" i="50"/>
  <c r="AC347" i="50"/>
  <c r="V347" i="50"/>
  <c r="AC346" i="50"/>
  <c r="V346" i="50"/>
  <c r="AC345" i="50"/>
  <c r="V345" i="50"/>
  <c r="AC344" i="50"/>
  <c r="V344" i="50"/>
  <c r="AC343" i="50"/>
  <c r="V343" i="50"/>
  <c r="AC342" i="50"/>
  <c r="V342" i="50"/>
  <c r="AC341" i="50"/>
  <c r="V341" i="50"/>
  <c r="AC340" i="50"/>
  <c r="V340" i="50"/>
  <c r="AC339" i="50"/>
  <c r="V339" i="50"/>
  <c r="AC338" i="50"/>
  <c r="V338" i="50"/>
  <c r="AC337" i="50"/>
  <c r="V337" i="50"/>
  <c r="AC336" i="50"/>
  <c r="V336" i="50"/>
  <c r="AC335" i="50"/>
  <c r="V335" i="50"/>
  <c r="AC334" i="50"/>
  <c r="V334" i="50"/>
  <c r="AC333" i="50"/>
  <c r="V333" i="50"/>
  <c r="AC332" i="50"/>
  <c r="V332" i="50"/>
  <c r="AC331" i="50"/>
  <c r="V331" i="50"/>
  <c r="AC330" i="50"/>
  <c r="V330" i="50"/>
  <c r="AC329" i="50"/>
  <c r="V329" i="50"/>
  <c r="AC328" i="50"/>
  <c r="V328" i="50"/>
  <c r="AC327" i="50"/>
  <c r="V327" i="50"/>
  <c r="AC326" i="50"/>
  <c r="V326" i="50"/>
  <c r="AC325" i="50"/>
  <c r="V325" i="50"/>
  <c r="AC324" i="50"/>
  <c r="V324" i="50"/>
  <c r="AC323" i="50"/>
  <c r="V323" i="50"/>
  <c r="AC322" i="50"/>
  <c r="V322" i="50"/>
  <c r="AC321" i="50"/>
  <c r="V321" i="50"/>
  <c r="AC320" i="50"/>
  <c r="V320" i="50"/>
  <c r="AC319" i="50"/>
  <c r="V319" i="50"/>
  <c r="AC318" i="50"/>
  <c r="V318" i="50"/>
  <c r="AC317" i="50"/>
  <c r="V317" i="50"/>
  <c r="AC316" i="50"/>
  <c r="V316" i="50"/>
  <c r="AC315" i="50"/>
  <c r="V315" i="50"/>
  <c r="AC314" i="50"/>
  <c r="V314" i="50"/>
  <c r="AC313" i="50"/>
  <c r="V313" i="50"/>
  <c r="AC312" i="50"/>
  <c r="V312" i="50"/>
  <c r="AC311" i="50"/>
  <c r="V311" i="50"/>
  <c r="AC310" i="50"/>
  <c r="V310" i="50"/>
  <c r="AC309" i="50"/>
  <c r="V309" i="50"/>
  <c r="AC308" i="50"/>
  <c r="V308" i="50"/>
  <c r="AC307" i="50"/>
  <c r="V307" i="50"/>
  <c r="AC306" i="50"/>
  <c r="V306" i="50"/>
  <c r="AC305" i="50"/>
  <c r="V305" i="50"/>
  <c r="AC304" i="50"/>
  <c r="V304" i="50"/>
  <c r="AC303" i="50"/>
  <c r="V303" i="50"/>
  <c r="AC302" i="50"/>
  <c r="V302" i="50"/>
  <c r="AC301" i="50"/>
  <c r="V301" i="50"/>
  <c r="AC300" i="50"/>
  <c r="V300" i="50"/>
  <c r="AC299" i="50"/>
  <c r="V299" i="50"/>
  <c r="AC298" i="50"/>
  <c r="V298" i="50"/>
  <c r="AC297" i="50"/>
  <c r="V297" i="50"/>
  <c r="AC296" i="50"/>
  <c r="V296" i="50"/>
  <c r="AC295" i="50"/>
  <c r="V295" i="50"/>
  <c r="AC294" i="50"/>
  <c r="V294" i="50"/>
  <c r="AC293" i="50"/>
  <c r="V293" i="50"/>
  <c r="AC292" i="50"/>
  <c r="V292" i="50"/>
  <c r="AC291" i="50"/>
  <c r="V291" i="50"/>
  <c r="AC290" i="50"/>
  <c r="V290" i="50"/>
  <c r="AC289" i="50"/>
  <c r="V289" i="50"/>
  <c r="AC288" i="50"/>
  <c r="V288" i="50"/>
  <c r="AC287" i="50"/>
  <c r="V287" i="50"/>
  <c r="AC286" i="50"/>
  <c r="V286" i="50"/>
  <c r="AC285" i="50"/>
  <c r="V285" i="50"/>
  <c r="AC284" i="50"/>
  <c r="V284" i="50"/>
  <c r="AC283" i="50"/>
  <c r="V283" i="50"/>
  <c r="AC282" i="50"/>
  <c r="V282" i="50"/>
  <c r="AC281" i="50"/>
  <c r="V281" i="50"/>
  <c r="AC280" i="50"/>
  <c r="V280" i="50"/>
  <c r="AC279" i="50"/>
  <c r="V279" i="50"/>
  <c r="AC278" i="50"/>
  <c r="V278" i="50"/>
  <c r="AC277" i="50"/>
  <c r="V277" i="50"/>
  <c r="AC276" i="50"/>
  <c r="V276" i="50"/>
  <c r="AC275" i="50"/>
  <c r="V275" i="50"/>
  <c r="AC274" i="50"/>
  <c r="V274" i="50"/>
  <c r="AC273" i="50"/>
  <c r="V273" i="50"/>
  <c r="AC272" i="50"/>
  <c r="V272" i="50"/>
  <c r="AC271" i="50"/>
  <c r="V271" i="50"/>
  <c r="AC270" i="50"/>
  <c r="V270" i="50"/>
  <c r="AC269" i="50"/>
  <c r="V269" i="50"/>
  <c r="AC268" i="50"/>
  <c r="V268" i="50"/>
  <c r="AC267" i="50"/>
  <c r="V267" i="50"/>
  <c r="AC266" i="50"/>
  <c r="V266" i="50"/>
  <c r="AC265" i="50"/>
  <c r="V265" i="50"/>
  <c r="AC264" i="50"/>
  <c r="V264" i="50"/>
  <c r="AC263" i="50"/>
  <c r="V263" i="50"/>
  <c r="AC262" i="50"/>
  <c r="V262" i="50"/>
  <c r="AC261" i="50"/>
  <c r="V261" i="50"/>
  <c r="AC260" i="50"/>
  <c r="V260" i="50"/>
  <c r="AC259" i="50"/>
  <c r="V259" i="50"/>
  <c r="AC258" i="50"/>
  <c r="V258" i="50"/>
  <c r="AC257" i="50"/>
  <c r="V257" i="50"/>
  <c r="AC256" i="50"/>
  <c r="V256" i="50"/>
  <c r="AC255" i="50"/>
  <c r="V255" i="50"/>
  <c r="AC254" i="50"/>
  <c r="V254" i="50"/>
  <c r="AC253" i="50"/>
  <c r="V253" i="50"/>
  <c r="AC252" i="50"/>
  <c r="V252" i="50"/>
  <c r="AC251" i="50"/>
  <c r="V251" i="50"/>
  <c r="AC250" i="50"/>
  <c r="V250" i="50"/>
  <c r="AC249" i="50"/>
  <c r="V249" i="50"/>
  <c r="AC248" i="50"/>
  <c r="V248" i="50"/>
  <c r="AC247" i="50"/>
  <c r="V247" i="50"/>
  <c r="AC246" i="50"/>
  <c r="V246" i="50"/>
  <c r="AC245" i="50"/>
  <c r="V245" i="50"/>
  <c r="AC244" i="50"/>
  <c r="V244" i="50"/>
  <c r="AC243" i="50"/>
  <c r="V243" i="50"/>
  <c r="AC242" i="50"/>
  <c r="V242" i="50"/>
  <c r="AC241" i="50"/>
  <c r="V241" i="50"/>
  <c r="AC240" i="50"/>
  <c r="V240" i="50"/>
  <c r="AC239" i="50"/>
  <c r="V239" i="50"/>
  <c r="AC238" i="50"/>
  <c r="V238" i="50"/>
  <c r="AC237" i="50"/>
  <c r="V237" i="50"/>
  <c r="AC236" i="50"/>
  <c r="V236" i="50"/>
  <c r="AC235" i="50"/>
  <c r="V235" i="50"/>
  <c r="AC234" i="50"/>
  <c r="V234" i="50"/>
  <c r="AC233" i="50"/>
  <c r="V233" i="50"/>
  <c r="AC232" i="50"/>
  <c r="V232" i="50"/>
  <c r="AC231" i="50"/>
  <c r="V231" i="50"/>
  <c r="AC230" i="50"/>
  <c r="V230" i="50"/>
  <c r="AC229" i="50"/>
  <c r="V229" i="50"/>
  <c r="AC228" i="50"/>
  <c r="V228" i="50"/>
  <c r="AC227" i="50"/>
  <c r="V227" i="50"/>
  <c r="AC226" i="50"/>
  <c r="V226" i="50"/>
  <c r="AC225" i="50"/>
  <c r="V225" i="50"/>
  <c r="AC224" i="50"/>
  <c r="V224" i="50"/>
  <c r="AC223" i="50"/>
  <c r="V223" i="50"/>
  <c r="AC222" i="50"/>
  <c r="V222" i="50"/>
  <c r="AC221" i="50"/>
  <c r="V221" i="50"/>
  <c r="AC220" i="50"/>
  <c r="V220" i="50"/>
  <c r="AC219" i="50"/>
  <c r="V219" i="50"/>
  <c r="AC218" i="50"/>
  <c r="V218" i="50"/>
  <c r="AC217" i="50"/>
  <c r="V217" i="50"/>
  <c r="AC216" i="50"/>
  <c r="V216" i="50"/>
  <c r="AC215" i="50"/>
  <c r="V215" i="50"/>
  <c r="AC214" i="50"/>
  <c r="V214" i="50"/>
  <c r="AC213" i="50"/>
  <c r="V213" i="50"/>
  <c r="AC212" i="50"/>
  <c r="V212" i="50"/>
  <c r="AC211" i="50"/>
  <c r="V211" i="50"/>
  <c r="AC210" i="50"/>
  <c r="V210" i="50"/>
  <c r="AC209" i="50"/>
  <c r="V209" i="50"/>
  <c r="AC208" i="50"/>
  <c r="V208" i="50"/>
  <c r="AC207" i="50"/>
  <c r="V207" i="50"/>
  <c r="AC206" i="50"/>
  <c r="V206" i="50"/>
  <c r="AC205" i="50"/>
  <c r="V205" i="50"/>
  <c r="AC204" i="50"/>
  <c r="V204" i="50"/>
  <c r="AC203" i="50"/>
  <c r="V203" i="50"/>
  <c r="AC202" i="50"/>
  <c r="V202" i="50"/>
  <c r="AC201" i="50"/>
  <c r="V201" i="50"/>
  <c r="AC200" i="50"/>
  <c r="V200" i="50"/>
  <c r="AC199" i="50"/>
  <c r="V199" i="50"/>
  <c r="AC198" i="50"/>
  <c r="V198" i="50"/>
  <c r="AC197" i="50"/>
  <c r="V197" i="50"/>
  <c r="AC196" i="50"/>
  <c r="V196" i="50"/>
  <c r="AC195" i="50"/>
  <c r="V195" i="50"/>
  <c r="AC194" i="50"/>
  <c r="V194" i="50"/>
  <c r="AC193" i="50"/>
  <c r="V193" i="50"/>
  <c r="AC192" i="50"/>
  <c r="V192" i="50"/>
  <c r="AC191" i="50"/>
  <c r="V191" i="50"/>
  <c r="AC190" i="50"/>
  <c r="V190" i="50"/>
  <c r="AC189" i="50"/>
  <c r="V189" i="50"/>
  <c r="AC188" i="50"/>
  <c r="V188" i="50"/>
  <c r="AC187" i="50"/>
  <c r="V187" i="50"/>
  <c r="AC186" i="50"/>
  <c r="V186" i="50"/>
  <c r="AC185" i="50"/>
  <c r="V185" i="50"/>
  <c r="AC184" i="50"/>
  <c r="V184" i="50"/>
  <c r="AC183" i="50"/>
  <c r="V183" i="50"/>
  <c r="AC182" i="50"/>
  <c r="V182" i="50"/>
  <c r="AC181" i="50"/>
  <c r="V181" i="50"/>
  <c r="AC180" i="50"/>
  <c r="V180" i="50"/>
  <c r="AC179" i="50"/>
  <c r="V179" i="50"/>
  <c r="AC178" i="50"/>
  <c r="V178" i="50"/>
  <c r="AC177" i="50"/>
  <c r="V177" i="50"/>
  <c r="AC176" i="50"/>
  <c r="V176" i="50"/>
  <c r="AC175" i="50"/>
  <c r="V175" i="50"/>
  <c r="AC174" i="50"/>
  <c r="V174" i="50"/>
  <c r="AC173" i="50"/>
  <c r="V173" i="50"/>
  <c r="AC172" i="50"/>
  <c r="V172" i="50"/>
  <c r="AC171" i="50"/>
  <c r="V171" i="50"/>
  <c r="AC170" i="50"/>
  <c r="V170" i="50"/>
  <c r="AC169" i="50"/>
  <c r="V169" i="50"/>
  <c r="AC168" i="50"/>
  <c r="V168" i="50"/>
  <c r="AC167" i="50"/>
  <c r="V167" i="50"/>
  <c r="AC166" i="50"/>
  <c r="V166" i="50"/>
  <c r="AC165" i="50"/>
  <c r="V165" i="50"/>
  <c r="AC164" i="50"/>
  <c r="V164" i="50"/>
  <c r="AC163" i="50"/>
  <c r="V163" i="50"/>
  <c r="AC162" i="50"/>
  <c r="V162" i="50"/>
  <c r="AC161" i="50"/>
  <c r="V161" i="50"/>
  <c r="AC160" i="50"/>
  <c r="V160" i="50"/>
  <c r="AC159" i="50"/>
  <c r="V159" i="50"/>
  <c r="AC158" i="50"/>
  <c r="V158" i="50"/>
  <c r="AC157" i="50"/>
  <c r="V157" i="50"/>
  <c r="AC156" i="50"/>
  <c r="V156" i="50"/>
  <c r="AC155" i="50"/>
  <c r="V155" i="50"/>
  <c r="AC154" i="50"/>
  <c r="V154" i="50"/>
  <c r="AC153" i="50"/>
  <c r="V153" i="50"/>
  <c r="AC152" i="50"/>
  <c r="V152" i="50"/>
  <c r="AC151" i="50"/>
  <c r="V151" i="50"/>
  <c r="AC150" i="50"/>
  <c r="V150" i="50"/>
  <c r="AC149" i="50"/>
  <c r="V149" i="50"/>
  <c r="AC148" i="50"/>
  <c r="V148" i="50"/>
  <c r="AC147" i="50"/>
  <c r="V147" i="50"/>
  <c r="AC146" i="50"/>
  <c r="V146" i="50"/>
  <c r="AC145" i="50"/>
  <c r="V145" i="50"/>
  <c r="AC144" i="50"/>
  <c r="V144" i="50"/>
  <c r="AC143" i="50"/>
  <c r="V143" i="50"/>
  <c r="AC142" i="50"/>
  <c r="V142" i="50"/>
  <c r="AC141" i="50"/>
  <c r="V141" i="50"/>
  <c r="AC140" i="50"/>
  <c r="V140" i="50"/>
  <c r="AC139" i="50"/>
  <c r="V139" i="50"/>
  <c r="AC138" i="50"/>
  <c r="V138" i="50"/>
  <c r="AC137" i="50"/>
  <c r="V137" i="50"/>
  <c r="AC136" i="50"/>
  <c r="V136" i="50"/>
  <c r="AC135" i="50"/>
  <c r="V135" i="50"/>
  <c r="AC134" i="50"/>
  <c r="V134" i="50"/>
  <c r="AC133" i="50"/>
  <c r="V133" i="50"/>
  <c r="AC132" i="50"/>
  <c r="V132" i="50"/>
  <c r="AC131" i="50"/>
  <c r="V131" i="50"/>
  <c r="AC130" i="50"/>
  <c r="V130" i="50"/>
  <c r="AC129" i="50"/>
  <c r="V129" i="50"/>
  <c r="AC128" i="50"/>
  <c r="V128" i="50"/>
  <c r="AC127" i="50"/>
  <c r="V127" i="50"/>
  <c r="AC126" i="50"/>
  <c r="V126" i="50"/>
  <c r="AC125" i="50"/>
  <c r="V125" i="50"/>
  <c r="AC124" i="50"/>
  <c r="V124" i="50"/>
  <c r="AC123" i="50"/>
  <c r="V123" i="50"/>
  <c r="AC122" i="50"/>
  <c r="V122" i="50"/>
  <c r="AC121" i="50"/>
  <c r="V121" i="50"/>
  <c r="AC120" i="50"/>
  <c r="V120" i="50"/>
  <c r="AC119" i="50"/>
  <c r="V119" i="50"/>
  <c r="AC118" i="50"/>
  <c r="V118" i="50"/>
  <c r="AC117" i="50"/>
  <c r="V117" i="50"/>
  <c r="AC116" i="50"/>
  <c r="V116" i="50"/>
  <c r="AC115" i="50"/>
  <c r="V115" i="50"/>
  <c r="AC114" i="50"/>
  <c r="V114" i="50"/>
  <c r="AC113" i="50"/>
  <c r="V113" i="50"/>
  <c r="AC112" i="50"/>
  <c r="V112" i="50"/>
  <c r="AC111" i="50"/>
  <c r="V111" i="50"/>
  <c r="AC110" i="50"/>
  <c r="V110" i="50"/>
  <c r="AC109" i="50"/>
  <c r="V109" i="50"/>
  <c r="AC108" i="50"/>
  <c r="V108" i="50"/>
  <c r="AC107" i="50"/>
  <c r="V107" i="50"/>
  <c r="AC106" i="50"/>
  <c r="V106" i="50"/>
  <c r="AC105" i="50"/>
  <c r="V105" i="50"/>
  <c r="AC104" i="50"/>
  <c r="V104" i="50"/>
  <c r="AC103" i="50"/>
  <c r="V103" i="50"/>
  <c r="AC102" i="50"/>
  <c r="V102" i="50"/>
  <c r="AC101" i="50"/>
  <c r="V101" i="50"/>
  <c r="AC100" i="50"/>
  <c r="V100" i="50"/>
  <c r="AC99" i="50"/>
  <c r="V99" i="50"/>
  <c r="AC98" i="50"/>
  <c r="V98" i="50"/>
  <c r="AC97" i="50"/>
  <c r="V97" i="50"/>
  <c r="AC96" i="50"/>
  <c r="V96" i="50"/>
  <c r="AC95" i="50"/>
  <c r="V95" i="50"/>
  <c r="AC94" i="50"/>
  <c r="V94" i="50"/>
  <c r="AC93" i="50"/>
  <c r="V93" i="50"/>
  <c r="AC92" i="50"/>
  <c r="V92" i="50"/>
  <c r="AC91" i="50"/>
  <c r="V91" i="50"/>
  <c r="AC90" i="50"/>
  <c r="V90" i="50"/>
  <c r="AC89" i="50"/>
  <c r="V89" i="50"/>
  <c r="AC88" i="50"/>
  <c r="V88" i="50"/>
  <c r="AC87" i="50"/>
  <c r="V87" i="50"/>
  <c r="AC86" i="50"/>
  <c r="V86" i="50"/>
  <c r="AC85" i="50"/>
  <c r="V85" i="50"/>
  <c r="AC84" i="50"/>
  <c r="V84" i="50"/>
  <c r="AC83" i="50"/>
  <c r="V83" i="50"/>
  <c r="AC82" i="50"/>
  <c r="V82" i="50"/>
  <c r="AC81" i="50"/>
  <c r="V81" i="50"/>
  <c r="AC80" i="50"/>
  <c r="V80" i="50"/>
  <c r="AC79" i="50"/>
  <c r="V79" i="50"/>
  <c r="AC78" i="50"/>
  <c r="V78" i="50"/>
  <c r="AC77" i="50"/>
  <c r="V77" i="50"/>
  <c r="AC76" i="50"/>
  <c r="V76" i="50"/>
  <c r="AC75" i="50"/>
  <c r="V75" i="50"/>
  <c r="AC74" i="50"/>
  <c r="V74" i="50"/>
  <c r="AC73" i="50"/>
  <c r="V73" i="50"/>
  <c r="AC72" i="50"/>
  <c r="V72" i="50"/>
  <c r="AC71" i="50"/>
  <c r="V71" i="50"/>
  <c r="AC70" i="50"/>
  <c r="V70" i="50"/>
  <c r="AC69" i="50"/>
  <c r="V69" i="50"/>
  <c r="AC68" i="50"/>
  <c r="V68" i="50"/>
  <c r="AC67" i="50"/>
  <c r="V67" i="50"/>
  <c r="AC66" i="50"/>
  <c r="V66" i="50"/>
  <c r="AC65" i="50"/>
  <c r="V65" i="50"/>
  <c r="AC64" i="50"/>
  <c r="V64" i="50"/>
  <c r="AC63" i="50"/>
  <c r="V63" i="50"/>
  <c r="AC62" i="50"/>
  <c r="V62" i="50"/>
  <c r="AC61" i="50"/>
  <c r="V61" i="50"/>
  <c r="AC60" i="50"/>
  <c r="V60" i="50"/>
  <c r="AC59" i="50"/>
  <c r="V59" i="50"/>
  <c r="AC58" i="50"/>
  <c r="V58" i="50"/>
  <c r="AC57" i="50"/>
  <c r="V57" i="50"/>
  <c r="AC56" i="50"/>
  <c r="V56" i="50"/>
  <c r="AC55" i="50"/>
  <c r="V55" i="50"/>
  <c r="AC54" i="50"/>
  <c r="V54" i="50"/>
  <c r="AC53" i="50"/>
  <c r="V53" i="50"/>
  <c r="AC52" i="50"/>
  <c r="V52" i="50"/>
  <c r="AC51" i="50"/>
  <c r="V51" i="50"/>
  <c r="AC50" i="50"/>
  <c r="V50" i="50"/>
  <c r="AC49" i="50"/>
  <c r="V49" i="50"/>
  <c r="AC48" i="50"/>
  <c r="V48" i="50"/>
  <c r="AC47" i="50"/>
  <c r="V47" i="50"/>
  <c r="AC46" i="50"/>
  <c r="V46" i="50"/>
  <c r="AC45" i="50"/>
  <c r="V45" i="50"/>
  <c r="AC44" i="50"/>
  <c r="V44" i="50"/>
  <c r="AC43" i="50"/>
  <c r="V43" i="50"/>
  <c r="AC42" i="50"/>
  <c r="V42" i="50"/>
  <c r="AC41" i="50"/>
  <c r="V41" i="50"/>
  <c r="AC40" i="50"/>
  <c r="V40" i="50"/>
  <c r="AC39" i="50"/>
  <c r="V39" i="50"/>
  <c r="AC38" i="50"/>
  <c r="V38" i="50"/>
  <c r="AC37" i="50"/>
  <c r="V37" i="50"/>
  <c r="AC36" i="50"/>
  <c r="V36" i="50"/>
  <c r="AC35" i="50"/>
  <c r="V35" i="50"/>
  <c r="AC34" i="50"/>
  <c r="V34" i="50"/>
  <c r="AC33" i="50"/>
  <c r="V33" i="50"/>
  <c r="AC32" i="50"/>
  <c r="V32" i="50"/>
  <c r="AC31" i="50"/>
  <c r="V31" i="50"/>
  <c r="AC30" i="50"/>
  <c r="V30" i="50"/>
  <c r="AC29" i="50"/>
  <c r="V29" i="50"/>
  <c r="AC28" i="50"/>
  <c r="V28" i="50"/>
  <c r="AC27" i="50"/>
  <c r="V27" i="50"/>
  <c r="AC26" i="50"/>
  <c r="V26" i="50"/>
  <c r="AC25" i="50"/>
  <c r="V25" i="50"/>
  <c r="AC24" i="50"/>
  <c r="V24" i="50"/>
  <c r="AC23" i="50"/>
  <c r="V23" i="50"/>
  <c r="AC22" i="50"/>
  <c r="V22" i="50"/>
  <c r="AC21" i="50"/>
  <c r="V21" i="50"/>
  <c r="AC20" i="50"/>
  <c r="V20" i="50"/>
  <c r="AC19" i="50"/>
  <c r="V19" i="50"/>
  <c r="AC18" i="50"/>
  <c r="V18" i="50"/>
  <c r="AC17" i="50"/>
  <c r="V17" i="50"/>
  <c r="AC16" i="50"/>
  <c r="V16" i="50"/>
  <c r="AQ615" i="50"/>
  <c r="AJ615" i="50"/>
  <c r="O615" i="50"/>
  <c r="H615" i="50"/>
  <c r="AQ614" i="50"/>
  <c r="AJ614" i="50"/>
  <c r="O614" i="50"/>
  <c r="H614" i="50"/>
  <c r="AQ613" i="50"/>
  <c r="AJ613" i="50"/>
  <c r="O613" i="50"/>
  <c r="H613" i="50"/>
  <c r="AQ612" i="50"/>
  <c r="AJ612" i="50"/>
  <c r="O612" i="50"/>
  <c r="H612" i="50"/>
  <c r="AQ611" i="50"/>
  <c r="AJ611" i="50"/>
  <c r="O611" i="50"/>
  <c r="H611" i="50"/>
  <c r="AQ610" i="50"/>
  <c r="AJ610" i="50"/>
  <c r="O610" i="50"/>
  <c r="H610" i="50"/>
  <c r="AQ609" i="50"/>
  <c r="AJ609" i="50"/>
  <c r="O609" i="50"/>
  <c r="H609" i="50"/>
  <c r="AQ608" i="50"/>
  <c r="AJ608" i="50"/>
  <c r="O608" i="50"/>
  <c r="H608" i="50"/>
  <c r="AQ607" i="50"/>
  <c r="AJ607" i="50"/>
  <c r="O607" i="50"/>
  <c r="H607" i="50"/>
  <c r="AQ606" i="50"/>
  <c r="AJ606" i="50"/>
  <c r="O606" i="50"/>
  <c r="H606" i="50"/>
  <c r="AQ605" i="50"/>
  <c r="AJ605" i="50"/>
  <c r="O605" i="50"/>
  <c r="H605" i="50"/>
  <c r="AQ604" i="50"/>
  <c r="AJ604" i="50"/>
  <c r="O604" i="50"/>
  <c r="H604" i="50"/>
  <c r="AQ603" i="50"/>
  <c r="AJ603" i="50"/>
  <c r="AV603" i="50" s="1"/>
  <c r="H597" i="55" s="1"/>
  <c r="O603" i="50"/>
  <c r="H603" i="50"/>
  <c r="AT603" i="50" s="1"/>
  <c r="AQ602" i="50"/>
  <c r="AJ602" i="50"/>
  <c r="O602" i="50"/>
  <c r="H602" i="50"/>
  <c r="AQ601" i="50"/>
  <c r="AJ601" i="50"/>
  <c r="O601" i="50"/>
  <c r="H601" i="50"/>
  <c r="AQ600" i="50"/>
  <c r="AJ600" i="50"/>
  <c r="AV600" i="50" s="1"/>
  <c r="O600" i="50"/>
  <c r="H600" i="50"/>
  <c r="AT600" i="50" s="1"/>
  <c r="AQ599" i="50"/>
  <c r="AJ599" i="50"/>
  <c r="AV599" i="50" s="1"/>
  <c r="O599" i="50"/>
  <c r="H599" i="50"/>
  <c r="AQ598" i="50"/>
  <c r="AJ598" i="50"/>
  <c r="O598" i="50"/>
  <c r="H598" i="50"/>
  <c r="AT598" i="50" s="1"/>
  <c r="AQ597" i="50"/>
  <c r="AJ597" i="50"/>
  <c r="O597" i="50"/>
  <c r="H597" i="50"/>
  <c r="AT597" i="50" s="1"/>
  <c r="AQ596" i="50"/>
  <c r="AJ596" i="50"/>
  <c r="O596" i="50"/>
  <c r="H596" i="50"/>
  <c r="AT596" i="50" s="1"/>
  <c r="AQ595" i="50"/>
  <c r="AJ595" i="50"/>
  <c r="O595" i="50"/>
  <c r="H595" i="50"/>
  <c r="AQ594" i="50"/>
  <c r="AJ594" i="50"/>
  <c r="AV594" i="50" s="1"/>
  <c r="O594" i="50"/>
  <c r="H594" i="50"/>
  <c r="AQ593" i="50"/>
  <c r="AJ593" i="50"/>
  <c r="O593" i="50"/>
  <c r="H593" i="50"/>
  <c r="AT593" i="50" s="1"/>
  <c r="AQ592" i="50"/>
  <c r="AJ592" i="50"/>
  <c r="AV592" i="50" s="1"/>
  <c r="O592" i="50"/>
  <c r="H592" i="50"/>
  <c r="AQ591" i="50"/>
  <c r="AJ591" i="50"/>
  <c r="O591" i="50"/>
  <c r="H591" i="50"/>
  <c r="AT591" i="50" s="1"/>
  <c r="AQ590" i="50"/>
  <c r="AJ590" i="50"/>
  <c r="O590" i="50"/>
  <c r="H590" i="50"/>
  <c r="AT590" i="50" s="1"/>
  <c r="AQ589" i="50"/>
  <c r="AJ589" i="50"/>
  <c r="O589" i="50"/>
  <c r="H589" i="50"/>
  <c r="AT589" i="50" s="1"/>
  <c r="AQ588" i="50"/>
  <c r="AJ588" i="50"/>
  <c r="O588" i="50"/>
  <c r="H588" i="50"/>
  <c r="AQ587" i="50"/>
  <c r="AJ587" i="50"/>
  <c r="AV587" i="50" s="1"/>
  <c r="O587" i="50"/>
  <c r="H587" i="50"/>
  <c r="AQ586" i="50"/>
  <c r="AJ586" i="50"/>
  <c r="AV586" i="50" s="1"/>
  <c r="O586" i="50"/>
  <c r="H586" i="50"/>
  <c r="AT586" i="50" s="1"/>
  <c r="AQ585" i="50"/>
  <c r="AJ585" i="50"/>
  <c r="O585" i="50"/>
  <c r="H585" i="50"/>
  <c r="AQ584" i="50"/>
  <c r="AJ584" i="50"/>
  <c r="O584" i="50"/>
  <c r="H584" i="50"/>
  <c r="AT584" i="50" s="1"/>
  <c r="AQ583" i="50"/>
  <c r="AJ583" i="50"/>
  <c r="O583" i="50"/>
  <c r="H583" i="50"/>
  <c r="AT583" i="50" s="1"/>
  <c r="AQ582" i="50"/>
  <c r="AJ582" i="50"/>
  <c r="AV582" i="50" s="1"/>
  <c r="O582" i="50"/>
  <c r="H582" i="50"/>
  <c r="AT582" i="50" s="1"/>
  <c r="AQ581" i="50"/>
  <c r="AJ581" i="50"/>
  <c r="O581" i="50"/>
  <c r="H581" i="50"/>
  <c r="AQ580" i="50"/>
  <c r="AJ580" i="50"/>
  <c r="AV580" i="50" s="1"/>
  <c r="O580" i="50"/>
  <c r="H580" i="50"/>
  <c r="AQ579" i="50"/>
  <c r="AJ579" i="50"/>
  <c r="AV579" i="50" s="1"/>
  <c r="O579" i="50"/>
  <c r="H579" i="50"/>
  <c r="AT579" i="50" s="1"/>
  <c r="AQ578" i="50"/>
  <c r="AJ578" i="50"/>
  <c r="AV578" i="50" s="1"/>
  <c r="O578" i="50"/>
  <c r="H578" i="50"/>
  <c r="AQ577" i="50"/>
  <c r="AJ577" i="50"/>
  <c r="O577" i="50"/>
  <c r="H577" i="50"/>
  <c r="AT577" i="50" s="1"/>
  <c r="AQ576" i="50"/>
  <c r="AJ576" i="50"/>
  <c r="O576" i="50"/>
  <c r="H576" i="50"/>
  <c r="AT576" i="50" s="1"/>
  <c r="AQ575" i="50"/>
  <c r="AJ575" i="50"/>
  <c r="AV575" i="50" s="1"/>
  <c r="O575" i="50"/>
  <c r="H575" i="50"/>
  <c r="AT575" i="50" s="1"/>
  <c r="AQ574" i="50"/>
  <c r="AJ574" i="50"/>
  <c r="O574" i="50"/>
  <c r="H574" i="50"/>
  <c r="AQ573" i="50"/>
  <c r="AJ573" i="50"/>
  <c r="AV573" i="50" s="1"/>
  <c r="O573" i="50"/>
  <c r="H573" i="50"/>
  <c r="AQ572" i="50"/>
  <c r="AJ572" i="50"/>
  <c r="AV572" i="50" s="1"/>
  <c r="O572" i="50"/>
  <c r="H572" i="50"/>
  <c r="AT572" i="50" s="1"/>
  <c r="AQ571" i="50"/>
  <c r="AJ571" i="50"/>
  <c r="AV571" i="50" s="1"/>
  <c r="O571" i="50"/>
  <c r="H571" i="50"/>
  <c r="AQ570" i="50"/>
  <c r="AJ570" i="50"/>
  <c r="O570" i="50"/>
  <c r="H570" i="50"/>
  <c r="AT570" i="50" s="1"/>
  <c r="AQ569" i="50"/>
  <c r="AJ569" i="50"/>
  <c r="O569" i="50"/>
  <c r="H569" i="50"/>
  <c r="AT569" i="50" s="1"/>
  <c r="AQ568" i="50"/>
  <c r="AJ568" i="50"/>
  <c r="O568" i="50"/>
  <c r="H568" i="50"/>
  <c r="AT568" i="50" s="1"/>
  <c r="AQ567" i="50"/>
  <c r="AJ567" i="50"/>
  <c r="O567" i="50"/>
  <c r="H567" i="50"/>
  <c r="AQ566" i="50"/>
  <c r="AJ566" i="50"/>
  <c r="O566" i="50"/>
  <c r="H566" i="50"/>
  <c r="AQ565" i="50"/>
  <c r="AJ565" i="50"/>
  <c r="O565" i="50"/>
  <c r="H565" i="50"/>
  <c r="AQ564" i="50"/>
  <c r="AJ564" i="50"/>
  <c r="AV564" i="50" s="1"/>
  <c r="O564" i="50"/>
  <c r="H564" i="50"/>
  <c r="AQ563" i="50"/>
  <c r="AJ563" i="50"/>
  <c r="O563" i="50"/>
  <c r="H563" i="50"/>
  <c r="AT563" i="50" s="1"/>
  <c r="AQ562" i="50"/>
  <c r="AJ562" i="50"/>
  <c r="O562" i="50"/>
  <c r="H562" i="50"/>
  <c r="AQ561" i="50"/>
  <c r="AJ561" i="50"/>
  <c r="O561" i="50"/>
  <c r="H561" i="50"/>
  <c r="AT561" i="50" s="1"/>
  <c r="AQ560" i="50"/>
  <c r="AJ560" i="50"/>
  <c r="O560" i="50"/>
  <c r="H560" i="50"/>
  <c r="AQ559" i="50"/>
  <c r="AJ559" i="50"/>
  <c r="O559" i="50"/>
  <c r="H559" i="50"/>
  <c r="AQ558" i="50"/>
  <c r="AJ558" i="50"/>
  <c r="O558" i="50"/>
  <c r="H558" i="50"/>
  <c r="AQ557" i="50"/>
  <c r="AJ557" i="50"/>
  <c r="AV557" i="50" s="1"/>
  <c r="O557" i="50"/>
  <c r="H557" i="50"/>
  <c r="AQ556" i="50"/>
  <c r="AJ556" i="50"/>
  <c r="O556" i="50"/>
  <c r="H556" i="50"/>
  <c r="AT556" i="50" s="1"/>
  <c r="AQ555" i="50"/>
  <c r="AJ555" i="50"/>
  <c r="O555" i="50"/>
  <c r="H555" i="50"/>
  <c r="AQ554" i="50"/>
  <c r="AJ554" i="50"/>
  <c r="O554" i="50"/>
  <c r="H554" i="50"/>
  <c r="AT554" i="50" s="1"/>
  <c r="AQ553" i="50"/>
  <c r="AJ553" i="50"/>
  <c r="O553" i="50"/>
  <c r="H553" i="50"/>
  <c r="AQ552" i="50"/>
  <c r="AJ552" i="50"/>
  <c r="AV552" i="50" s="1"/>
  <c r="O552" i="50"/>
  <c r="H552" i="50"/>
  <c r="AQ551" i="50"/>
  <c r="AJ551" i="50"/>
  <c r="O551" i="50"/>
  <c r="H551" i="50"/>
  <c r="AQ550" i="50"/>
  <c r="AJ550" i="50"/>
  <c r="AV550" i="50" s="1"/>
  <c r="O550" i="50"/>
  <c r="H550" i="50"/>
  <c r="AQ549" i="50"/>
  <c r="AJ549" i="50"/>
  <c r="AV549" i="50" s="1"/>
  <c r="H543" i="55" s="1"/>
  <c r="O549" i="50"/>
  <c r="H549" i="50"/>
  <c r="AQ548" i="50"/>
  <c r="AJ548" i="50"/>
  <c r="O548" i="50"/>
  <c r="H548" i="50"/>
  <c r="AT548" i="50" s="1"/>
  <c r="AQ547" i="50"/>
  <c r="AJ547" i="50"/>
  <c r="O547" i="50"/>
  <c r="H547" i="50"/>
  <c r="AQ546" i="50"/>
  <c r="AJ546" i="50"/>
  <c r="O546" i="50"/>
  <c r="H546" i="50"/>
  <c r="AT546" i="50" s="1"/>
  <c r="AQ545" i="50"/>
  <c r="AJ545" i="50"/>
  <c r="O545" i="50"/>
  <c r="H545" i="50"/>
  <c r="AQ544" i="50"/>
  <c r="AJ544" i="50"/>
  <c r="AV544" i="50" s="1"/>
  <c r="O544" i="50"/>
  <c r="H544" i="50"/>
  <c r="AT544" i="50" s="1"/>
  <c r="AQ543" i="50"/>
  <c r="AJ543" i="50"/>
  <c r="O543" i="50"/>
  <c r="H543" i="50"/>
  <c r="AQ542" i="50"/>
  <c r="AJ542" i="50"/>
  <c r="AV542" i="50" s="1"/>
  <c r="O542" i="50"/>
  <c r="H542" i="50"/>
  <c r="AQ541" i="50"/>
  <c r="AJ541" i="50"/>
  <c r="O541" i="50"/>
  <c r="H541" i="50"/>
  <c r="AT541" i="50" s="1"/>
  <c r="AQ540" i="50"/>
  <c r="AJ540" i="50"/>
  <c r="O540" i="50"/>
  <c r="H540" i="50"/>
  <c r="AQ539" i="50"/>
  <c r="AJ539" i="50"/>
  <c r="O539" i="50"/>
  <c r="H539" i="50"/>
  <c r="AT539" i="50" s="1"/>
  <c r="AQ538" i="50"/>
  <c r="AJ538" i="50"/>
  <c r="O538" i="50"/>
  <c r="H538" i="50"/>
  <c r="AQ537" i="50"/>
  <c r="AJ537" i="50"/>
  <c r="AV537" i="50" s="1"/>
  <c r="O537" i="50"/>
  <c r="H537" i="50"/>
  <c r="AT537" i="50" s="1"/>
  <c r="AQ536" i="50"/>
  <c r="AJ536" i="50"/>
  <c r="O536" i="50"/>
  <c r="H536" i="50"/>
  <c r="AQ535" i="50"/>
  <c r="AJ535" i="50"/>
  <c r="O535" i="50"/>
  <c r="H535" i="50"/>
  <c r="AQ534" i="50"/>
  <c r="AJ534" i="50"/>
  <c r="O534" i="50"/>
  <c r="H534" i="50"/>
  <c r="AT534" i="50" s="1"/>
  <c r="AQ533" i="50"/>
  <c r="AJ533" i="50"/>
  <c r="AV533" i="50" s="1"/>
  <c r="O533" i="50"/>
  <c r="H533" i="50"/>
  <c r="AQ532" i="50"/>
  <c r="AJ532" i="50"/>
  <c r="O532" i="50"/>
  <c r="H532" i="50"/>
  <c r="AQ531" i="50"/>
  <c r="AJ531" i="50"/>
  <c r="O531" i="50"/>
  <c r="H531" i="50"/>
  <c r="AQ530" i="50"/>
  <c r="AJ530" i="50"/>
  <c r="O530" i="50"/>
  <c r="H530" i="50"/>
  <c r="AT530" i="50" s="1"/>
  <c r="AQ529" i="50"/>
  <c r="AJ529" i="50"/>
  <c r="O529" i="50"/>
  <c r="H529" i="50"/>
  <c r="AQ528" i="50"/>
  <c r="AJ528" i="50"/>
  <c r="O528" i="50"/>
  <c r="H528" i="50"/>
  <c r="AQ527" i="50"/>
  <c r="AJ527" i="50"/>
  <c r="O527" i="50"/>
  <c r="H527" i="50"/>
  <c r="AT527" i="50" s="1"/>
  <c r="AQ526" i="50"/>
  <c r="AJ526" i="50"/>
  <c r="AV526" i="50" s="1"/>
  <c r="O526" i="50"/>
  <c r="H526" i="50"/>
  <c r="AQ525" i="50"/>
  <c r="AJ525" i="50"/>
  <c r="O525" i="50"/>
  <c r="H525" i="50"/>
  <c r="AQ524" i="50"/>
  <c r="AJ524" i="50"/>
  <c r="O524" i="50"/>
  <c r="H524" i="50"/>
  <c r="AQ523" i="50"/>
  <c r="AJ523" i="50"/>
  <c r="AV523" i="50" s="1"/>
  <c r="O523" i="50"/>
  <c r="H523" i="50"/>
  <c r="AT523" i="50" s="1"/>
  <c r="AQ522" i="50"/>
  <c r="AJ522" i="50"/>
  <c r="O522" i="50"/>
  <c r="H522" i="50"/>
  <c r="AQ521" i="50"/>
  <c r="AJ521" i="50"/>
  <c r="O521" i="50"/>
  <c r="H521" i="50"/>
  <c r="AQ520" i="50"/>
  <c r="AJ520" i="50"/>
  <c r="O520" i="50"/>
  <c r="H520" i="50"/>
  <c r="AT520" i="50" s="1"/>
  <c r="AQ519" i="50"/>
  <c r="AJ519" i="50"/>
  <c r="AV519" i="50" s="1"/>
  <c r="O519" i="50"/>
  <c r="H519" i="50"/>
  <c r="AQ518" i="50"/>
  <c r="AJ518" i="50"/>
  <c r="O518" i="50"/>
  <c r="H518" i="50"/>
  <c r="AT518" i="50" s="1"/>
  <c r="AQ517" i="50"/>
  <c r="AJ517" i="50"/>
  <c r="O517" i="50"/>
  <c r="H517" i="50"/>
  <c r="AQ516" i="50"/>
  <c r="AJ516" i="50"/>
  <c r="O516" i="50"/>
  <c r="H516" i="50"/>
  <c r="AQ515" i="50"/>
  <c r="AJ515" i="50"/>
  <c r="O515" i="50"/>
  <c r="H515" i="50"/>
  <c r="AQ514" i="50"/>
  <c r="AJ514" i="50"/>
  <c r="AV514" i="50" s="1"/>
  <c r="O514" i="50"/>
  <c r="H514" i="50"/>
  <c r="AQ513" i="50"/>
  <c r="AJ513" i="50"/>
  <c r="O513" i="50"/>
  <c r="H513" i="50"/>
  <c r="AT513" i="50" s="1"/>
  <c r="AQ512" i="50"/>
  <c r="AJ512" i="50"/>
  <c r="O512" i="50"/>
  <c r="H512" i="50"/>
  <c r="AQ511" i="50"/>
  <c r="AJ511" i="50"/>
  <c r="O511" i="50"/>
  <c r="H511" i="50"/>
  <c r="AT511" i="50" s="1"/>
  <c r="AQ510" i="50"/>
  <c r="AJ510" i="50"/>
  <c r="O510" i="50"/>
  <c r="H510" i="50"/>
  <c r="AQ509" i="50"/>
  <c r="AJ509" i="50"/>
  <c r="AV509" i="50" s="1"/>
  <c r="O509" i="50"/>
  <c r="H509" i="50"/>
  <c r="AQ508" i="50"/>
  <c r="AJ508" i="50"/>
  <c r="O508" i="50"/>
  <c r="H508" i="50"/>
  <c r="AQ507" i="50"/>
  <c r="AJ507" i="50"/>
  <c r="AV507" i="50" s="1"/>
  <c r="O507" i="50"/>
  <c r="H507" i="50"/>
  <c r="AQ506" i="50"/>
  <c r="AJ506" i="50"/>
  <c r="O506" i="50"/>
  <c r="H506" i="50"/>
  <c r="AT506" i="50" s="1"/>
  <c r="AQ505" i="50"/>
  <c r="AJ505" i="50"/>
  <c r="O505" i="50"/>
  <c r="H505" i="50"/>
  <c r="AQ504" i="50"/>
  <c r="AJ504" i="50"/>
  <c r="O504" i="50"/>
  <c r="H504" i="50"/>
  <c r="AT504" i="50" s="1"/>
  <c r="AQ503" i="50"/>
  <c r="AJ503" i="50"/>
  <c r="O503" i="50"/>
  <c r="H503" i="50"/>
  <c r="AQ502" i="50"/>
  <c r="AJ502" i="50"/>
  <c r="AV502" i="50" s="1"/>
  <c r="O502" i="50"/>
  <c r="H502" i="50"/>
  <c r="AQ501" i="50"/>
  <c r="AJ501" i="50"/>
  <c r="O501" i="50"/>
  <c r="H501" i="50"/>
  <c r="AQ500" i="50"/>
  <c r="AJ500" i="50"/>
  <c r="AV500" i="50" s="1"/>
  <c r="O500" i="50"/>
  <c r="H500" i="50"/>
  <c r="AQ499" i="50"/>
  <c r="AJ499" i="50"/>
  <c r="O499" i="50"/>
  <c r="H499" i="50"/>
  <c r="AT499" i="50" s="1"/>
  <c r="AQ498" i="50"/>
  <c r="AJ498" i="50"/>
  <c r="O498" i="50"/>
  <c r="H498" i="50"/>
  <c r="AQ497" i="50"/>
  <c r="AJ497" i="50"/>
  <c r="O497" i="50"/>
  <c r="H497" i="50"/>
  <c r="AT497" i="50" s="1"/>
  <c r="AQ496" i="50"/>
  <c r="AJ496" i="50"/>
  <c r="O496" i="50"/>
  <c r="H496" i="50"/>
  <c r="AQ495" i="50"/>
  <c r="AJ495" i="50"/>
  <c r="AV495" i="50" s="1"/>
  <c r="O495" i="50"/>
  <c r="H495" i="50"/>
  <c r="AQ494" i="50"/>
  <c r="AJ494" i="50"/>
  <c r="O494" i="50"/>
  <c r="H494" i="50"/>
  <c r="AQ493" i="50"/>
  <c r="AJ493" i="50"/>
  <c r="AV493" i="50" s="1"/>
  <c r="O493" i="50"/>
  <c r="H493" i="50"/>
  <c r="AQ492" i="50"/>
  <c r="AJ492" i="50"/>
  <c r="O492" i="50"/>
  <c r="H492" i="50"/>
  <c r="AT492" i="50" s="1"/>
  <c r="AQ491" i="50"/>
  <c r="AJ491" i="50"/>
  <c r="O491" i="50"/>
  <c r="H491" i="50"/>
  <c r="AQ490" i="50"/>
  <c r="AJ490" i="50"/>
  <c r="O490" i="50"/>
  <c r="H490" i="50"/>
  <c r="AQ489" i="50"/>
  <c r="AJ489" i="50"/>
  <c r="O489" i="50"/>
  <c r="H489" i="50"/>
  <c r="AQ488" i="50"/>
  <c r="AJ488" i="50"/>
  <c r="O488" i="50"/>
  <c r="H488" i="50"/>
  <c r="AT488" i="50" s="1"/>
  <c r="AQ487" i="50"/>
  <c r="AJ487" i="50"/>
  <c r="AV487" i="50" s="1"/>
  <c r="O487" i="50"/>
  <c r="H487" i="50"/>
  <c r="AQ486" i="50"/>
  <c r="AJ486" i="50"/>
  <c r="O486" i="50"/>
  <c r="H486" i="50"/>
  <c r="AQ485" i="50"/>
  <c r="AJ485" i="50"/>
  <c r="O485" i="50"/>
  <c r="H485" i="50"/>
  <c r="AT485" i="50" s="1"/>
  <c r="AQ484" i="50"/>
  <c r="AJ484" i="50"/>
  <c r="AV484" i="50" s="1"/>
  <c r="O484" i="50"/>
  <c r="H484" i="50"/>
  <c r="AT484" i="50" s="1"/>
  <c r="AQ483" i="50"/>
  <c r="AJ483" i="50"/>
  <c r="O483" i="50"/>
  <c r="H483" i="50"/>
  <c r="AQ482" i="50"/>
  <c r="AJ482" i="50"/>
  <c r="O482" i="50"/>
  <c r="H482" i="50"/>
  <c r="AQ481" i="50"/>
  <c r="AJ481" i="50"/>
  <c r="AV481" i="50" s="1"/>
  <c r="O481" i="50"/>
  <c r="H481" i="50"/>
  <c r="AT481" i="50" s="1"/>
  <c r="AQ480" i="50"/>
  <c r="AJ480" i="50"/>
  <c r="AV480" i="50" s="1"/>
  <c r="O480" i="50"/>
  <c r="H480" i="50"/>
  <c r="AQ479" i="50"/>
  <c r="AJ479" i="50"/>
  <c r="O479" i="50"/>
  <c r="H479" i="50"/>
  <c r="AQ478" i="50"/>
  <c r="AJ478" i="50"/>
  <c r="O478" i="50"/>
  <c r="H478" i="50"/>
  <c r="AQ477" i="50"/>
  <c r="AJ477" i="50"/>
  <c r="AV477" i="50" s="1"/>
  <c r="O477" i="50"/>
  <c r="H477" i="50"/>
  <c r="AT477" i="50" s="1"/>
  <c r="AQ476" i="50"/>
  <c r="AJ476" i="50"/>
  <c r="O476" i="50"/>
  <c r="H476" i="50"/>
  <c r="AQ475" i="50"/>
  <c r="AJ475" i="50"/>
  <c r="O475" i="50"/>
  <c r="H475" i="50"/>
  <c r="AQ474" i="50"/>
  <c r="AJ474" i="50"/>
  <c r="AV474" i="50" s="1"/>
  <c r="O474" i="50"/>
  <c r="H474" i="50"/>
  <c r="AT474" i="50" s="1"/>
  <c r="AQ473" i="50"/>
  <c r="AJ473" i="50"/>
  <c r="AV473" i="50" s="1"/>
  <c r="O473" i="50"/>
  <c r="H473" i="50"/>
  <c r="AQ472" i="50"/>
  <c r="AJ472" i="50"/>
  <c r="O472" i="50"/>
  <c r="H472" i="50"/>
  <c r="AQ471" i="50"/>
  <c r="AJ471" i="50"/>
  <c r="O471" i="50"/>
  <c r="H471" i="50"/>
  <c r="AT471" i="50" s="1"/>
  <c r="AQ470" i="50"/>
  <c r="AJ470" i="50"/>
  <c r="O470" i="50"/>
  <c r="H470" i="50"/>
  <c r="AT470" i="50" s="1"/>
  <c r="AQ469" i="50"/>
  <c r="AJ469" i="50"/>
  <c r="O469" i="50"/>
  <c r="H469" i="50"/>
  <c r="AQ468" i="50"/>
  <c r="AJ468" i="50"/>
  <c r="O468" i="50"/>
  <c r="H468" i="50"/>
  <c r="AQ467" i="50"/>
  <c r="AJ467" i="50"/>
  <c r="AV467" i="50" s="1"/>
  <c r="O467" i="50"/>
  <c r="H467" i="50"/>
  <c r="AT467" i="50" s="1"/>
  <c r="AQ466" i="50"/>
  <c r="AJ466" i="50"/>
  <c r="O466" i="50"/>
  <c r="H466" i="50"/>
  <c r="AQ465" i="50"/>
  <c r="AJ465" i="50"/>
  <c r="O465" i="50"/>
  <c r="H465" i="50"/>
  <c r="AQ464" i="50"/>
  <c r="AJ464" i="50"/>
  <c r="O464" i="50"/>
  <c r="H464" i="50"/>
  <c r="AT464" i="50" s="1"/>
  <c r="AQ463" i="50"/>
  <c r="AJ463" i="50"/>
  <c r="AV463" i="50" s="1"/>
  <c r="O463" i="50"/>
  <c r="H463" i="50"/>
  <c r="AT463" i="50" s="1"/>
  <c r="AQ462" i="50"/>
  <c r="AJ462" i="50"/>
  <c r="O462" i="50"/>
  <c r="H462" i="50"/>
  <c r="AQ461" i="50"/>
  <c r="AJ461" i="50"/>
  <c r="O461" i="50"/>
  <c r="H461" i="50"/>
  <c r="AQ460" i="50"/>
  <c r="AJ460" i="50"/>
  <c r="AV460" i="50" s="1"/>
  <c r="O460" i="50"/>
  <c r="H460" i="50"/>
  <c r="AT460" i="50" s="1"/>
  <c r="AQ459" i="50"/>
  <c r="AJ459" i="50"/>
  <c r="AV459" i="50" s="1"/>
  <c r="O459" i="50"/>
  <c r="H459" i="50"/>
  <c r="AQ458" i="50"/>
  <c r="AJ458" i="50"/>
  <c r="O458" i="50"/>
  <c r="H458" i="50"/>
  <c r="AQ457" i="50"/>
  <c r="AJ457" i="50"/>
  <c r="O457" i="50"/>
  <c r="H457" i="50"/>
  <c r="AT457" i="50" s="1"/>
  <c r="AQ456" i="50"/>
  <c r="AJ456" i="50"/>
  <c r="AV456" i="50" s="1"/>
  <c r="O456" i="50"/>
  <c r="H456" i="50"/>
  <c r="AT456" i="50" s="1"/>
  <c r="AQ455" i="50"/>
  <c r="AJ455" i="50"/>
  <c r="O455" i="50"/>
  <c r="H455" i="50"/>
  <c r="AQ454" i="50"/>
  <c r="AJ454" i="50"/>
  <c r="O454" i="50"/>
  <c r="H454" i="50"/>
  <c r="AQ453" i="50"/>
  <c r="AJ453" i="50"/>
  <c r="AV453" i="50" s="1"/>
  <c r="O453" i="50"/>
  <c r="H453" i="50"/>
  <c r="AT453" i="50" s="1"/>
  <c r="AQ452" i="50"/>
  <c r="AJ452" i="50"/>
  <c r="O452" i="50"/>
  <c r="H452" i="50"/>
  <c r="AQ451" i="50"/>
  <c r="AJ451" i="50"/>
  <c r="O451" i="50"/>
  <c r="H451" i="50"/>
  <c r="AQ450" i="50"/>
  <c r="AJ450" i="50"/>
  <c r="O450" i="50"/>
  <c r="H450" i="50"/>
  <c r="AT450" i="50" s="1"/>
  <c r="AQ449" i="50"/>
  <c r="AJ449" i="50"/>
  <c r="AV449" i="50" s="1"/>
  <c r="O449" i="50"/>
  <c r="H449" i="50"/>
  <c r="AT449" i="50" s="1"/>
  <c r="AQ448" i="50"/>
  <c r="AJ448" i="50"/>
  <c r="O448" i="50"/>
  <c r="H448" i="50"/>
  <c r="AQ447" i="50"/>
  <c r="AJ447" i="50"/>
  <c r="O447" i="50"/>
  <c r="H447" i="50"/>
  <c r="AQ446" i="50"/>
  <c r="AJ446" i="50"/>
  <c r="AV446" i="50" s="1"/>
  <c r="O446" i="50"/>
  <c r="H446" i="50"/>
  <c r="AT446" i="50" s="1"/>
  <c r="AQ445" i="50"/>
  <c r="AJ445" i="50"/>
  <c r="O445" i="50"/>
  <c r="H445" i="50"/>
  <c r="AQ444" i="50"/>
  <c r="AJ444" i="50"/>
  <c r="O444" i="50"/>
  <c r="H444" i="50"/>
  <c r="AQ443" i="50"/>
  <c r="AJ443" i="50"/>
  <c r="O443" i="50"/>
  <c r="H443" i="50"/>
  <c r="AT443" i="50" s="1"/>
  <c r="AQ442" i="50"/>
  <c r="AJ442" i="50"/>
  <c r="O442" i="50"/>
  <c r="H442" i="50"/>
  <c r="AT442" i="50" s="1"/>
  <c r="AQ441" i="50"/>
  <c r="AJ441" i="50"/>
  <c r="O441" i="50"/>
  <c r="H441" i="50"/>
  <c r="AQ440" i="50"/>
  <c r="AJ440" i="50"/>
  <c r="O440" i="50"/>
  <c r="H440" i="50"/>
  <c r="AQ439" i="50"/>
  <c r="AJ439" i="50"/>
  <c r="O439" i="50"/>
  <c r="H439" i="50"/>
  <c r="AQ438" i="50"/>
  <c r="AJ438" i="50"/>
  <c r="O438" i="50"/>
  <c r="H438" i="50"/>
  <c r="AQ437" i="50"/>
  <c r="AJ437" i="50"/>
  <c r="AV437" i="50" s="1"/>
  <c r="O437" i="50"/>
  <c r="H437" i="50"/>
  <c r="AQ436" i="50"/>
  <c r="AJ436" i="50"/>
  <c r="O436" i="50"/>
  <c r="H436" i="50"/>
  <c r="AQ435" i="50"/>
  <c r="AJ435" i="50"/>
  <c r="O435" i="50"/>
  <c r="H435" i="50"/>
  <c r="AQ434" i="50"/>
  <c r="AJ434" i="50"/>
  <c r="O434" i="50"/>
  <c r="H434" i="50"/>
  <c r="AT434" i="50" s="1"/>
  <c r="AQ433" i="50"/>
  <c r="AJ433" i="50"/>
  <c r="O433" i="50"/>
  <c r="H433" i="50"/>
  <c r="AQ432" i="50"/>
  <c r="AJ432" i="50"/>
  <c r="O432" i="50"/>
  <c r="H432" i="50"/>
  <c r="AT432" i="50" s="1"/>
  <c r="AQ431" i="50"/>
  <c r="AJ431" i="50"/>
  <c r="AV431" i="50" s="1"/>
  <c r="O431" i="50"/>
  <c r="H431" i="50"/>
  <c r="AQ430" i="50"/>
  <c r="AJ430" i="50"/>
  <c r="AV430" i="50" s="1"/>
  <c r="O430" i="50"/>
  <c r="H430" i="50"/>
  <c r="AQ429" i="50"/>
  <c r="AJ429" i="50"/>
  <c r="O429" i="50"/>
  <c r="H429" i="50"/>
  <c r="AT429" i="50" s="1"/>
  <c r="AQ428" i="50"/>
  <c r="AJ428" i="50"/>
  <c r="O428" i="50"/>
  <c r="H428" i="50"/>
  <c r="AT428" i="50" s="1"/>
  <c r="AQ427" i="50"/>
  <c r="AJ427" i="50"/>
  <c r="O427" i="50"/>
  <c r="H427" i="50"/>
  <c r="AT427" i="50" s="1"/>
  <c r="AQ426" i="50"/>
  <c r="AJ426" i="50"/>
  <c r="O426" i="50"/>
  <c r="H426" i="50"/>
  <c r="AQ425" i="50"/>
  <c r="AJ425" i="50"/>
  <c r="AV425" i="50" s="1"/>
  <c r="O425" i="50"/>
  <c r="H425" i="50"/>
  <c r="AT425" i="50" s="1"/>
  <c r="AQ424" i="50"/>
  <c r="AJ424" i="50"/>
  <c r="AV424" i="50" s="1"/>
  <c r="O424" i="50"/>
  <c r="H424" i="50"/>
  <c r="AQ423" i="50"/>
  <c r="AJ423" i="50"/>
  <c r="AV423" i="50" s="1"/>
  <c r="O423" i="50"/>
  <c r="H423" i="50"/>
  <c r="AQ422" i="50"/>
  <c r="AJ422" i="50"/>
  <c r="O422" i="50"/>
  <c r="H422" i="50"/>
  <c r="AT422" i="50" s="1"/>
  <c r="AQ421" i="50"/>
  <c r="AJ421" i="50"/>
  <c r="O421" i="50"/>
  <c r="H421" i="50"/>
  <c r="AT421" i="50" s="1"/>
  <c r="AQ420" i="50"/>
  <c r="AJ420" i="50"/>
  <c r="O420" i="50"/>
  <c r="H420" i="50"/>
  <c r="AT420" i="50" s="1"/>
  <c r="AQ419" i="50"/>
  <c r="AJ419" i="50"/>
  <c r="O419" i="50"/>
  <c r="H419" i="50"/>
  <c r="AQ418" i="50"/>
  <c r="AJ418" i="50"/>
  <c r="AV418" i="50" s="1"/>
  <c r="O418" i="50"/>
  <c r="H418" i="50"/>
  <c r="AT418" i="50" s="1"/>
  <c r="AQ417" i="50"/>
  <c r="AJ417" i="50"/>
  <c r="AV417" i="50" s="1"/>
  <c r="O417" i="50"/>
  <c r="H417" i="50"/>
  <c r="AQ416" i="50"/>
  <c r="AJ416" i="50"/>
  <c r="AV416" i="50" s="1"/>
  <c r="O416" i="50"/>
  <c r="H416" i="50"/>
  <c r="AQ415" i="50"/>
  <c r="AJ415" i="50"/>
  <c r="O415" i="50"/>
  <c r="H415" i="50"/>
  <c r="AT415" i="50" s="1"/>
  <c r="AQ414" i="50"/>
  <c r="AJ414" i="50"/>
  <c r="AV414" i="50" s="1"/>
  <c r="O414" i="50"/>
  <c r="H414" i="50"/>
  <c r="AT414" i="50" s="1"/>
  <c r="AQ413" i="50"/>
  <c r="AJ413" i="50"/>
  <c r="O413" i="50"/>
  <c r="H413" i="50"/>
  <c r="AT413" i="50" s="1"/>
  <c r="AQ412" i="50"/>
  <c r="AJ412" i="50"/>
  <c r="O412" i="50"/>
  <c r="H412" i="50"/>
  <c r="AQ411" i="50"/>
  <c r="AJ411" i="50"/>
  <c r="AV411" i="50" s="1"/>
  <c r="O411" i="50"/>
  <c r="H411" i="50"/>
  <c r="AT411" i="50" s="1"/>
  <c r="AQ410" i="50"/>
  <c r="AJ410" i="50"/>
  <c r="AV410" i="50" s="1"/>
  <c r="O410" i="50"/>
  <c r="H410" i="50"/>
  <c r="AQ409" i="50"/>
  <c r="AJ409" i="50"/>
  <c r="AV409" i="50" s="1"/>
  <c r="O409" i="50"/>
  <c r="H409" i="50"/>
  <c r="AQ408" i="50"/>
  <c r="AJ408" i="50"/>
  <c r="O408" i="50"/>
  <c r="H408" i="50"/>
  <c r="AT408" i="50" s="1"/>
  <c r="AQ407" i="50"/>
  <c r="AJ407" i="50"/>
  <c r="AV407" i="50" s="1"/>
  <c r="O407" i="50"/>
  <c r="H407" i="50"/>
  <c r="AT407" i="50" s="1"/>
  <c r="AQ406" i="50"/>
  <c r="AJ406" i="50"/>
  <c r="O406" i="50"/>
  <c r="H406" i="50"/>
  <c r="AQ405" i="50"/>
  <c r="AJ405" i="50"/>
  <c r="O405" i="50"/>
  <c r="H405" i="50"/>
  <c r="AQ404" i="50"/>
  <c r="AJ404" i="50"/>
  <c r="O404" i="50"/>
  <c r="H404" i="50"/>
  <c r="AQ403" i="50"/>
  <c r="AJ403" i="50"/>
  <c r="O403" i="50"/>
  <c r="H403" i="50"/>
  <c r="AQ402" i="50"/>
  <c r="AJ402" i="50"/>
  <c r="O402" i="50"/>
  <c r="H402" i="50"/>
  <c r="AQ401" i="50"/>
  <c r="AJ401" i="50"/>
  <c r="O401" i="50"/>
  <c r="H401" i="50"/>
  <c r="AQ400" i="50"/>
  <c r="AJ400" i="50"/>
  <c r="O400" i="50"/>
  <c r="H400" i="50"/>
  <c r="AQ399" i="50"/>
  <c r="AJ399" i="50"/>
  <c r="O399" i="50"/>
  <c r="H399" i="50"/>
  <c r="AQ398" i="50"/>
  <c r="AJ398" i="50"/>
  <c r="O398" i="50"/>
  <c r="H398" i="50"/>
  <c r="AQ397" i="50"/>
  <c r="AJ397" i="50"/>
  <c r="O397" i="50"/>
  <c r="H397" i="50"/>
  <c r="AT397" i="50" s="1"/>
  <c r="AQ396" i="50"/>
  <c r="AJ396" i="50"/>
  <c r="O396" i="50"/>
  <c r="H396" i="50"/>
  <c r="AQ395" i="50"/>
  <c r="AJ395" i="50"/>
  <c r="O395" i="50"/>
  <c r="H395" i="50"/>
  <c r="AQ394" i="50"/>
  <c r="AJ394" i="50"/>
  <c r="AV394" i="50" s="1"/>
  <c r="O394" i="50"/>
  <c r="H394" i="50"/>
  <c r="AQ393" i="50"/>
  <c r="AJ393" i="50"/>
  <c r="AV393" i="50" s="1"/>
  <c r="O393" i="50"/>
  <c r="H393" i="50"/>
  <c r="AQ392" i="50"/>
  <c r="AJ392" i="50"/>
  <c r="O392" i="50"/>
  <c r="H392" i="50"/>
  <c r="AQ391" i="50"/>
  <c r="AJ391" i="50"/>
  <c r="O391" i="50"/>
  <c r="H391" i="50"/>
  <c r="AT391" i="50" s="1"/>
  <c r="AQ390" i="50"/>
  <c r="AJ390" i="50"/>
  <c r="AV390" i="50" s="1"/>
  <c r="H384" i="55" s="1"/>
  <c r="O390" i="50"/>
  <c r="H390" i="50"/>
  <c r="AQ389" i="50"/>
  <c r="AJ389" i="50"/>
  <c r="O389" i="50"/>
  <c r="H389" i="50"/>
  <c r="AQ388" i="50"/>
  <c r="AJ388" i="50"/>
  <c r="O388" i="50"/>
  <c r="H388" i="50"/>
  <c r="AQ387" i="50"/>
  <c r="AJ387" i="50"/>
  <c r="AV387" i="50" s="1"/>
  <c r="O387" i="50"/>
  <c r="H387" i="50"/>
  <c r="AT387" i="50" s="1"/>
  <c r="AQ386" i="50"/>
  <c r="AJ386" i="50"/>
  <c r="O386" i="50"/>
  <c r="H386" i="50"/>
  <c r="AQ385" i="50"/>
  <c r="AJ385" i="50"/>
  <c r="O385" i="50"/>
  <c r="H385" i="50"/>
  <c r="AQ384" i="50"/>
  <c r="AJ384" i="50"/>
  <c r="O384" i="50"/>
  <c r="H384" i="50"/>
  <c r="AT384" i="50" s="1"/>
  <c r="AQ383" i="50"/>
  <c r="AJ383" i="50"/>
  <c r="AV383" i="50" s="1"/>
  <c r="O383" i="50"/>
  <c r="H383" i="50"/>
  <c r="AQ382" i="50"/>
  <c r="AJ382" i="50"/>
  <c r="O382" i="50"/>
  <c r="H382" i="50"/>
  <c r="AQ381" i="50"/>
  <c r="AJ381" i="50"/>
  <c r="O381" i="50"/>
  <c r="H381" i="50"/>
  <c r="AQ380" i="50"/>
  <c r="AJ380" i="50"/>
  <c r="AV380" i="50" s="1"/>
  <c r="O380" i="50"/>
  <c r="H380" i="50"/>
  <c r="AT380" i="50" s="1"/>
  <c r="AQ379" i="50"/>
  <c r="AJ379" i="50"/>
  <c r="O379" i="50"/>
  <c r="H379" i="50"/>
  <c r="AQ378" i="50"/>
  <c r="AJ378" i="50"/>
  <c r="O378" i="50"/>
  <c r="H378" i="50"/>
  <c r="AQ377" i="50"/>
  <c r="AJ377" i="50"/>
  <c r="AV377" i="50" s="1"/>
  <c r="O377" i="50"/>
  <c r="H377" i="50"/>
  <c r="AQ376" i="50"/>
  <c r="AJ376" i="50"/>
  <c r="O376" i="50"/>
  <c r="H376" i="50"/>
  <c r="AT376" i="50" s="1"/>
  <c r="AQ375" i="50"/>
  <c r="AJ375" i="50"/>
  <c r="O375" i="50"/>
  <c r="H375" i="50"/>
  <c r="AQ374" i="50"/>
  <c r="AJ374" i="50"/>
  <c r="O374" i="50"/>
  <c r="H374" i="50"/>
  <c r="AT374" i="50" s="1"/>
  <c r="AQ373" i="50"/>
  <c r="AJ373" i="50"/>
  <c r="O373" i="50"/>
  <c r="H373" i="50"/>
  <c r="AT373" i="50" s="1"/>
  <c r="AQ372" i="50"/>
  <c r="AJ372" i="50"/>
  <c r="O372" i="50"/>
  <c r="H372" i="50"/>
  <c r="AQ371" i="50"/>
  <c r="AJ371" i="50"/>
  <c r="O371" i="50"/>
  <c r="H371" i="50"/>
  <c r="AQ370" i="50"/>
  <c r="AJ370" i="50"/>
  <c r="AV370" i="50" s="1"/>
  <c r="O370" i="50"/>
  <c r="H370" i="50"/>
  <c r="AQ369" i="50"/>
  <c r="AJ369" i="50"/>
  <c r="O369" i="50"/>
  <c r="H369" i="50"/>
  <c r="AT369" i="50" s="1"/>
  <c r="AQ368" i="50"/>
  <c r="AJ368" i="50"/>
  <c r="O368" i="50"/>
  <c r="H368" i="50"/>
  <c r="AQ367" i="50"/>
  <c r="AJ367" i="50"/>
  <c r="O367" i="50"/>
  <c r="H367" i="50"/>
  <c r="AT367" i="50" s="1"/>
  <c r="AQ366" i="50"/>
  <c r="AJ366" i="50"/>
  <c r="O366" i="50"/>
  <c r="H366" i="50"/>
  <c r="AT366" i="50" s="1"/>
  <c r="AQ365" i="50"/>
  <c r="AJ365" i="50"/>
  <c r="AV365" i="50" s="1"/>
  <c r="O365" i="50"/>
  <c r="H365" i="50"/>
  <c r="AQ364" i="50"/>
  <c r="AJ364" i="50"/>
  <c r="O364" i="50"/>
  <c r="H364" i="50"/>
  <c r="AQ363" i="50"/>
  <c r="AJ363" i="50"/>
  <c r="AV363" i="50" s="1"/>
  <c r="H357" i="55" s="1"/>
  <c r="O363" i="50"/>
  <c r="H363" i="50"/>
  <c r="AT363" i="50" s="1"/>
  <c r="AQ362" i="50"/>
  <c r="AJ362" i="50"/>
  <c r="O362" i="50"/>
  <c r="H362" i="50"/>
  <c r="AT362" i="50" s="1"/>
  <c r="AQ361" i="50"/>
  <c r="AJ361" i="50"/>
  <c r="O361" i="50"/>
  <c r="H361" i="50"/>
  <c r="AQ360" i="50"/>
  <c r="AJ360" i="50"/>
  <c r="O360" i="50"/>
  <c r="H360" i="50"/>
  <c r="AT360" i="50" s="1"/>
  <c r="AQ359" i="50"/>
  <c r="AJ359" i="50"/>
  <c r="AV359" i="50" s="1"/>
  <c r="O359" i="50"/>
  <c r="H359" i="50"/>
  <c r="AQ358" i="50"/>
  <c r="AJ358" i="50"/>
  <c r="AV358" i="50" s="1"/>
  <c r="O358" i="50"/>
  <c r="H358" i="50"/>
  <c r="AQ357" i="50"/>
  <c r="AJ357" i="50"/>
  <c r="O357" i="50"/>
  <c r="H357" i="50"/>
  <c r="AQ356" i="50"/>
  <c r="AJ356" i="50"/>
  <c r="AV356" i="50" s="1"/>
  <c r="O356" i="50"/>
  <c r="H356" i="50"/>
  <c r="AT356" i="50" s="1"/>
  <c r="AQ355" i="50"/>
  <c r="AJ355" i="50"/>
  <c r="O355" i="50"/>
  <c r="H355" i="50"/>
  <c r="AT355" i="50" s="1"/>
  <c r="AQ354" i="50"/>
  <c r="AJ354" i="50"/>
  <c r="O354" i="50"/>
  <c r="H354" i="50"/>
  <c r="AQ353" i="50"/>
  <c r="AJ353" i="50"/>
  <c r="O353" i="50"/>
  <c r="H353" i="50"/>
  <c r="AT353" i="50" s="1"/>
  <c r="AQ352" i="50"/>
  <c r="AJ352" i="50"/>
  <c r="AV352" i="50" s="1"/>
  <c r="O352" i="50"/>
  <c r="H352" i="50"/>
  <c r="AQ351" i="50"/>
  <c r="AJ351" i="50"/>
  <c r="AV351" i="50" s="1"/>
  <c r="O351" i="50"/>
  <c r="H351" i="50"/>
  <c r="AQ350" i="50"/>
  <c r="AJ350" i="50"/>
  <c r="O350" i="50"/>
  <c r="H350" i="50"/>
  <c r="AQ349" i="50"/>
  <c r="AJ349" i="50"/>
  <c r="O349" i="50"/>
  <c r="H349" i="50"/>
  <c r="AT349" i="50" s="1"/>
  <c r="AQ348" i="50"/>
  <c r="AJ348" i="50"/>
  <c r="O348" i="50"/>
  <c r="H348" i="50"/>
  <c r="AT348" i="50" s="1"/>
  <c r="AQ347" i="50"/>
  <c r="AJ347" i="50"/>
  <c r="O347" i="50"/>
  <c r="H347" i="50"/>
  <c r="AQ346" i="50"/>
  <c r="AJ346" i="50"/>
  <c r="O346" i="50"/>
  <c r="H346" i="50"/>
  <c r="AT346" i="50" s="1"/>
  <c r="AQ345" i="50"/>
  <c r="AJ345" i="50"/>
  <c r="O345" i="50"/>
  <c r="H345" i="50"/>
  <c r="AQ344" i="50"/>
  <c r="AJ344" i="50"/>
  <c r="AV344" i="50" s="1"/>
  <c r="O344" i="50"/>
  <c r="H344" i="50"/>
  <c r="AQ343" i="50"/>
  <c r="AJ343" i="50"/>
  <c r="O343" i="50"/>
  <c r="H343" i="50"/>
  <c r="AQ342" i="50"/>
  <c r="AJ342" i="50"/>
  <c r="O342" i="50"/>
  <c r="H342" i="50"/>
  <c r="AT342" i="50" s="1"/>
  <c r="AQ341" i="50"/>
  <c r="AJ341" i="50"/>
  <c r="AV341" i="50" s="1"/>
  <c r="H335" i="55" s="1"/>
  <c r="O341" i="50"/>
  <c r="H341" i="50"/>
  <c r="AQ340" i="50"/>
  <c r="AJ340" i="50"/>
  <c r="O340" i="50"/>
  <c r="H340" i="50"/>
  <c r="AQ339" i="50"/>
  <c r="AJ339" i="50"/>
  <c r="AV339" i="50" s="1"/>
  <c r="O339" i="50"/>
  <c r="H339" i="50"/>
  <c r="AQ338" i="50"/>
  <c r="AJ338" i="50"/>
  <c r="AV338" i="50" s="1"/>
  <c r="O338" i="50"/>
  <c r="H338" i="50"/>
  <c r="AT338" i="50" s="1"/>
  <c r="AQ337" i="50"/>
  <c r="AJ337" i="50"/>
  <c r="O337" i="50"/>
  <c r="H337" i="50"/>
  <c r="AQ336" i="50"/>
  <c r="AJ336" i="50"/>
  <c r="O336" i="50"/>
  <c r="H336" i="50"/>
  <c r="AT336" i="50" s="1"/>
  <c r="AQ335" i="50"/>
  <c r="AJ335" i="50"/>
  <c r="O335" i="50"/>
  <c r="H335" i="50"/>
  <c r="AT335" i="50" s="1"/>
  <c r="AQ334" i="50"/>
  <c r="AJ334" i="50"/>
  <c r="AV334" i="50" s="1"/>
  <c r="O334" i="50"/>
  <c r="H334" i="50"/>
  <c r="AQ333" i="50"/>
  <c r="AJ333" i="50"/>
  <c r="O333" i="50"/>
  <c r="H333" i="50"/>
  <c r="AQ332" i="50"/>
  <c r="AJ332" i="50"/>
  <c r="AV332" i="50" s="1"/>
  <c r="O332" i="50"/>
  <c r="H332" i="50"/>
  <c r="AQ331" i="50"/>
  <c r="AJ331" i="50"/>
  <c r="AV331" i="50" s="1"/>
  <c r="O331" i="50"/>
  <c r="H331" i="50"/>
  <c r="AT331" i="50" s="1"/>
  <c r="AQ330" i="50"/>
  <c r="AJ330" i="50"/>
  <c r="O330" i="50"/>
  <c r="H330" i="50"/>
  <c r="AQ329" i="50"/>
  <c r="AJ329" i="50"/>
  <c r="O329" i="50"/>
  <c r="H329" i="50"/>
  <c r="AT329" i="50" s="1"/>
  <c r="AQ328" i="50"/>
  <c r="AJ328" i="50"/>
  <c r="O328" i="50"/>
  <c r="H328" i="50"/>
  <c r="AT328" i="50" s="1"/>
  <c r="AQ327" i="50"/>
  <c r="AJ327" i="50"/>
  <c r="AV327" i="50" s="1"/>
  <c r="O327" i="50"/>
  <c r="H327" i="50"/>
  <c r="AQ326" i="50"/>
  <c r="AJ326" i="50"/>
  <c r="O326" i="50"/>
  <c r="H326" i="50"/>
  <c r="AQ325" i="50"/>
  <c r="AJ325" i="50"/>
  <c r="O325" i="50"/>
  <c r="H325" i="50"/>
  <c r="AQ324" i="50"/>
  <c r="AJ324" i="50"/>
  <c r="AV324" i="50" s="1"/>
  <c r="O324" i="50"/>
  <c r="H324" i="50"/>
  <c r="AT324" i="50" s="1"/>
  <c r="AQ323" i="50"/>
  <c r="AJ323" i="50"/>
  <c r="O323" i="50"/>
  <c r="H323" i="50"/>
  <c r="AQ322" i="50"/>
  <c r="AJ322" i="50"/>
  <c r="O322" i="50"/>
  <c r="H322" i="50"/>
  <c r="AT322" i="50" s="1"/>
  <c r="AQ321" i="50"/>
  <c r="AJ321" i="50"/>
  <c r="O321" i="50"/>
  <c r="H321" i="50"/>
  <c r="AT321" i="50" s="1"/>
  <c r="AQ320" i="50"/>
  <c r="AJ320" i="50"/>
  <c r="AV320" i="50" s="1"/>
  <c r="O320" i="50"/>
  <c r="H320" i="50"/>
  <c r="AT320" i="50" s="1"/>
  <c r="AQ319" i="50"/>
  <c r="AJ319" i="50"/>
  <c r="O319" i="50"/>
  <c r="H319" i="50"/>
  <c r="AQ318" i="50"/>
  <c r="AJ318" i="50"/>
  <c r="AV318" i="50" s="1"/>
  <c r="O318" i="50"/>
  <c r="H318" i="50"/>
  <c r="AQ317" i="50"/>
  <c r="AJ317" i="50"/>
  <c r="AV317" i="50" s="1"/>
  <c r="O317" i="50"/>
  <c r="H317" i="50"/>
  <c r="AT317" i="50" s="1"/>
  <c r="AQ316" i="50"/>
  <c r="AJ316" i="50"/>
  <c r="O316" i="50"/>
  <c r="H316" i="50"/>
  <c r="AQ315" i="50"/>
  <c r="AJ315" i="50"/>
  <c r="O315" i="50"/>
  <c r="H315" i="50"/>
  <c r="AT315" i="50" s="1"/>
  <c r="AQ314" i="50"/>
  <c r="AJ314" i="50"/>
  <c r="O314" i="50"/>
  <c r="H314" i="50"/>
  <c r="AT314" i="50" s="1"/>
  <c r="AQ313" i="50"/>
  <c r="AJ313" i="50"/>
  <c r="AV313" i="50" s="1"/>
  <c r="O313" i="50"/>
  <c r="H313" i="50"/>
  <c r="AT313" i="50" s="1"/>
  <c r="AQ312" i="50"/>
  <c r="AJ312" i="50"/>
  <c r="O312" i="50"/>
  <c r="H312" i="50"/>
  <c r="AQ311" i="50"/>
  <c r="AJ311" i="50"/>
  <c r="O311" i="50"/>
  <c r="H311" i="50"/>
  <c r="AQ310" i="50"/>
  <c r="AJ310" i="50"/>
  <c r="AV310" i="50" s="1"/>
  <c r="O310" i="50"/>
  <c r="H310" i="50"/>
  <c r="AT310" i="50" s="1"/>
  <c r="AQ309" i="50"/>
  <c r="AJ309" i="50"/>
  <c r="AV309" i="50" s="1"/>
  <c r="O309" i="50"/>
  <c r="H309" i="50"/>
  <c r="AQ308" i="50"/>
  <c r="AJ308" i="50"/>
  <c r="O308" i="50"/>
  <c r="H308" i="50"/>
  <c r="AT308" i="50" s="1"/>
  <c r="AQ307" i="50"/>
  <c r="AJ307" i="50"/>
  <c r="O307" i="50"/>
  <c r="H307" i="50"/>
  <c r="AT307" i="50" s="1"/>
  <c r="AQ306" i="50"/>
  <c r="AJ306" i="50"/>
  <c r="AV306" i="50" s="1"/>
  <c r="O306" i="50"/>
  <c r="H306" i="50"/>
  <c r="AQ305" i="50"/>
  <c r="AJ305" i="50"/>
  <c r="O305" i="50"/>
  <c r="H305" i="50"/>
  <c r="AQ304" i="50"/>
  <c r="AJ304" i="50"/>
  <c r="AV304" i="50" s="1"/>
  <c r="O304" i="50"/>
  <c r="H304" i="50"/>
  <c r="AQ303" i="50"/>
  <c r="AJ303" i="50"/>
  <c r="AV303" i="50" s="1"/>
  <c r="O303" i="50"/>
  <c r="H303" i="50"/>
  <c r="AT303" i="50" s="1"/>
  <c r="AQ302" i="50"/>
  <c r="AJ302" i="50"/>
  <c r="O302" i="50"/>
  <c r="H302" i="50"/>
  <c r="AQ301" i="50"/>
  <c r="AJ301" i="50"/>
  <c r="O301" i="50"/>
  <c r="H301" i="50"/>
  <c r="AT301" i="50" s="1"/>
  <c r="AQ300" i="50"/>
  <c r="AJ300" i="50"/>
  <c r="O300" i="50"/>
  <c r="H300" i="50"/>
  <c r="AT300" i="50" s="1"/>
  <c r="AQ299" i="50"/>
  <c r="AJ299" i="50"/>
  <c r="AV299" i="50" s="1"/>
  <c r="O299" i="50"/>
  <c r="H299" i="50"/>
  <c r="AQ298" i="50"/>
  <c r="AJ298" i="50"/>
  <c r="O298" i="50"/>
  <c r="H298" i="50"/>
  <c r="AQ297" i="50"/>
  <c r="AJ297" i="50"/>
  <c r="AV297" i="50" s="1"/>
  <c r="O297" i="50"/>
  <c r="H297" i="50"/>
  <c r="AQ296" i="50"/>
  <c r="AJ296" i="50"/>
  <c r="AV296" i="50" s="1"/>
  <c r="O296" i="50"/>
  <c r="H296" i="50"/>
  <c r="AT296" i="50" s="1"/>
  <c r="AQ295" i="50"/>
  <c r="AJ295" i="50"/>
  <c r="O295" i="50"/>
  <c r="H295" i="50"/>
  <c r="AQ294" i="50"/>
  <c r="AJ294" i="50"/>
  <c r="O294" i="50"/>
  <c r="H294" i="50"/>
  <c r="AT294" i="50" s="1"/>
  <c r="AQ293" i="50"/>
  <c r="AJ293" i="50"/>
  <c r="O293" i="50"/>
  <c r="H293" i="50"/>
  <c r="AT293" i="50" s="1"/>
  <c r="AQ292" i="50"/>
  <c r="AJ292" i="50"/>
  <c r="AV292" i="50" s="1"/>
  <c r="O292" i="50"/>
  <c r="H292" i="50"/>
  <c r="AQ291" i="50"/>
  <c r="AJ291" i="50"/>
  <c r="O291" i="50"/>
  <c r="H291" i="50"/>
  <c r="AQ290" i="50"/>
  <c r="AJ290" i="50"/>
  <c r="AV290" i="50" s="1"/>
  <c r="O290" i="50"/>
  <c r="H290" i="50"/>
  <c r="AQ289" i="50"/>
  <c r="AJ289" i="50"/>
  <c r="O289" i="50"/>
  <c r="H289" i="50"/>
  <c r="AT289" i="50" s="1"/>
  <c r="AQ288" i="50"/>
  <c r="AJ288" i="50"/>
  <c r="O288" i="50"/>
  <c r="H288" i="50"/>
  <c r="AQ287" i="50"/>
  <c r="AJ287" i="50"/>
  <c r="O287" i="50"/>
  <c r="H287" i="50"/>
  <c r="AT287" i="50" s="1"/>
  <c r="AQ286" i="50"/>
  <c r="AJ286" i="50"/>
  <c r="O286" i="50"/>
  <c r="H286" i="50"/>
  <c r="AQ285" i="50"/>
  <c r="AJ285" i="50"/>
  <c r="AV285" i="50" s="1"/>
  <c r="O285" i="50"/>
  <c r="H285" i="50"/>
  <c r="AQ284" i="50"/>
  <c r="AJ284" i="50"/>
  <c r="O284" i="50"/>
  <c r="H284" i="50"/>
  <c r="AQ283" i="50"/>
  <c r="AJ283" i="50"/>
  <c r="AV283" i="50" s="1"/>
  <c r="O283" i="50"/>
  <c r="H283" i="50"/>
  <c r="AT283" i="50" s="1"/>
  <c r="AQ282" i="50"/>
  <c r="AJ282" i="50"/>
  <c r="O282" i="50"/>
  <c r="H282" i="50"/>
  <c r="AT282" i="50" s="1"/>
  <c r="AQ281" i="50"/>
  <c r="AJ281" i="50"/>
  <c r="O281" i="50"/>
  <c r="H281" i="50"/>
  <c r="AQ280" i="50"/>
  <c r="AJ280" i="50"/>
  <c r="O280" i="50"/>
  <c r="H280" i="50"/>
  <c r="AT280" i="50" s="1"/>
  <c r="AQ279" i="50"/>
  <c r="AJ279" i="50"/>
  <c r="O279" i="50"/>
  <c r="H279" i="50"/>
  <c r="AQ278" i="50"/>
  <c r="AJ278" i="50"/>
  <c r="AV278" i="50" s="1"/>
  <c r="O278" i="50"/>
  <c r="H278" i="50"/>
  <c r="AQ277" i="50"/>
  <c r="AJ277" i="50"/>
  <c r="O277" i="50"/>
  <c r="H277" i="50"/>
  <c r="AQ276" i="50"/>
  <c r="AJ276" i="50"/>
  <c r="O276" i="50"/>
  <c r="H276" i="50"/>
  <c r="AT276" i="50" s="1"/>
  <c r="AQ275" i="50"/>
  <c r="AJ275" i="50"/>
  <c r="O275" i="50"/>
  <c r="H275" i="50"/>
  <c r="AT275" i="50" s="1"/>
  <c r="AQ274" i="50"/>
  <c r="AJ274" i="50"/>
  <c r="O274" i="50"/>
  <c r="H274" i="50"/>
  <c r="AQ273" i="50"/>
  <c r="AJ273" i="50"/>
  <c r="O273" i="50"/>
  <c r="H273" i="50"/>
  <c r="AT273" i="50" s="1"/>
  <c r="AQ272" i="50"/>
  <c r="AJ272" i="50"/>
  <c r="AV272" i="50" s="1"/>
  <c r="O272" i="50"/>
  <c r="H272" i="50"/>
  <c r="AQ271" i="50"/>
  <c r="AJ271" i="50"/>
  <c r="AV271" i="50" s="1"/>
  <c r="O271" i="50"/>
  <c r="H271" i="50"/>
  <c r="AQ270" i="50"/>
  <c r="AJ270" i="50"/>
  <c r="O270" i="50"/>
  <c r="H270" i="50"/>
  <c r="AQ269" i="50"/>
  <c r="AJ269" i="50"/>
  <c r="AV269" i="50" s="1"/>
  <c r="O269" i="50"/>
  <c r="H269" i="50"/>
  <c r="AT269" i="50" s="1"/>
  <c r="AQ268" i="50"/>
  <c r="AJ268" i="50"/>
  <c r="O268" i="50"/>
  <c r="H268" i="50"/>
  <c r="AT268" i="50" s="1"/>
  <c r="AQ267" i="50"/>
  <c r="AJ267" i="50"/>
  <c r="O267" i="50"/>
  <c r="H267" i="50"/>
  <c r="AQ266" i="50"/>
  <c r="AJ266" i="50"/>
  <c r="O266" i="50"/>
  <c r="H266" i="50"/>
  <c r="AT266" i="50" s="1"/>
  <c r="AQ265" i="50"/>
  <c r="AJ265" i="50"/>
  <c r="AV265" i="50" s="1"/>
  <c r="O265" i="50"/>
  <c r="H265" i="50"/>
  <c r="AQ264" i="50"/>
  <c r="AJ264" i="50"/>
  <c r="AV264" i="50" s="1"/>
  <c r="O264" i="50"/>
  <c r="H264" i="50"/>
  <c r="AQ263" i="50"/>
  <c r="AJ263" i="50"/>
  <c r="O263" i="50"/>
  <c r="H263" i="50"/>
  <c r="AQ262" i="50"/>
  <c r="AJ262" i="50"/>
  <c r="AV262" i="50" s="1"/>
  <c r="O262" i="50"/>
  <c r="H262" i="50"/>
  <c r="AT262" i="50" s="1"/>
  <c r="AQ261" i="50"/>
  <c r="AJ261" i="50"/>
  <c r="O261" i="50"/>
  <c r="H261" i="50"/>
  <c r="AT261" i="50" s="1"/>
  <c r="AQ260" i="50"/>
  <c r="AJ260" i="50"/>
  <c r="O260" i="50"/>
  <c r="H260" i="50"/>
  <c r="AQ259" i="50"/>
  <c r="AJ259" i="50"/>
  <c r="O259" i="50"/>
  <c r="H259" i="50"/>
  <c r="AT259" i="50" s="1"/>
  <c r="AQ258" i="50"/>
  <c r="AJ258" i="50"/>
  <c r="O258" i="50"/>
  <c r="H258" i="50"/>
  <c r="AQ257" i="50"/>
  <c r="AJ257" i="50"/>
  <c r="AV257" i="50" s="1"/>
  <c r="O257" i="50"/>
  <c r="H257" i="50"/>
  <c r="AQ256" i="50"/>
  <c r="AJ256" i="50"/>
  <c r="O256" i="50"/>
  <c r="H256" i="50"/>
  <c r="AQ255" i="50"/>
  <c r="AJ255" i="50"/>
  <c r="AV255" i="50" s="1"/>
  <c r="O255" i="50"/>
  <c r="H255" i="50"/>
  <c r="AT255" i="50" s="1"/>
  <c r="AQ254" i="50"/>
  <c r="AJ254" i="50"/>
  <c r="O254" i="50"/>
  <c r="H254" i="50"/>
  <c r="AT254" i="50" s="1"/>
  <c r="AQ253" i="50"/>
  <c r="AJ253" i="50"/>
  <c r="O253" i="50"/>
  <c r="H253" i="50"/>
  <c r="AQ252" i="50"/>
  <c r="AJ252" i="50"/>
  <c r="O252" i="50"/>
  <c r="H252" i="50"/>
  <c r="AT252" i="50" s="1"/>
  <c r="AQ251" i="50"/>
  <c r="AJ251" i="50"/>
  <c r="AV251" i="50" s="1"/>
  <c r="O251" i="50"/>
  <c r="H251" i="50"/>
  <c r="AQ250" i="50"/>
  <c r="AJ250" i="50"/>
  <c r="AV250" i="50" s="1"/>
  <c r="O250" i="50"/>
  <c r="H250" i="50"/>
  <c r="AQ249" i="50"/>
  <c r="AJ249" i="50"/>
  <c r="O249" i="50"/>
  <c r="H249" i="50"/>
  <c r="AQ248" i="50"/>
  <c r="AJ248" i="50"/>
  <c r="AV248" i="50" s="1"/>
  <c r="O248" i="50"/>
  <c r="H248" i="50"/>
  <c r="AT248" i="50" s="1"/>
  <c r="AQ247" i="50"/>
  <c r="AJ247" i="50"/>
  <c r="O247" i="50"/>
  <c r="H247" i="50"/>
  <c r="AT247" i="50" s="1"/>
  <c r="AQ246" i="50"/>
  <c r="AJ246" i="50"/>
  <c r="O246" i="50"/>
  <c r="H246" i="50"/>
  <c r="AQ245" i="50"/>
  <c r="AJ245" i="50"/>
  <c r="O245" i="50"/>
  <c r="H245" i="50"/>
  <c r="AT245" i="50" s="1"/>
  <c r="AQ244" i="50"/>
  <c r="AJ244" i="50"/>
  <c r="AV244" i="50" s="1"/>
  <c r="O244" i="50"/>
  <c r="H244" i="50"/>
  <c r="AQ243" i="50"/>
  <c r="AJ243" i="50"/>
  <c r="O243" i="50"/>
  <c r="H243" i="50"/>
  <c r="AQ242" i="50"/>
  <c r="AJ242" i="50"/>
  <c r="O242" i="50"/>
  <c r="H242" i="50"/>
  <c r="AQ241" i="50"/>
  <c r="AJ241" i="50"/>
  <c r="O241" i="50"/>
  <c r="H241" i="50"/>
  <c r="AT241" i="50" s="1"/>
  <c r="AQ240" i="50"/>
  <c r="AJ240" i="50"/>
  <c r="O240" i="50"/>
  <c r="H240" i="50"/>
  <c r="AT240" i="50" s="1"/>
  <c r="AQ239" i="50"/>
  <c r="AJ239" i="50"/>
  <c r="O239" i="50"/>
  <c r="H239" i="50"/>
  <c r="AQ238" i="50"/>
  <c r="AJ238" i="50"/>
  <c r="O238" i="50"/>
  <c r="H238" i="50"/>
  <c r="AT238" i="50" s="1"/>
  <c r="AQ237" i="50"/>
  <c r="AJ237" i="50"/>
  <c r="AV237" i="50" s="1"/>
  <c r="O237" i="50"/>
  <c r="H237" i="50"/>
  <c r="AQ236" i="50"/>
  <c r="AJ236" i="50"/>
  <c r="AV236" i="50" s="1"/>
  <c r="O236" i="50"/>
  <c r="H236" i="50"/>
  <c r="AQ235" i="50"/>
  <c r="AJ235" i="50"/>
  <c r="O235" i="50"/>
  <c r="H235" i="50"/>
  <c r="AQ234" i="50"/>
  <c r="AJ234" i="50"/>
  <c r="AV234" i="50" s="1"/>
  <c r="O234" i="50"/>
  <c r="H234" i="50"/>
  <c r="AT234" i="50" s="1"/>
  <c r="AQ233" i="50"/>
  <c r="AJ233" i="50"/>
  <c r="O233" i="50"/>
  <c r="H233" i="50"/>
  <c r="AT233" i="50" s="1"/>
  <c r="AQ232" i="50"/>
  <c r="AJ232" i="50"/>
  <c r="O232" i="50"/>
  <c r="H232" i="50"/>
  <c r="AQ231" i="50"/>
  <c r="AJ231" i="50"/>
  <c r="O231" i="50"/>
  <c r="H231" i="50"/>
  <c r="AT231" i="50" s="1"/>
  <c r="AQ230" i="50"/>
  <c r="AJ230" i="50"/>
  <c r="AV230" i="50" s="1"/>
  <c r="O230" i="50"/>
  <c r="H230" i="50"/>
  <c r="AQ229" i="50"/>
  <c r="AJ229" i="50"/>
  <c r="AV229" i="50" s="1"/>
  <c r="O229" i="50"/>
  <c r="H229" i="50"/>
  <c r="AQ228" i="50"/>
  <c r="AJ228" i="50"/>
  <c r="O228" i="50"/>
  <c r="H228" i="50"/>
  <c r="AQ227" i="50"/>
  <c r="AJ227" i="50"/>
  <c r="AV227" i="50" s="1"/>
  <c r="O227" i="50"/>
  <c r="H227" i="50"/>
  <c r="AT227" i="50" s="1"/>
  <c r="AQ226" i="50"/>
  <c r="AJ226" i="50"/>
  <c r="O226" i="50"/>
  <c r="H226" i="50"/>
  <c r="AT226" i="50" s="1"/>
  <c r="AQ225" i="50"/>
  <c r="AJ225" i="50"/>
  <c r="O225" i="50"/>
  <c r="H225" i="50"/>
  <c r="AQ224" i="50"/>
  <c r="AJ224" i="50"/>
  <c r="O224" i="50"/>
  <c r="H224" i="50"/>
  <c r="AT224" i="50" s="1"/>
  <c r="AQ223" i="50"/>
  <c r="AJ223" i="50"/>
  <c r="AV223" i="50" s="1"/>
  <c r="O223" i="50"/>
  <c r="H223" i="50"/>
  <c r="AQ222" i="50"/>
  <c r="AJ222" i="50"/>
  <c r="O222" i="50"/>
  <c r="H222" i="50"/>
  <c r="AQ221" i="50"/>
  <c r="AJ221" i="50"/>
  <c r="O221" i="50"/>
  <c r="H221" i="50"/>
  <c r="AQ220" i="50"/>
  <c r="AJ220" i="50"/>
  <c r="AV220" i="50" s="1"/>
  <c r="O220" i="50"/>
  <c r="H220" i="50"/>
  <c r="AT220" i="50" s="1"/>
  <c r="AQ219" i="50"/>
  <c r="AJ219" i="50"/>
  <c r="O219" i="50"/>
  <c r="H219" i="50"/>
  <c r="AT219" i="50" s="1"/>
  <c r="AQ218" i="50"/>
  <c r="AJ218" i="50"/>
  <c r="O218" i="50"/>
  <c r="H218" i="50"/>
  <c r="AQ217" i="50"/>
  <c r="AJ217" i="50"/>
  <c r="O217" i="50"/>
  <c r="H217" i="50"/>
  <c r="AT217" i="50" s="1"/>
  <c r="AQ216" i="50"/>
  <c r="AJ216" i="50"/>
  <c r="AV216" i="50" s="1"/>
  <c r="O216" i="50"/>
  <c r="H216" i="50"/>
  <c r="AQ215" i="50"/>
  <c r="AJ215" i="50"/>
  <c r="O215" i="50"/>
  <c r="H215" i="50"/>
  <c r="AQ214" i="50"/>
  <c r="AJ214" i="50"/>
  <c r="O214" i="50"/>
  <c r="H214" i="50"/>
  <c r="AQ213" i="50"/>
  <c r="AJ213" i="50"/>
  <c r="AV213" i="50" s="1"/>
  <c r="O213" i="50"/>
  <c r="H213" i="50"/>
  <c r="AT213" i="50" s="1"/>
  <c r="AQ212" i="50"/>
  <c r="AJ212" i="50"/>
  <c r="O212" i="50"/>
  <c r="H212" i="50"/>
  <c r="AT212" i="50" s="1"/>
  <c r="AQ211" i="50"/>
  <c r="AJ211" i="50"/>
  <c r="O211" i="50"/>
  <c r="H211" i="50"/>
  <c r="AQ210" i="50"/>
  <c r="AJ210" i="50"/>
  <c r="O210" i="50"/>
  <c r="H210" i="50"/>
  <c r="AT210" i="50" s="1"/>
  <c r="AQ209" i="50"/>
  <c r="AJ209" i="50"/>
  <c r="AV209" i="50" s="1"/>
  <c r="O209" i="50"/>
  <c r="H209" i="50"/>
  <c r="AQ208" i="50"/>
  <c r="AJ208" i="50"/>
  <c r="AV208" i="50" s="1"/>
  <c r="O208" i="50"/>
  <c r="H208" i="50"/>
  <c r="AQ207" i="50"/>
  <c r="AJ207" i="50"/>
  <c r="O207" i="50"/>
  <c r="H207" i="50"/>
  <c r="AQ206" i="50"/>
  <c r="AJ206" i="50"/>
  <c r="AV206" i="50" s="1"/>
  <c r="O206" i="50"/>
  <c r="H206" i="50"/>
  <c r="AT206" i="50" s="1"/>
  <c r="AQ205" i="50"/>
  <c r="AJ205" i="50"/>
  <c r="O205" i="50"/>
  <c r="H205" i="50"/>
  <c r="AT205" i="50" s="1"/>
  <c r="AQ204" i="50"/>
  <c r="AJ204" i="50"/>
  <c r="O204" i="50"/>
  <c r="H204" i="50"/>
  <c r="AQ203" i="50"/>
  <c r="AJ203" i="50"/>
  <c r="O203" i="50"/>
  <c r="H203" i="50"/>
  <c r="AT203" i="50" s="1"/>
  <c r="AQ202" i="50"/>
  <c r="AJ202" i="50"/>
  <c r="AV202" i="50" s="1"/>
  <c r="O202" i="50"/>
  <c r="H202" i="50"/>
  <c r="AQ201" i="50"/>
  <c r="AJ201" i="50"/>
  <c r="AV201" i="50" s="1"/>
  <c r="O201" i="50"/>
  <c r="H201" i="50"/>
  <c r="AQ200" i="50"/>
  <c r="AJ200" i="50"/>
  <c r="O200" i="50"/>
  <c r="H200" i="50"/>
  <c r="AQ199" i="50"/>
  <c r="AJ199" i="50"/>
  <c r="AV199" i="50" s="1"/>
  <c r="O199" i="50"/>
  <c r="H199" i="50"/>
  <c r="AT199" i="50" s="1"/>
  <c r="AQ198" i="50"/>
  <c r="AJ198" i="50"/>
  <c r="O198" i="50"/>
  <c r="H198" i="50"/>
  <c r="AT198" i="50" s="1"/>
  <c r="AQ197" i="50"/>
  <c r="AJ197" i="50"/>
  <c r="O197" i="50"/>
  <c r="H197" i="50"/>
  <c r="AQ196" i="50"/>
  <c r="AJ196" i="50"/>
  <c r="O196" i="50"/>
  <c r="H196" i="50"/>
  <c r="AT196" i="50" s="1"/>
  <c r="AQ195" i="50"/>
  <c r="AJ195" i="50"/>
  <c r="AV195" i="50" s="1"/>
  <c r="O195" i="50"/>
  <c r="H195" i="50"/>
  <c r="AQ194" i="50"/>
  <c r="AJ194" i="50"/>
  <c r="AV194" i="50" s="1"/>
  <c r="O194" i="50"/>
  <c r="H194" i="50"/>
  <c r="AQ193" i="50"/>
  <c r="AJ193" i="50"/>
  <c r="O193" i="50"/>
  <c r="H193" i="50"/>
  <c r="AQ192" i="50"/>
  <c r="AJ192" i="50"/>
  <c r="AV192" i="50" s="1"/>
  <c r="O192" i="50"/>
  <c r="H192" i="50"/>
  <c r="AT192" i="50" s="1"/>
  <c r="AQ191" i="50"/>
  <c r="AJ191" i="50"/>
  <c r="O191" i="50"/>
  <c r="H191" i="50"/>
  <c r="AT191" i="50" s="1"/>
  <c r="AQ190" i="50"/>
  <c r="AJ190" i="50"/>
  <c r="O190" i="50"/>
  <c r="H190" i="50"/>
  <c r="AQ189" i="50"/>
  <c r="AJ189" i="50"/>
  <c r="O189" i="50"/>
  <c r="H189" i="50"/>
  <c r="AT189" i="50" s="1"/>
  <c r="AQ188" i="50"/>
  <c r="AJ188" i="50"/>
  <c r="O188" i="50"/>
  <c r="H188" i="50"/>
  <c r="AQ187" i="50"/>
  <c r="AJ187" i="50"/>
  <c r="O187" i="50"/>
  <c r="H187" i="50"/>
  <c r="AQ186" i="50"/>
  <c r="AJ186" i="50"/>
  <c r="O186" i="50"/>
  <c r="H186" i="50"/>
  <c r="AQ185" i="50"/>
  <c r="AJ185" i="50"/>
  <c r="AV185" i="50" s="1"/>
  <c r="O185" i="50"/>
  <c r="H185" i="50"/>
  <c r="AT185" i="50" s="1"/>
  <c r="AQ184" i="50"/>
  <c r="AJ184" i="50"/>
  <c r="O184" i="50"/>
  <c r="H184" i="50"/>
  <c r="AT184" i="50" s="1"/>
  <c r="AQ183" i="50"/>
  <c r="AJ183" i="50"/>
  <c r="O183" i="50"/>
  <c r="H183" i="50"/>
  <c r="AQ182" i="50"/>
  <c r="AJ182" i="50"/>
  <c r="O182" i="50"/>
  <c r="H182" i="50"/>
  <c r="AT182" i="50" s="1"/>
  <c r="AQ181" i="50"/>
  <c r="AJ181" i="50"/>
  <c r="O181" i="50"/>
  <c r="H181" i="50"/>
  <c r="AQ180" i="50"/>
  <c r="AJ180" i="50"/>
  <c r="AV180" i="50" s="1"/>
  <c r="O180" i="50"/>
  <c r="H180" i="50"/>
  <c r="AQ179" i="50"/>
  <c r="AJ179" i="50"/>
  <c r="O179" i="50"/>
  <c r="H179" i="50"/>
  <c r="AQ178" i="50"/>
  <c r="AJ178" i="50"/>
  <c r="O178" i="50"/>
  <c r="H178" i="50"/>
  <c r="AT178" i="50" s="1"/>
  <c r="AQ177" i="50"/>
  <c r="AJ177" i="50"/>
  <c r="O177" i="50"/>
  <c r="H177" i="50"/>
  <c r="AT177" i="50" s="1"/>
  <c r="AQ176" i="50"/>
  <c r="AJ176" i="50"/>
  <c r="O176" i="50"/>
  <c r="H176" i="50"/>
  <c r="AQ175" i="50"/>
  <c r="AJ175" i="50"/>
  <c r="O175" i="50"/>
  <c r="H175" i="50"/>
  <c r="AT175" i="50" s="1"/>
  <c r="AQ174" i="50"/>
  <c r="AJ174" i="50"/>
  <c r="AV174" i="50" s="1"/>
  <c r="O174" i="50"/>
  <c r="H174" i="50"/>
  <c r="AQ173" i="50"/>
  <c r="AJ173" i="50"/>
  <c r="AV173" i="50" s="1"/>
  <c r="O173" i="50"/>
  <c r="H173" i="50"/>
  <c r="AQ172" i="50"/>
  <c r="AJ172" i="50"/>
  <c r="O172" i="50"/>
  <c r="H172" i="50"/>
  <c r="AQ171" i="50"/>
  <c r="AJ171" i="50"/>
  <c r="AV171" i="50" s="1"/>
  <c r="O171" i="50"/>
  <c r="H171" i="50"/>
  <c r="AT171" i="50" s="1"/>
  <c r="AQ170" i="50"/>
  <c r="AJ170" i="50"/>
  <c r="O170" i="50"/>
  <c r="H170" i="50"/>
  <c r="AT170" i="50" s="1"/>
  <c r="AQ169" i="50"/>
  <c r="AJ169" i="50"/>
  <c r="O169" i="50"/>
  <c r="H169" i="50"/>
  <c r="AQ168" i="50"/>
  <c r="AJ168" i="50"/>
  <c r="O168" i="50"/>
  <c r="H168" i="50"/>
  <c r="AT168" i="50" s="1"/>
  <c r="AQ167" i="50"/>
  <c r="AJ167" i="50"/>
  <c r="O167" i="50"/>
  <c r="H167" i="50"/>
  <c r="AQ166" i="50"/>
  <c r="AJ166" i="50"/>
  <c r="O166" i="50"/>
  <c r="H166" i="50"/>
  <c r="AQ165" i="50"/>
  <c r="AJ165" i="50"/>
  <c r="O165" i="50"/>
  <c r="H165" i="50"/>
  <c r="AQ164" i="50"/>
  <c r="AJ164" i="50"/>
  <c r="O164" i="50"/>
  <c r="H164" i="50"/>
  <c r="AT164" i="50" s="1"/>
  <c r="AQ163" i="50"/>
  <c r="AJ163" i="50"/>
  <c r="O163" i="50"/>
  <c r="H163" i="50"/>
  <c r="AT163" i="50" s="1"/>
  <c r="AQ162" i="50"/>
  <c r="AJ162" i="50"/>
  <c r="O162" i="50"/>
  <c r="H162" i="50"/>
  <c r="AQ161" i="50"/>
  <c r="AJ161" i="50"/>
  <c r="O161" i="50"/>
  <c r="H161" i="50"/>
  <c r="AT161" i="50" s="1"/>
  <c r="AQ160" i="50"/>
  <c r="AJ160" i="50"/>
  <c r="AV160" i="50" s="1"/>
  <c r="O160" i="50"/>
  <c r="H160" i="50"/>
  <c r="AQ159" i="50"/>
  <c r="AJ159" i="50"/>
  <c r="AV159" i="50" s="1"/>
  <c r="O159" i="50"/>
  <c r="H159" i="50"/>
  <c r="AQ158" i="50"/>
  <c r="AJ158" i="50"/>
  <c r="O158" i="50"/>
  <c r="H158" i="50"/>
  <c r="AQ157" i="50"/>
  <c r="AJ157" i="50"/>
  <c r="O157" i="50"/>
  <c r="H157" i="50"/>
  <c r="AT157" i="50" s="1"/>
  <c r="AQ156" i="50"/>
  <c r="AJ156" i="50"/>
  <c r="O156" i="50"/>
  <c r="H156" i="50"/>
  <c r="AT156" i="50" s="1"/>
  <c r="AQ155" i="50"/>
  <c r="AJ155" i="50"/>
  <c r="O155" i="50"/>
  <c r="H155" i="50"/>
  <c r="AQ154" i="50"/>
  <c r="AJ154" i="50"/>
  <c r="O154" i="50"/>
  <c r="H154" i="50"/>
  <c r="AT154" i="50" s="1"/>
  <c r="AQ153" i="50"/>
  <c r="AJ153" i="50"/>
  <c r="AV153" i="50" s="1"/>
  <c r="O153" i="50"/>
  <c r="H153" i="50"/>
  <c r="AQ152" i="50"/>
  <c r="AJ152" i="50"/>
  <c r="AV152" i="50" s="1"/>
  <c r="O152" i="50"/>
  <c r="H152" i="50"/>
  <c r="AQ151" i="50"/>
  <c r="AJ151" i="50"/>
  <c r="O151" i="50"/>
  <c r="H151" i="50"/>
  <c r="AQ150" i="50"/>
  <c r="AJ150" i="50"/>
  <c r="AV150" i="50" s="1"/>
  <c r="O150" i="50"/>
  <c r="H150" i="50"/>
  <c r="AT150" i="50" s="1"/>
  <c r="AQ149" i="50"/>
  <c r="AJ149" i="50"/>
  <c r="O149" i="50"/>
  <c r="H149" i="50"/>
  <c r="AT149" i="50" s="1"/>
  <c r="AQ148" i="50"/>
  <c r="AJ148" i="50"/>
  <c r="O148" i="50"/>
  <c r="H148" i="50"/>
  <c r="AQ147" i="50"/>
  <c r="AJ147" i="50"/>
  <c r="O147" i="50"/>
  <c r="H147" i="50"/>
  <c r="AT147" i="50" s="1"/>
  <c r="AQ146" i="50"/>
  <c r="AJ146" i="50"/>
  <c r="AV146" i="50" s="1"/>
  <c r="O146" i="50"/>
  <c r="H146" i="50"/>
  <c r="AQ145" i="50"/>
  <c r="AJ145" i="50"/>
  <c r="AV145" i="50" s="1"/>
  <c r="O145" i="50"/>
  <c r="H145" i="50"/>
  <c r="AQ144" i="50"/>
  <c r="AJ144" i="50"/>
  <c r="O144" i="50"/>
  <c r="H144" i="50"/>
  <c r="AQ143" i="50"/>
  <c r="AJ143" i="50"/>
  <c r="O143" i="50"/>
  <c r="H143" i="50"/>
  <c r="AT143" i="50" s="1"/>
  <c r="AQ142" i="50"/>
  <c r="AJ142" i="50"/>
  <c r="O142" i="50"/>
  <c r="H142" i="50"/>
  <c r="AT142" i="50" s="1"/>
  <c r="AQ141" i="50"/>
  <c r="AJ141" i="50"/>
  <c r="O141" i="50"/>
  <c r="H141" i="50"/>
  <c r="AQ140" i="50"/>
  <c r="AJ140" i="50"/>
  <c r="O140" i="50"/>
  <c r="H140" i="50"/>
  <c r="AT140" i="50" s="1"/>
  <c r="AQ139" i="50"/>
  <c r="AJ139" i="50"/>
  <c r="O139" i="50"/>
  <c r="H139" i="50"/>
  <c r="AQ138" i="50"/>
  <c r="AJ138" i="50"/>
  <c r="O138" i="50"/>
  <c r="H138" i="50"/>
  <c r="AQ137" i="50"/>
  <c r="AJ137" i="50"/>
  <c r="O137" i="50"/>
  <c r="H137" i="50"/>
  <c r="AQ136" i="50"/>
  <c r="AJ136" i="50"/>
  <c r="AV136" i="50" s="1"/>
  <c r="O136" i="50"/>
  <c r="H136" i="50"/>
  <c r="AT136" i="50" s="1"/>
  <c r="AQ135" i="50"/>
  <c r="AJ135" i="50"/>
  <c r="AV135" i="50" s="1"/>
  <c r="O135" i="50"/>
  <c r="H135" i="50"/>
  <c r="AT135" i="50" s="1"/>
  <c r="AQ134" i="50"/>
  <c r="AJ134" i="50"/>
  <c r="O134" i="50"/>
  <c r="H134" i="50"/>
  <c r="AQ133" i="50"/>
  <c r="AJ133" i="50"/>
  <c r="O133" i="50"/>
  <c r="H133" i="50"/>
  <c r="AT133" i="50" s="1"/>
  <c r="AQ132" i="50"/>
  <c r="AJ132" i="50"/>
  <c r="AV132" i="50" s="1"/>
  <c r="O132" i="50"/>
  <c r="H132" i="50"/>
  <c r="AT132" i="50" s="1"/>
  <c r="AQ131" i="50"/>
  <c r="AJ131" i="50"/>
  <c r="O131" i="50"/>
  <c r="H131" i="50"/>
  <c r="AQ130" i="50"/>
  <c r="AJ130" i="50"/>
  <c r="O130" i="50"/>
  <c r="H130" i="50"/>
  <c r="AQ129" i="50"/>
  <c r="AJ129" i="50"/>
  <c r="AV129" i="50" s="1"/>
  <c r="O129" i="50"/>
  <c r="H129" i="50"/>
  <c r="AT129" i="50" s="1"/>
  <c r="AQ128" i="50"/>
  <c r="AJ128" i="50"/>
  <c r="AV128" i="50" s="1"/>
  <c r="O128" i="50"/>
  <c r="H128" i="50"/>
  <c r="AT128" i="50" s="1"/>
  <c r="AQ127" i="50"/>
  <c r="AJ127" i="50"/>
  <c r="O127" i="50"/>
  <c r="H127" i="50"/>
  <c r="AQ126" i="50"/>
  <c r="AJ126" i="50"/>
  <c r="O126" i="50"/>
  <c r="H126" i="50"/>
  <c r="AT126" i="50" s="1"/>
  <c r="AQ125" i="50"/>
  <c r="AJ125" i="50"/>
  <c r="AV125" i="50" s="1"/>
  <c r="O125" i="50"/>
  <c r="H125" i="50"/>
  <c r="AT125" i="50" s="1"/>
  <c r="AQ124" i="50"/>
  <c r="AJ124" i="50"/>
  <c r="AV124" i="50" s="1"/>
  <c r="O124" i="50"/>
  <c r="H124" i="50"/>
  <c r="AQ123" i="50"/>
  <c r="AJ123" i="50"/>
  <c r="O123" i="50"/>
  <c r="H123" i="50"/>
  <c r="AQ122" i="50"/>
  <c r="AJ122" i="50"/>
  <c r="AV122" i="50" s="1"/>
  <c r="O122" i="50"/>
  <c r="H122" i="50"/>
  <c r="AT122" i="50" s="1"/>
  <c r="AQ121" i="50"/>
  <c r="AJ121" i="50"/>
  <c r="AV121" i="50" s="1"/>
  <c r="O121" i="50"/>
  <c r="H121" i="50"/>
  <c r="AT121" i="50" s="1"/>
  <c r="AQ120" i="50"/>
  <c r="AJ120" i="50"/>
  <c r="O120" i="50"/>
  <c r="H120" i="50"/>
  <c r="AQ119" i="50"/>
  <c r="AJ119" i="50"/>
  <c r="O119" i="50"/>
  <c r="H119" i="50"/>
  <c r="AQ118" i="50"/>
  <c r="AJ118" i="50"/>
  <c r="AV118" i="50" s="1"/>
  <c r="O118" i="50"/>
  <c r="H118" i="50"/>
  <c r="AQ117" i="50"/>
  <c r="AJ117" i="50"/>
  <c r="O117" i="50"/>
  <c r="H117" i="50"/>
  <c r="AQ116" i="50"/>
  <c r="AJ116" i="50"/>
  <c r="O116" i="50"/>
  <c r="H116" i="50"/>
  <c r="AQ115" i="50"/>
  <c r="AJ115" i="50"/>
  <c r="O115" i="50"/>
  <c r="H115" i="50"/>
  <c r="AT115" i="50" s="1"/>
  <c r="AQ114" i="50"/>
  <c r="AJ114" i="50"/>
  <c r="O114" i="50"/>
  <c r="H114" i="50"/>
  <c r="AQ113" i="50"/>
  <c r="AJ113" i="50"/>
  <c r="O113" i="50"/>
  <c r="H113" i="50"/>
  <c r="AQ112" i="50"/>
  <c r="AJ112" i="50"/>
  <c r="O112" i="50"/>
  <c r="H112" i="50"/>
  <c r="AQ111" i="50"/>
  <c r="AJ111" i="50"/>
  <c r="AV111" i="50" s="1"/>
  <c r="O111" i="50"/>
  <c r="H111" i="50"/>
  <c r="AQ110" i="50"/>
  <c r="AJ110" i="50"/>
  <c r="O110" i="50"/>
  <c r="H110" i="50"/>
  <c r="AQ109" i="50"/>
  <c r="AJ109" i="50"/>
  <c r="O109" i="50"/>
  <c r="H109" i="50"/>
  <c r="AQ108" i="50"/>
  <c r="AJ108" i="50"/>
  <c r="O108" i="50"/>
  <c r="H108" i="50"/>
  <c r="AT108" i="50" s="1"/>
  <c r="AQ107" i="50"/>
  <c r="AJ107" i="50"/>
  <c r="O107" i="50"/>
  <c r="H107" i="50"/>
  <c r="AT107" i="50" s="1"/>
  <c r="AQ106" i="50"/>
  <c r="AJ106" i="50"/>
  <c r="O106" i="50"/>
  <c r="H106" i="50"/>
  <c r="AQ105" i="50"/>
  <c r="AJ105" i="50"/>
  <c r="O105" i="50"/>
  <c r="H105" i="50"/>
  <c r="AQ104" i="50"/>
  <c r="AJ104" i="50"/>
  <c r="AV104" i="50" s="1"/>
  <c r="O104" i="50"/>
  <c r="H104" i="50"/>
  <c r="AQ103" i="50"/>
  <c r="AJ103" i="50"/>
  <c r="O103" i="50"/>
  <c r="H103" i="50"/>
  <c r="AQ102" i="50"/>
  <c r="AJ102" i="50"/>
  <c r="O102" i="50"/>
  <c r="H102" i="50"/>
  <c r="AQ101" i="50"/>
  <c r="AJ101" i="50"/>
  <c r="O101" i="50"/>
  <c r="H101" i="50"/>
  <c r="AT101" i="50" s="1"/>
  <c r="AQ100" i="50"/>
  <c r="AJ100" i="50"/>
  <c r="O100" i="50"/>
  <c r="H100" i="50"/>
  <c r="AT100" i="50" s="1"/>
  <c r="AQ99" i="50"/>
  <c r="AJ99" i="50"/>
  <c r="O99" i="50"/>
  <c r="H99" i="50"/>
  <c r="AQ98" i="50"/>
  <c r="AJ98" i="50"/>
  <c r="O98" i="50"/>
  <c r="H98" i="50"/>
  <c r="AQ97" i="50"/>
  <c r="AJ97" i="50"/>
  <c r="AV97" i="50" s="1"/>
  <c r="O97" i="50"/>
  <c r="H97" i="50"/>
  <c r="AQ96" i="50"/>
  <c r="AJ96" i="50"/>
  <c r="O96" i="50"/>
  <c r="H96" i="50"/>
  <c r="AQ95" i="50"/>
  <c r="AJ95" i="50"/>
  <c r="O95" i="50"/>
  <c r="H95" i="50"/>
  <c r="AQ94" i="50"/>
  <c r="AJ94" i="50"/>
  <c r="O94" i="50"/>
  <c r="H94" i="50"/>
  <c r="AT94" i="50" s="1"/>
  <c r="AQ93" i="50"/>
  <c r="AJ93" i="50"/>
  <c r="O93" i="50"/>
  <c r="H93" i="50"/>
  <c r="AT93" i="50" s="1"/>
  <c r="AQ92" i="50"/>
  <c r="AJ92" i="50"/>
  <c r="O92" i="50"/>
  <c r="H92" i="50"/>
  <c r="AQ91" i="50"/>
  <c r="AJ91" i="50"/>
  <c r="O91" i="50"/>
  <c r="H91" i="50"/>
  <c r="AQ90" i="50"/>
  <c r="AJ90" i="50"/>
  <c r="AV90" i="50" s="1"/>
  <c r="O90" i="50"/>
  <c r="H90" i="50"/>
  <c r="AQ89" i="50"/>
  <c r="AJ89" i="50"/>
  <c r="AV89" i="50" s="1"/>
  <c r="O89" i="50"/>
  <c r="H89" i="50"/>
  <c r="AQ88" i="50"/>
  <c r="AJ88" i="50"/>
  <c r="O88" i="50"/>
  <c r="H88" i="50"/>
  <c r="AQ87" i="50"/>
  <c r="AJ87" i="50"/>
  <c r="O87" i="50"/>
  <c r="H87" i="50"/>
  <c r="AT87" i="50" s="1"/>
  <c r="AQ86" i="50"/>
  <c r="AJ86" i="50"/>
  <c r="O86" i="50"/>
  <c r="H86" i="50"/>
  <c r="AT86" i="50" s="1"/>
  <c r="AQ85" i="50"/>
  <c r="AJ85" i="50"/>
  <c r="O85" i="50"/>
  <c r="H85" i="50"/>
  <c r="AQ84" i="50"/>
  <c r="AJ84" i="50"/>
  <c r="O84" i="50"/>
  <c r="H84" i="50"/>
  <c r="AQ83" i="50"/>
  <c r="AJ83" i="50"/>
  <c r="AV83" i="50" s="1"/>
  <c r="O83" i="50"/>
  <c r="H83" i="50"/>
  <c r="AQ82" i="50"/>
  <c r="AJ82" i="50"/>
  <c r="AV82" i="50" s="1"/>
  <c r="O82" i="50"/>
  <c r="H82" i="50"/>
  <c r="AQ81" i="50"/>
  <c r="AJ81" i="50"/>
  <c r="O81" i="50"/>
  <c r="H81" i="50"/>
  <c r="AQ80" i="50"/>
  <c r="AJ80" i="50"/>
  <c r="O80" i="50"/>
  <c r="H80" i="50"/>
  <c r="AT80" i="50" s="1"/>
  <c r="AQ79" i="50"/>
  <c r="AJ79" i="50"/>
  <c r="O79" i="50"/>
  <c r="H79" i="50"/>
  <c r="AT79" i="50" s="1"/>
  <c r="AQ78" i="50"/>
  <c r="AJ78" i="50"/>
  <c r="O78" i="50"/>
  <c r="H78" i="50"/>
  <c r="AQ77" i="50"/>
  <c r="AJ77" i="50"/>
  <c r="O77" i="50"/>
  <c r="H77" i="50"/>
  <c r="AQ76" i="50"/>
  <c r="AJ76" i="50"/>
  <c r="AV76" i="50" s="1"/>
  <c r="O76" i="50"/>
  <c r="H76" i="50"/>
  <c r="AQ75" i="50"/>
  <c r="AJ75" i="50"/>
  <c r="O75" i="50"/>
  <c r="H75" i="50"/>
  <c r="AQ74" i="50"/>
  <c r="AJ74" i="50"/>
  <c r="O74" i="50"/>
  <c r="H74" i="50"/>
  <c r="AQ73" i="50"/>
  <c r="AJ73" i="50"/>
  <c r="O73" i="50"/>
  <c r="H73" i="50"/>
  <c r="AT73" i="50" s="1"/>
  <c r="AQ72" i="50"/>
  <c r="AJ72" i="50"/>
  <c r="O72" i="50"/>
  <c r="H72" i="50"/>
  <c r="AT72" i="50" s="1"/>
  <c r="AQ71" i="50"/>
  <c r="AJ71" i="50"/>
  <c r="O71" i="50"/>
  <c r="H71" i="50"/>
  <c r="AQ70" i="50"/>
  <c r="AJ70" i="50"/>
  <c r="O70" i="50"/>
  <c r="H70" i="50"/>
  <c r="AQ69" i="50"/>
  <c r="AJ69" i="50"/>
  <c r="O69" i="50"/>
  <c r="H69" i="50"/>
  <c r="AQ68" i="50"/>
  <c r="AJ68" i="50"/>
  <c r="AV68" i="50" s="1"/>
  <c r="O68" i="50"/>
  <c r="H68" i="50"/>
  <c r="AQ67" i="50"/>
  <c r="AJ67" i="50"/>
  <c r="O67" i="50"/>
  <c r="H67" i="50"/>
  <c r="AQ66" i="50"/>
  <c r="AJ66" i="50"/>
  <c r="O66" i="50"/>
  <c r="H66" i="50"/>
  <c r="AT66" i="50" s="1"/>
  <c r="AQ65" i="50"/>
  <c r="AJ65" i="50"/>
  <c r="O65" i="50"/>
  <c r="H65" i="50"/>
  <c r="AT65" i="50" s="1"/>
  <c r="AQ64" i="50"/>
  <c r="AJ64" i="50"/>
  <c r="O64" i="50"/>
  <c r="H64" i="50"/>
  <c r="AQ63" i="50"/>
  <c r="AJ63" i="50"/>
  <c r="O63" i="50"/>
  <c r="H63" i="50"/>
  <c r="AQ62" i="50"/>
  <c r="AJ62" i="50"/>
  <c r="O62" i="50"/>
  <c r="H62" i="50"/>
  <c r="AQ61" i="50"/>
  <c r="AJ61" i="50"/>
  <c r="AV61" i="50" s="1"/>
  <c r="O61" i="50"/>
  <c r="H61" i="50"/>
  <c r="AQ60" i="50"/>
  <c r="AJ60" i="50"/>
  <c r="O60" i="50"/>
  <c r="H60" i="50"/>
  <c r="AQ59" i="50"/>
  <c r="AJ59" i="50"/>
  <c r="O59" i="50"/>
  <c r="H59" i="50"/>
  <c r="AT59" i="50" s="1"/>
  <c r="AQ58" i="50"/>
  <c r="AJ58" i="50"/>
  <c r="O58" i="50"/>
  <c r="H58" i="50"/>
  <c r="AT58" i="50" s="1"/>
  <c r="AQ57" i="50"/>
  <c r="AJ57" i="50"/>
  <c r="O57" i="50"/>
  <c r="H57" i="50"/>
  <c r="AQ56" i="50"/>
  <c r="AJ56" i="50"/>
  <c r="O56" i="50"/>
  <c r="H56" i="50"/>
  <c r="AQ55" i="50"/>
  <c r="AJ55" i="50"/>
  <c r="O55" i="50"/>
  <c r="H55" i="50"/>
  <c r="AQ54" i="50"/>
  <c r="AJ54" i="50"/>
  <c r="AV54" i="50" s="1"/>
  <c r="O54" i="50"/>
  <c r="H54" i="50"/>
  <c r="AQ53" i="50"/>
  <c r="AJ53" i="50"/>
  <c r="O53" i="50"/>
  <c r="H53" i="50"/>
  <c r="AQ52" i="50"/>
  <c r="AJ52" i="50"/>
  <c r="O52" i="50"/>
  <c r="H52" i="50"/>
  <c r="AT52" i="50" s="1"/>
  <c r="AQ51" i="50"/>
  <c r="AJ51" i="50"/>
  <c r="O51" i="50"/>
  <c r="H51" i="50"/>
  <c r="AT51" i="50" s="1"/>
  <c r="AT478" i="50" l="1"/>
  <c r="AT381" i="50"/>
  <c r="AV384" i="50"/>
  <c r="AT388" i="50"/>
  <c r="AT402" i="50"/>
  <c r="AV405" i="50"/>
  <c r="AT437" i="50"/>
  <c r="AV440" i="50"/>
  <c r="H434" i="55" s="1"/>
  <c r="AT444" i="50"/>
  <c r="AV447" i="50"/>
  <c r="AT451" i="50"/>
  <c r="AV454" i="50"/>
  <c r="H448" i="55" s="1"/>
  <c r="AT458" i="50"/>
  <c r="AV461" i="50"/>
  <c r="AT465" i="50"/>
  <c r="AV468" i="50"/>
  <c r="AT472" i="50"/>
  <c r="AV475" i="50"/>
  <c r="AT479" i="50"/>
  <c r="AV482" i="50"/>
  <c r="AT486" i="50"/>
  <c r="AV489" i="50"/>
  <c r="AV601" i="50"/>
  <c r="A542" i="53"/>
  <c r="D541" i="53"/>
  <c r="C541" i="53"/>
  <c r="B541" i="53"/>
  <c r="D509" i="53"/>
  <c r="G509" i="53" s="1"/>
  <c r="A510" i="53"/>
  <c r="C509" i="53"/>
  <c r="F509" i="53" s="1"/>
  <c r="B509" i="53"/>
  <c r="E509" i="53" s="1"/>
  <c r="A55" i="53"/>
  <c r="A14" i="55"/>
  <c r="G13" i="55"/>
  <c r="F13" i="55"/>
  <c r="E13" i="55"/>
  <c r="AV123" i="50"/>
  <c r="AT127" i="50"/>
  <c r="AV130" i="50"/>
  <c r="AT288" i="50"/>
  <c r="AV291" i="50"/>
  <c r="H285" i="55" s="1"/>
  <c r="AT295" i="50"/>
  <c r="AV298" i="50"/>
  <c r="H292" i="55" s="1"/>
  <c r="AT302" i="50"/>
  <c r="AT309" i="50"/>
  <c r="AV312" i="50"/>
  <c r="H306" i="55" s="1"/>
  <c r="AT316" i="50"/>
  <c r="AV319" i="50"/>
  <c r="H313" i="55" s="1"/>
  <c r="AT323" i="50"/>
  <c r="AV326" i="50"/>
  <c r="H320" i="55" s="1"/>
  <c r="AT330" i="50"/>
  <c r="AV333" i="50"/>
  <c r="AT337" i="50"/>
  <c r="AV340" i="50"/>
  <c r="H334" i="55" s="1"/>
  <c r="AT393" i="50"/>
  <c r="AV396" i="50"/>
  <c r="AT400" i="50"/>
  <c r="AV403" i="50"/>
  <c r="H397" i="55" s="1"/>
  <c r="AV408" i="50"/>
  <c r="AT412" i="50"/>
  <c r="AT419" i="50"/>
  <c r="AV422" i="50"/>
  <c r="H416" i="55" s="1"/>
  <c r="AT426" i="50"/>
  <c r="AT433" i="50"/>
  <c r="AV436" i="50"/>
  <c r="AT440" i="50"/>
  <c r="AT538" i="50"/>
  <c r="AV541" i="50"/>
  <c r="H535" i="55" s="1"/>
  <c r="AT545" i="50"/>
  <c r="AV548" i="50"/>
  <c r="H542" i="55" s="1"/>
  <c r="AV569" i="50"/>
  <c r="H563" i="55" s="1"/>
  <c r="AT573" i="50"/>
  <c r="AV576" i="50"/>
  <c r="AT580" i="50"/>
  <c r="AT587" i="50"/>
  <c r="AV590" i="50"/>
  <c r="H584" i="55" s="1"/>
  <c r="AT594" i="50"/>
  <c r="AV597" i="50"/>
  <c r="H591" i="55" s="1"/>
  <c r="AT601" i="50"/>
  <c r="AT608" i="50"/>
  <c r="AV611" i="50"/>
  <c r="AT615" i="50"/>
  <c r="AT392" i="50"/>
  <c r="AV395" i="50"/>
  <c r="H389" i="55" s="1"/>
  <c r="AT406" i="50"/>
  <c r="AT53" i="50"/>
  <c r="AV56" i="50"/>
  <c r="H50" i="55" s="1"/>
  <c r="AT60" i="50"/>
  <c r="AV63" i="50"/>
  <c r="H57" i="55" s="1"/>
  <c r="AT67" i="50"/>
  <c r="AV70" i="50"/>
  <c r="H64" i="55" s="1"/>
  <c r="AT74" i="50"/>
  <c r="AV77" i="50"/>
  <c r="AT81" i="50"/>
  <c r="AT88" i="50"/>
  <c r="AV91" i="50"/>
  <c r="H85" i="55" s="1"/>
  <c r="AT95" i="50"/>
  <c r="AV98" i="50"/>
  <c r="H92" i="55" s="1"/>
  <c r="AT102" i="50"/>
  <c r="AV105" i="50"/>
  <c r="H99" i="55" s="1"/>
  <c r="AT109" i="50"/>
  <c r="AV112" i="50"/>
  <c r="H106" i="55" s="1"/>
  <c r="AT116" i="50"/>
  <c r="AT123" i="50"/>
  <c r="AT130" i="50"/>
  <c r="AV133" i="50"/>
  <c r="H127" i="55" s="1"/>
  <c r="AT137" i="50"/>
  <c r="AV140" i="50"/>
  <c r="AT144" i="50"/>
  <c r="AT151" i="50"/>
  <c r="AV168" i="50"/>
  <c r="H162" i="55" s="1"/>
  <c r="AT172" i="50"/>
  <c r="AV175" i="50"/>
  <c r="H169" i="55" s="1"/>
  <c r="AT179" i="50"/>
  <c r="AV182" i="50"/>
  <c r="AT186" i="50"/>
  <c r="AV189" i="50"/>
  <c r="H183" i="55" s="1"/>
  <c r="AT193" i="50"/>
  <c r="AV196" i="50"/>
  <c r="H190" i="55" s="1"/>
  <c r="AT200" i="50"/>
  <c r="AV203" i="50"/>
  <c r="AT207" i="50"/>
  <c r="AV210" i="50"/>
  <c r="AT214" i="50"/>
  <c r="AV217" i="50"/>
  <c r="H211" i="55" s="1"/>
  <c r="AT221" i="50"/>
  <c r="AT228" i="50"/>
  <c r="AV231" i="50"/>
  <c r="H225" i="55" s="1"/>
  <c r="AT235" i="50"/>
  <c r="AT242" i="50"/>
  <c r="AT249" i="50"/>
  <c r="AV252" i="50"/>
  <c r="H246" i="55" s="1"/>
  <c r="AT256" i="50"/>
  <c r="AV259" i="50"/>
  <c r="H253" i="55" s="1"/>
  <c r="AT263" i="50"/>
  <c r="AV266" i="50"/>
  <c r="AV273" i="50"/>
  <c r="H267" i="55" s="1"/>
  <c r="AT277" i="50"/>
  <c r="AV280" i="50"/>
  <c r="H274" i="55" s="1"/>
  <c r="AT284" i="50"/>
  <c r="AV287" i="50"/>
  <c r="H281" i="55" s="1"/>
  <c r="AV518" i="50"/>
  <c r="H512" i="55" s="1"/>
  <c r="AT536" i="50"/>
  <c r="AV539" i="50"/>
  <c r="H533" i="55" s="1"/>
  <c r="AT543" i="50"/>
  <c r="AV546" i="50"/>
  <c r="H540" i="55" s="1"/>
  <c r="AT606" i="50"/>
  <c r="AV609" i="50"/>
  <c r="H603" i="55" s="1"/>
  <c r="AT613" i="50"/>
  <c r="AV364" i="50"/>
  <c r="AT368" i="50"/>
  <c r="AT375" i="50"/>
  <c r="AV378" i="50"/>
  <c r="H372" i="55" s="1"/>
  <c r="AT396" i="50"/>
  <c r="AV399" i="50"/>
  <c r="H393" i="55" s="1"/>
  <c r="AT403" i="50"/>
  <c r="AV406" i="50"/>
  <c r="H400" i="55" s="1"/>
  <c r="AU16" i="50"/>
  <c r="AU23" i="50"/>
  <c r="AU30" i="50"/>
  <c r="AU37" i="50"/>
  <c r="AU44" i="50"/>
  <c r="AU51" i="50"/>
  <c r="AU58" i="50"/>
  <c r="AU65" i="50"/>
  <c r="AU72" i="50"/>
  <c r="AU79" i="50"/>
  <c r="AU86" i="50"/>
  <c r="AU93" i="50"/>
  <c r="AU100" i="50"/>
  <c r="AU107" i="50"/>
  <c r="AU114" i="50"/>
  <c r="AU121" i="50"/>
  <c r="AU128" i="50"/>
  <c r="AU135" i="50"/>
  <c r="AU142" i="50"/>
  <c r="AU149" i="50"/>
  <c r="AU156" i="50"/>
  <c r="AU163" i="50"/>
  <c r="AU170" i="50"/>
  <c r="AU177" i="50"/>
  <c r="AU184" i="50"/>
  <c r="AU191" i="50"/>
  <c r="AU198" i="50"/>
  <c r="AU205" i="50"/>
  <c r="AU212" i="50"/>
  <c r="AU219" i="50"/>
  <c r="AU226" i="50"/>
  <c r="AU233" i="50"/>
  <c r="AU240" i="50"/>
  <c r="AU247" i="50"/>
  <c r="AU254" i="50"/>
  <c r="AU261" i="50"/>
  <c r="AU268" i="50"/>
  <c r="AU275" i="50"/>
  <c r="AU282" i="50"/>
  <c r="AU289" i="50"/>
  <c r="AU296" i="50"/>
  <c r="AU303" i="50"/>
  <c r="AU310" i="50"/>
  <c r="AU317" i="50"/>
  <c r="AU324" i="50"/>
  <c r="AU331" i="50"/>
  <c r="AU338" i="50"/>
  <c r="AU345" i="50"/>
  <c r="AU352" i="50"/>
  <c r="AU359" i="50"/>
  <c r="AU366" i="50"/>
  <c r="AU373" i="50"/>
  <c r="AU380" i="50"/>
  <c r="AU387" i="50"/>
  <c r="AU394" i="50"/>
  <c r="AU401" i="50"/>
  <c r="AU408" i="50"/>
  <c r="AU415" i="50"/>
  <c r="AU422" i="50"/>
  <c r="AU429" i="50"/>
  <c r="AU436" i="50"/>
  <c r="AU443" i="50"/>
  <c r="AU450" i="50"/>
  <c r="AU457" i="50"/>
  <c r="AU464" i="50"/>
  <c r="AU471" i="50"/>
  <c r="AU478" i="50"/>
  <c r="AU485" i="50"/>
  <c r="AU492" i="50"/>
  <c r="AU499" i="50"/>
  <c r="AU506" i="50"/>
  <c r="AU513" i="50"/>
  <c r="AU520" i="50"/>
  <c r="AU527" i="50"/>
  <c r="AU534" i="50"/>
  <c r="AU541" i="50"/>
  <c r="AU548" i="50"/>
  <c r="AU25" i="50"/>
  <c r="AU46" i="50"/>
  <c r="AU60" i="50"/>
  <c r="AU81" i="50"/>
  <c r="AU95" i="50"/>
  <c r="AU109" i="50"/>
  <c r="AU137" i="50"/>
  <c r="AU151" i="50"/>
  <c r="AU165" i="50"/>
  <c r="AU186" i="50"/>
  <c r="AU200" i="50"/>
  <c r="AU221" i="50"/>
  <c r="AU235" i="50"/>
  <c r="AU256" i="50"/>
  <c r="AU277" i="50"/>
  <c r="AU291" i="50"/>
  <c r="AU305" i="50"/>
  <c r="AU326" i="50"/>
  <c r="AU347" i="50"/>
  <c r="AU361" i="50"/>
  <c r="AU382" i="50"/>
  <c r="AU403" i="50"/>
  <c r="AU424" i="50"/>
  <c r="AU438" i="50"/>
  <c r="AU459" i="50"/>
  <c r="AU473" i="50"/>
  <c r="AU494" i="50"/>
  <c r="AU536" i="50"/>
  <c r="AU123" i="50"/>
  <c r="H303" i="55"/>
  <c r="AU18" i="50"/>
  <c r="AU32" i="50"/>
  <c r="AU39" i="50"/>
  <c r="AU53" i="50"/>
  <c r="AU67" i="50"/>
  <c r="AU74" i="50"/>
  <c r="AU88" i="50"/>
  <c r="AU102" i="50"/>
  <c r="AU116" i="50"/>
  <c r="AU130" i="50"/>
  <c r="AU144" i="50"/>
  <c r="AU158" i="50"/>
  <c r="AU172" i="50"/>
  <c r="AU179" i="50"/>
  <c r="AU193" i="50"/>
  <c r="AU207" i="50"/>
  <c r="AU214" i="50"/>
  <c r="AU228" i="50"/>
  <c r="AU242" i="50"/>
  <c r="AU249" i="50"/>
  <c r="AU263" i="50"/>
  <c r="AU270" i="50"/>
  <c r="AU284" i="50"/>
  <c r="AU298" i="50"/>
  <c r="AU312" i="50"/>
  <c r="AU319" i="50"/>
  <c r="AU333" i="50"/>
  <c r="AU340" i="50"/>
  <c r="AU354" i="50"/>
  <c r="AU368" i="50"/>
  <c r="AU375" i="50"/>
  <c r="AU389" i="50"/>
  <c r="AU396" i="50"/>
  <c r="AU410" i="50"/>
  <c r="AU417" i="50"/>
  <c r="AU431" i="50"/>
  <c r="AU445" i="50"/>
  <c r="AU452" i="50"/>
  <c r="AU466" i="50"/>
  <c r="AU480" i="50"/>
  <c r="AU487" i="50"/>
  <c r="AU501" i="50"/>
  <c r="AU508" i="50"/>
  <c r="AU474" i="50"/>
  <c r="AT270" i="50"/>
  <c r="AT343" i="50"/>
  <c r="AV346" i="50"/>
  <c r="H340" i="55" s="1"/>
  <c r="AT350" i="50"/>
  <c r="AV353" i="50"/>
  <c r="H347" i="55" s="1"/>
  <c r="AT357" i="50"/>
  <c r="AU495" i="50"/>
  <c r="AU529" i="50"/>
  <c r="AU550" i="50"/>
  <c r="AU564" i="50"/>
  <c r="AU585" i="50"/>
  <c r="AU599" i="50"/>
  <c r="AU606" i="50"/>
  <c r="AU26" i="50"/>
  <c r="AU47" i="50"/>
  <c r="AU68" i="50"/>
  <c r="AU82" i="50"/>
  <c r="AU103" i="50"/>
  <c r="AU117" i="50"/>
  <c r="AU138" i="50"/>
  <c r="AU152" i="50"/>
  <c r="AU166" i="50"/>
  <c r="AU187" i="50"/>
  <c r="AU208" i="50"/>
  <c r="AU222" i="50"/>
  <c r="AU236" i="50"/>
  <c r="AU257" i="50"/>
  <c r="AU278" i="50"/>
  <c r="AU292" i="50"/>
  <c r="AU306" i="50"/>
  <c r="AU327" i="50"/>
  <c r="AU341" i="50"/>
  <c r="AU362" i="50"/>
  <c r="AU383" i="50"/>
  <c r="AU397" i="50"/>
  <c r="AU411" i="50"/>
  <c r="AU432" i="50"/>
  <c r="AU446" i="50"/>
  <c r="AU460" i="50"/>
  <c r="AU488" i="50"/>
  <c r="AU509" i="50"/>
  <c r="AU523" i="50"/>
  <c r="AU544" i="50"/>
  <c r="AU558" i="50"/>
  <c r="AU579" i="50"/>
  <c r="AU607" i="50"/>
  <c r="AU27" i="50"/>
  <c r="AU48" i="50"/>
  <c r="AU62" i="50"/>
  <c r="AU83" i="50"/>
  <c r="AU97" i="50"/>
  <c r="AU118" i="50"/>
  <c r="AU139" i="50"/>
  <c r="AU22" i="50"/>
  <c r="AU36" i="50"/>
  <c r="AU50" i="50"/>
  <c r="AU64" i="50"/>
  <c r="AU78" i="50"/>
  <c r="AU85" i="50"/>
  <c r="AU92" i="50"/>
  <c r="AU99" i="50"/>
  <c r="AU106" i="50"/>
  <c r="AU113" i="50"/>
  <c r="AU120" i="50"/>
  <c r="AU127" i="50"/>
  <c r="AU134" i="50"/>
  <c r="AU141" i="50"/>
  <c r="AU155" i="50"/>
  <c r="AU162" i="50"/>
  <c r="AU169" i="50"/>
  <c r="AU176" i="50"/>
  <c r="AU183" i="50"/>
  <c r="AU190" i="50"/>
  <c r="AU197" i="50"/>
  <c r="AU204" i="50"/>
  <c r="AU211" i="50"/>
  <c r="AU218" i="50"/>
  <c r="AU225" i="50"/>
  <c r="AU232" i="50"/>
  <c r="AU239" i="50"/>
  <c r="AU246" i="50"/>
  <c r="AU253" i="50"/>
  <c r="AU260" i="50"/>
  <c r="AU267" i="50"/>
  <c r="AU274" i="50"/>
  <c r="AU281" i="50"/>
  <c r="AU288" i="50"/>
  <c r="AU295" i="50"/>
  <c r="AU302" i="50"/>
  <c r="AU309" i="50"/>
  <c r="AU515" i="50"/>
  <c r="AU522" i="50"/>
  <c r="AU543" i="50"/>
  <c r="AU557" i="50"/>
  <c r="AU571" i="50"/>
  <c r="AU578" i="50"/>
  <c r="AU592" i="50"/>
  <c r="AU613" i="50"/>
  <c r="AU19" i="50"/>
  <c r="AU33" i="50"/>
  <c r="AU40" i="50"/>
  <c r="AU54" i="50"/>
  <c r="AU61" i="50"/>
  <c r="AU75" i="50"/>
  <c r="AU89" i="50"/>
  <c r="AU96" i="50"/>
  <c r="AU110" i="50"/>
  <c r="AU124" i="50"/>
  <c r="AU131" i="50"/>
  <c r="AU145" i="50"/>
  <c r="AU159" i="50"/>
  <c r="AU173" i="50"/>
  <c r="AU180" i="50"/>
  <c r="AU194" i="50"/>
  <c r="AU201" i="50"/>
  <c r="AU215" i="50"/>
  <c r="AU229" i="50"/>
  <c r="AU243" i="50"/>
  <c r="AU250" i="50"/>
  <c r="AU264" i="50"/>
  <c r="AU271" i="50"/>
  <c r="AU285" i="50"/>
  <c r="AU299" i="50"/>
  <c r="AU313" i="50"/>
  <c r="AU320" i="50"/>
  <c r="AU334" i="50"/>
  <c r="AU348" i="50"/>
  <c r="AU355" i="50"/>
  <c r="AU369" i="50"/>
  <c r="AU376" i="50"/>
  <c r="AU390" i="50"/>
  <c r="AU404" i="50"/>
  <c r="AU418" i="50"/>
  <c r="AU425" i="50"/>
  <c r="AU439" i="50"/>
  <c r="AU453" i="50"/>
  <c r="AU467" i="50"/>
  <c r="AU481" i="50"/>
  <c r="AU502" i="50"/>
  <c r="AU516" i="50"/>
  <c r="AU530" i="50"/>
  <c r="AU537" i="50"/>
  <c r="AU551" i="50"/>
  <c r="AU565" i="50"/>
  <c r="AU572" i="50"/>
  <c r="AU586" i="50"/>
  <c r="AU593" i="50"/>
  <c r="AU600" i="50"/>
  <c r="AU614" i="50"/>
  <c r="AU20" i="50"/>
  <c r="AU34" i="50"/>
  <c r="AU41" i="50"/>
  <c r="AU55" i="50"/>
  <c r="AU69" i="50"/>
  <c r="AU76" i="50"/>
  <c r="AU90" i="50"/>
  <c r="AU104" i="50"/>
  <c r="AU111" i="50"/>
  <c r="AU125" i="50"/>
  <c r="AU132" i="50"/>
  <c r="AU29" i="50"/>
  <c r="AU43" i="50"/>
  <c r="AU57" i="50"/>
  <c r="AU71" i="50"/>
  <c r="AU148" i="50"/>
  <c r="AT521" i="50"/>
  <c r="AV524" i="50"/>
  <c r="H518" i="55" s="1"/>
  <c r="AT528" i="50"/>
  <c r="AV531" i="50"/>
  <c r="H525" i="55" s="1"/>
  <c r="AT535" i="50"/>
  <c r="AV538" i="50"/>
  <c r="H532" i="55" s="1"/>
  <c r="AT542" i="50"/>
  <c r="AV545" i="50"/>
  <c r="H539" i="55" s="1"/>
  <c r="AT549" i="50"/>
  <c r="AU351" i="50"/>
  <c r="AU393" i="50"/>
  <c r="AU428" i="50"/>
  <c r="AU477" i="50"/>
  <c r="AU533" i="50"/>
  <c r="AU610" i="50"/>
  <c r="AU316" i="50"/>
  <c r="AU323" i="50"/>
  <c r="AU330" i="50"/>
  <c r="AU337" i="50"/>
  <c r="AU344" i="50"/>
  <c r="AU358" i="50"/>
  <c r="AU365" i="50"/>
  <c r="AU372" i="50"/>
  <c r="AU379" i="50"/>
  <c r="AU386" i="50"/>
  <c r="AU400" i="50"/>
  <c r="AU407" i="50"/>
  <c r="AU414" i="50"/>
  <c r="AU421" i="50"/>
  <c r="AU435" i="50"/>
  <c r="AU442" i="50"/>
  <c r="AU449" i="50"/>
  <c r="AU456" i="50"/>
  <c r="AU463" i="50"/>
  <c r="AU470" i="50"/>
  <c r="AU484" i="50"/>
  <c r="AU491" i="50"/>
  <c r="AU498" i="50"/>
  <c r="AU505" i="50"/>
  <c r="AU512" i="50"/>
  <c r="AU519" i="50"/>
  <c r="AU526" i="50"/>
  <c r="AU540" i="50"/>
  <c r="AU547" i="50"/>
  <c r="AU554" i="50"/>
  <c r="AU561" i="50"/>
  <c r="AU568" i="50"/>
  <c r="AU575" i="50"/>
  <c r="AU582" i="50"/>
  <c r="AU589" i="50"/>
  <c r="AU596" i="50"/>
  <c r="AU603" i="50"/>
  <c r="AT54" i="50"/>
  <c r="AV57" i="50"/>
  <c r="H51" i="55" s="1"/>
  <c r="AT61" i="50"/>
  <c r="AV64" i="50"/>
  <c r="H58" i="55" s="1"/>
  <c r="AT68" i="50"/>
  <c r="AV71" i="50"/>
  <c r="H65" i="55" s="1"/>
  <c r="AT75" i="50"/>
  <c r="AV78" i="50"/>
  <c r="AT82" i="50"/>
  <c r="AV85" i="50"/>
  <c r="H79" i="55" s="1"/>
  <c r="AT89" i="50"/>
  <c r="AV92" i="50"/>
  <c r="H86" i="55" s="1"/>
  <c r="AT96" i="50"/>
  <c r="AT103" i="50"/>
  <c r="AT110" i="50"/>
  <c r="AV113" i="50"/>
  <c r="H107" i="55" s="1"/>
  <c r="AT117" i="50"/>
  <c r="AV120" i="50"/>
  <c r="H114" i="55" s="1"/>
  <c r="AT365" i="50"/>
  <c r="AT372" i="50"/>
  <c r="AV375" i="50"/>
  <c r="H369" i="55" s="1"/>
  <c r="AT379" i="50"/>
  <c r="AT386" i="50"/>
  <c r="AV389" i="50"/>
  <c r="H383" i="55" s="1"/>
  <c r="AV434" i="50"/>
  <c r="H428" i="55" s="1"/>
  <c r="AT438" i="50"/>
  <c r="AT445" i="50"/>
  <c r="AV448" i="50"/>
  <c r="H442" i="55" s="1"/>
  <c r="AT452" i="50"/>
  <c r="AV455" i="50"/>
  <c r="AT459" i="50"/>
  <c r="AV462" i="50"/>
  <c r="H456" i="55" s="1"/>
  <c r="AT466" i="50"/>
  <c r="AV469" i="50"/>
  <c r="H463" i="55" s="1"/>
  <c r="AT473" i="50"/>
  <c r="AV476" i="50"/>
  <c r="AT480" i="50"/>
  <c r="AV483" i="50"/>
  <c r="H477" i="55" s="1"/>
  <c r="AT487" i="50"/>
  <c r="AV490" i="50"/>
  <c r="H484" i="55" s="1"/>
  <c r="AT574" i="50"/>
  <c r="AV577" i="50"/>
  <c r="H571" i="55" s="1"/>
  <c r="AT581" i="50"/>
  <c r="AV584" i="50"/>
  <c r="H578" i="55" s="1"/>
  <c r="AT588" i="50"/>
  <c r="AV591" i="50"/>
  <c r="AT595" i="50"/>
  <c r="AT602" i="50"/>
  <c r="AU24" i="50"/>
  <c r="AU38" i="50"/>
  <c r="AU59" i="50"/>
  <c r="AV540" i="50"/>
  <c r="H534" i="55" s="1"/>
  <c r="AV547" i="50"/>
  <c r="H541" i="55" s="1"/>
  <c r="AV415" i="50"/>
  <c r="H409" i="55" s="1"/>
  <c r="AV429" i="50"/>
  <c r="H423" i="55" s="1"/>
  <c r="H475" i="55"/>
  <c r="AV516" i="50"/>
  <c r="H510" i="55" s="1"/>
  <c r="AV381" i="50"/>
  <c r="AT385" i="50"/>
  <c r="AV388" i="50"/>
  <c r="AV530" i="50"/>
  <c r="H524" i="55" s="1"/>
  <c r="AV568" i="50"/>
  <c r="H562" i="55" s="1"/>
  <c r="AV589" i="50"/>
  <c r="H583" i="55" s="1"/>
  <c r="AV596" i="50"/>
  <c r="H590" i="55" s="1"/>
  <c r="AT134" i="50"/>
  <c r="AV137" i="50"/>
  <c r="H131" i="55" s="1"/>
  <c r="AT141" i="50"/>
  <c r="AV144" i="50"/>
  <c r="AT148" i="50"/>
  <c r="AV151" i="50"/>
  <c r="H145" i="55" s="1"/>
  <c r="AT155" i="50"/>
  <c r="AV158" i="50"/>
  <c r="H152" i="55" s="1"/>
  <c r="AT162" i="50"/>
  <c r="AV165" i="50"/>
  <c r="H159" i="55" s="1"/>
  <c r="AT169" i="50"/>
  <c r="AV172" i="50"/>
  <c r="H166" i="55" s="1"/>
  <c r="AT176" i="50"/>
  <c r="AV179" i="50"/>
  <c r="H173" i="55" s="1"/>
  <c r="AT183" i="50"/>
  <c r="AV186" i="50"/>
  <c r="H180" i="55" s="1"/>
  <c r="AT190" i="50"/>
  <c r="AV193" i="50"/>
  <c r="H187" i="55" s="1"/>
  <c r="AT197" i="50"/>
  <c r="AV200" i="50"/>
  <c r="H194" i="55" s="1"/>
  <c r="AT204" i="50"/>
  <c r="AV207" i="50"/>
  <c r="AT211" i="50"/>
  <c r="AV214" i="50"/>
  <c r="H208" i="55" s="1"/>
  <c r="AT218" i="50"/>
  <c r="AV221" i="50"/>
  <c r="H215" i="55" s="1"/>
  <c r="AT225" i="50"/>
  <c r="AV228" i="50"/>
  <c r="H222" i="55" s="1"/>
  <c r="AT232" i="50"/>
  <c r="AV235" i="50"/>
  <c r="H229" i="55" s="1"/>
  <c r="AT239" i="50"/>
  <c r="AV242" i="50"/>
  <c r="H236" i="55" s="1"/>
  <c r="AT246" i="50"/>
  <c r="AV249" i="50"/>
  <c r="H243" i="55" s="1"/>
  <c r="AT253" i="50"/>
  <c r="AV256" i="50"/>
  <c r="AT260" i="50"/>
  <c r="AV263" i="50"/>
  <c r="H257" i="55" s="1"/>
  <c r="AT267" i="50"/>
  <c r="AV270" i="50"/>
  <c r="H264" i="55" s="1"/>
  <c r="AT274" i="50"/>
  <c r="AV277" i="50"/>
  <c r="H271" i="55" s="1"/>
  <c r="AT281" i="50"/>
  <c r="AV284" i="50"/>
  <c r="H278" i="55" s="1"/>
  <c r="AV343" i="50"/>
  <c r="H337" i="55" s="1"/>
  <c r="AT347" i="50"/>
  <c r="AV350" i="50"/>
  <c r="H344" i="55" s="1"/>
  <c r="AT354" i="50"/>
  <c r="AV357" i="50"/>
  <c r="H351" i="55" s="1"/>
  <c r="AT361" i="50"/>
  <c r="AV371" i="50"/>
  <c r="H365" i="55" s="1"/>
  <c r="AV492" i="50"/>
  <c r="AT496" i="50"/>
  <c r="AV499" i="50"/>
  <c r="H493" i="55" s="1"/>
  <c r="AT503" i="50"/>
  <c r="AV506" i="50"/>
  <c r="H500" i="55" s="1"/>
  <c r="AT510" i="50"/>
  <c r="AV513" i="50"/>
  <c r="H507" i="55" s="1"/>
  <c r="AT517" i="50"/>
  <c r="AU52" i="50"/>
  <c r="AV143" i="50"/>
  <c r="H137" i="55" s="1"/>
  <c r="AV164" i="50"/>
  <c r="H158" i="55" s="1"/>
  <c r="AU17" i="50"/>
  <c r="AU31" i="50"/>
  <c r="AU45" i="50"/>
  <c r="AU66" i="50"/>
  <c r="AV585" i="50"/>
  <c r="H579" i="55" s="1"/>
  <c r="AV305" i="50"/>
  <c r="H299" i="55" s="1"/>
  <c r="AV402" i="50"/>
  <c r="H396" i="55" s="1"/>
  <c r="AV368" i="50"/>
  <c r="H362" i="55" s="1"/>
  <c r="AV392" i="50"/>
  <c r="H386" i="55" s="1"/>
  <c r="AV106" i="50"/>
  <c r="H100" i="55" s="1"/>
  <c r="AV75" i="50"/>
  <c r="H69" i="55" s="1"/>
  <c r="AV96" i="50"/>
  <c r="H90" i="55" s="1"/>
  <c r="AV103" i="50"/>
  <c r="H97" i="55" s="1"/>
  <c r="AV110" i="50"/>
  <c r="H104" i="55" s="1"/>
  <c r="AT114" i="50"/>
  <c r="AV117" i="50"/>
  <c r="H111" i="55" s="1"/>
  <c r="AV288" i="50"/>
  <c r="H282" i="55" s="1"/>
  <c r="AT292" i="50"/>
  <c r="AV295" i="50"/>
  <c r="H289" i="55" s="1"/>
  <c r="AT299" i="50"/>
  <c r="AV302" i="50"/>
  <c r="H296" i="55" s="1"/>
  <c r="AT306" i="50"/>
  <c r="AV316" i="50"/>
  <c r="H310" i="55" s="1"/>
  <c r="AV323" i="50"/>
  <c r="H317" i="55" s="1"/>
  <c r="AT327" i="50"/>
  <c r="AV330" i="50"/>
  <c r="H324" i="55" s="1"/>
  <c r="AT334" i="50"/>
  <c r="AV337" i="50"/>
  <c r="H331" i="55" s="1"/>
  <c r="AT341" i="50"/>
  <c r="AV382" i="50"/>
  <c r="H376" i="55" s="1"/>
  <c r="AV583" i="50"/>
  <c r="H577" i="55" s="1"/>
  <c r="H447" i="55"/>
  <c r="AV166" i="50"/>
  <c r="H160" i="55" s="1"/>
  <c r="AV187" i="50"/>
  <c r="H181" i="55" s="1"/>
  <c r="AV215" i="50"/>
  <c r="H209" i="55" s="1"/>
  <c r="AV222" i="50"/>
  <c r="H216" i="55" s="1"/>
  <c r="AV243" i="50"/>
  <c r="H237" i="55" s="1"/>
  <c r="AV488" i="50"/>
  <c r="H482" i="55" s="1"/>
  <c r="AV99" i="50"/>
  <c r="H93" i="55" s="1"/>
  <c r="AV131" i="50"/>
  <c r="H125" i="55" s="1"/>
  <c r="AV138" i="50"/>
  <c r="H132" i="55" s="1"/>
  <c r="AV51" i="50"/>
  <c r="H45" i="55" s="1"/>
  <c r="AT55" i="50"/>
  <c r="AV58" i="50"/>
  <c r="H52" i="55" s="1"/>
  <c r="AT62" i="50"/>
  <c r="AV65" i="50"/>
  <c r="H59" i="55" s="1"/>
  <c r="AT69" i="50"/>
  <c r="AV72" i="50"/>
  <c r="H66" i="55" s="1"/>
  <c r="AT76" i="50"/>
  <c r="AV79" i="50"/>
  <c r="H73" i="55" s="1"/>
  <c r="AT83" i="50"/>
  <c r="AV86" i="50"/>
  <c r="H80" i="55" s="1"/>
  <c r="AT90" i="50"/>
  <c r="AV93" i="50"/>
  <c r="AT97" i="50"/>
  <c r="AV100" i="50"/>
  <c r="H94" i="55" s="1"/>
  <c r="AT104" i="50"/>
  <c r="AV107" i="50"/>
  <c r="H101" i="55" s="1"/>
  <c r="AT111" i="50"/>
  <c r="AV114" i="50"/>
  <c r="AT118" i="50"/>
  <c r="AV157" i="50"/>
  <c r="H151" i="55" s="1"/>
  <c r="AV55" i="50"/>
  <c r="H49" i="55" s="1"/>
  <c r="AV62" i="50"/>
  <c r="H56" i="55" s="1"/>
  <c r="AV69" i="50"/>
  <c r="H63" i="55" s="1"/>
  <c r="H122" i="55"/>
  <c r="AV289" i="50"/>
  <c r="H283" i="55" s="1"/>
  <c r="AV178" i="50"/>
  <c r="H172" i="55" s="1"/>
  <c r="AV369" i="50"/>
  <c r="H363" i="55" s="1"/>
  <c r="AV376" i="50"/>
  <c r="H370" i="55" s="1"/>
  <c r="H115" i="55"/>
  <c r="AT124" i="50"/>
  <c r="AV127" i="50"/>
  <c r="H121" i="55" s="1"/>
  <c r="AT131" i="50"/>
  <c r="AV134" i="50"/>
  <c r="H128" i="55" s="1"/>
  <c r="AT138" i="50"/>
  <c r="AV141" i="50"/>
  <c r="H135" i="55" s="1"/>
  <c r="AT145" i="50"/>
  <c r="AV148" i="50"/>
  <c r="H142" i="55" s="1"/>
  <c r="AT152" i="50"/>
  <c r="AV155" i="50"/>
  <c r="H149" i="55" s="1"/>
  <c r="AT159" i="50"/>
  <c r="AV162" i="50"/>
  <c r="H156" i="55" s="1"/>
  <c r="AT166" i="50"/>
  <c r="AV169" i="50"/>
  <c r="AT173" i="50"/>
  <c r="AV176" i="50"/>
  <c r="H170" i="55" s="1"/>
  <c r="AT180" i="50"/>
  <c r="AV183" i="50"/>
  <c r="H177" i="55" s="1"/>
  <c r="AT187" i="50"/>
  <c r="AV190" i="50"/>
  <c r="H184" i="55" s="1"/>
  <c r="AT194" i="50"/>
  <c r="AV197" i="50"/>
  <c r="H191" i="55" s="1"/>
  <c r="AT201" i="50"/>
  <c r="AV204" i="50"/>
  <c r="H198" i="55" s="1"/>
  <c r="AT208" i="50"/>
  <c r="AV211" i="50"/>
  <c r="H205" i="55" s="1"/>
  <c r="AT215" i="50"/>
  <c r="AV218" i="50"/>
  <c r="H212" i="55" s="1"/>
  <c r="AT222" i="50"/>
  <c r="AV225" i="50"/>
  <c r="H219" i="55" s="1"/>
  <c r="AT229" i="50"/>
  <c r="AV232" i="50"/>
  <c r="H226" i="55" s="1"/>
  <c r="AT236" i="50"/>
  <c r="AV239" i="50"/>
  <c r="H233" i="55" s="1"/>
  <c r="AT243" i="50"/>
  <c r="AV246" i="50"/>
  <c r="H240" i="55" s="1"/>
  <c r="AT250" i="50"/>
  <c r="AV253" i="50"/>
  <c r="H247" i="55" s="1"/>
  <c r="AT257" i="50"/>
  <c r="AV260" i="50"/>
  <c r="H254" i="55" s="1"/>
  <c r="AT264" i="50"/>
  <c r="AV267" i="50"/>
  <c r="H261" i="55" s="1"/>
  <c r="AT271" i="50"/>
  <c r="AV274" i="50"/>
  <c r="H268" i="55" s="1"/>
  <c r="AT278" i="50"/>
  <c r="AV281" i="50"/>
  <c r="H275" i="55" s="1"/>
  <c r="AT285" i="50"/>
  <c r="AT344" i="50"/>
  <c r="AV347" i="50"/>
  <c r="H341" i="55" s="1"/>
  <c r="AT351" i="50"/>
  <c r="AV354" i="50"/>
  <c r="H348" i="55" s="1"/>
  <c r="AT358" i="50"/>
  <c r="AV361" i="50"/>
  <c r="H355" i="55" s="1"/>
  <c r="AT382" i="50"/>
  <c r="AV385" i="50"/>
  <c r="H379" i="55" s="1"/>
  <c r="AT389" i="50"/>
  <c r="AT399" i="50"/>
  <c r="AT409" i="50"/>
  <c r="AV412" i="50"/>
  <c r="H406" i="55" s="1"/>
  <c r="AT416" i="50"/>
  <c r="AV419" i="50"/>
  <c r="H413" i="55" s="1"/>
  <c r="AT423" i="50"/>
  <c r="AV426" i="50"/>
  <c r="H420" i="55" s="1"/>
  <c r="AT430" i="50"/>
  <c r="AV433" i="50"/>
  <c r="H427" i="55" s="1"/>
  <c r="AV443" i="50"/>
  <c r="H437" i="55" s="1"/>
  <c r="AT447" i="50"/>
  <c r="AV450" i="50"/>
  <c r="H444" i="55" s="1"/>
  <c r="AT454" i="50"/>
  <c r="AV457" i="50"/>
  <c r="AT461" i="50"/>
  <c r="AV464" i="50"/>
  <c r="H458" i="55" s="1"/>
  <c r="AT468" i="50"/>
  <c r="AV471" i="50"/>
  <c r="H465" i="55" s="1"/>
  <c r="AT475" i="50"/>
  <c r="AV478" i="50"/>
  <c r="H472" i="55" s="1"/>
  <c r="AT482" i="50"/>
  <c r="AV485" i="50"/>
  <c r="H479" i="55" s="1"/>
  <c r="AT489" i="50"/>
  <c r="AT551" i="50"/>
  <c r="AV554" i="50"/>
  <c r="H548" i="55" s="1"/>
  <c r="AT558" i="50"/>
  <c r="AV561" i="50"/>
  <c r="H555" i="55" s="1"/>
  <c r="AT565" i="50"/>
  <c r="AV606" i="50"/>
  <c r="H600" i="55" s="1"/>
  <c r="AT610" i="50"/>
  <c r="AV613" i="50"/>
  <c r="H607" i="55" s="1"/>
  <c r="H258" i="55"/>
  <c r="H345" i="55"/>
  <c r="H352" i="55"/>
  <c r="AV372" i="50"/>
  <c r="H366" i="55" s="1"/>
  <c r="AV593" i="50"/>
  <c r="H587" i="55" s="1"/>
  <c r="AT139" i="50"/>
  <c r="AV142" i="50"/>
  <c r="H136" i="55" s="1"/>
  <c r="AT146" i="50"/>
  <c r="AV149" i="50"/>
  <c r="AT153" i="50"/>
  <c r="AV156" i="50"/>
  <c r="H150" i="55" s="1"/>
  <c r="AT160" i="50"/>
  <c r="AV163" i="50"/>
  <c r="H157" i="55" s="1"/>
  <c r="AT167" i="50"/>
  <c r="AV170" i="50"/>
  <c r="H164" i="55" s="1"/>
  <c r="AT174" i="50"/>
  <c r="AV177" i="50"/>
  <c r="H171" i="55" s="1"/>
  <c r="AT181" i="50"/>
  <c r="AV184" i="50"/>
  <c r="H178" i="55" s="1"/>
  <c r="AT188" i="50"/>
  <c r="AV191" i="50"/>
  <c r="H185" i="55" s="1"/>
  <c r="AT195" i="50"/>
  <c r="AV198" i="50"/>
  <c r="AT202" i="50"/>
  <c r="AV205" i="50"/>
  <c r="H199" i="55" s="1"/>
  <c r="AT209" i="50"/>
  <c r="AV212" i="50"/>
  <c r="H206" i="55" s="1"/>
  <c r="AT216" i="50"/>
  <c r="AV219" i="50"/>
  <c r="H213" i="55" s="1"/>
  <c r="AT223" i="50"/>
  <c r="AV226" i="50"/>
  <c r="H220" i="55" s="1"/>
  <c r="AT230" i="50"/>
  <c r="AV233" i="50"/>
  <c r="H227" i="55" s="1"/>
  <c r="AT237" i="50"/>
  <c r="AV240" i="50"/>
  <c r="H234" i="55" s="1"/>
  <c r="AT244" i="50"/>
  <c r="AV247" i="50"/>
  <c r="AT251" i="50"/>
  <c r="AV254" i="50"/>
  <c r="H248" i="55" s="1"/>
  <c r="AT258" i="50"/>
  <c r="AV261" i="50"/>
  <c r="H255" i="55" s="1"/>
  <c r="AT265" i="50"/>
  <c r="AV268" i="50"/>
  <c r="H262" i="55" s="1"/>
  <c r="AT272" i="50"/>
  <c r="AV275" i="50"/>
  <c r="H269" i="55" s="1"/>
  <c r="AT279" i="50"/>
  <c r="AV282" i="50"/>
  <c r="H276" i="55" s="1"/>
  <c r="AT286" i="50"/>
  <c r="H307" i="55"/>
  <c r="H321" i="55"/>
  <c r="AT345" i="50"/>
  <c r="AV348" i="50"/>
  <c r="H342" i="55" s="1"/>
  <c r="AT352" i="50"/>
  <c r="AV355" i="50"/>
  <c r="H349" i="55" s="1"/>
  <c r="AT359" i="50"/>
  <c r="AV362" i="50"/>
  <c r="H356" i="55" s="1"/>
  <c r="AV379" i="50"/>
  <c r="H373" i="55" s="1"/>
  <c r="AT383" i="50"/>
  <c r="AV386" i="50"/>
  <c r="H380" i="55" s="1"/>
  <c r="AT390" i="50"/>
  <c r="AT410" i="50"/>
  <c r="AV413" i="50"/>
  <c r="H407" i="55" s="1"/>
  <c r="AT417" i="50"/>
  <c r="AV420" i="50"/>
  <c r="H414" i="55" s="1"/>
  <c r="AT424" i="50"/>
  <c r="AV427" i="50"/>
  <c r="H421" i="55" s="1"/>
  <c r="AT431" i="50"/>
  <c r="AT441" i="50"/>
  <c r="AV444" i="50"/>
  <c r="H438" i="55" s="1"/>
  <c r="AT448" i="50"/>
  <c r="AV451" i="50"/>
  <c r="H445" i="55" s="1"/>
  <c r="AT455" i="50"/>
  <c r="AV458" i="50"/>
  <c r="H452" i="55" s="1"/>
  <c r="AT462" i="50"/>
  <c r="AV465" i="50"/>
  <c r="H459" i="55" s="1"/>
  <c r="AT469" i="50"/>
  <c r="AV472" i="50"/>
  <c r="H466" i="55" s="1"/>
  <c r="AT476" i="50"/>
  <c r="AV479" i="50"/>
  <c r="H473" i="55" s="1"/>
  <c r="AT483" i="50"/>
  <c r="AV486" i="50"/>
  <c r="H480" i="55" s="1"/>
  <c r="AT490" i="50"/>
  <c r="AT552" i="50"/>
  <c r="AV555" i="50"/>
  <c r="H549" i="55" s="1"/>
  <c r="AT559" i="50"/>
  <c r="AV562" i="50"/>
  <c r="H556" i="55" s="1"/>
  <c r="AT566" i="50"/>
  <c r="H594" i="55"/>
  <c r="AT604" i="50"/>
  <c r="AV607" i="50"/>
  <c r="H601" i="55" s="1"/>
  <c r="AT611" i="50"/>
  <c r="AV614" i="50"/>
  <c r="H608" i="55" s="1"/>
  <c r="AV139" i="50"/>
  <c r="H133" i="55" s="1"/>
  <c r="AV181" i="50"/>
  <c r="H175" i="55" s="1"/>
  <c r="AV188" i="50"/>
  <c r="H182" i="55" s="1"/>
  <c r="AV258" i="50"/>
  <c r="H252" i="55" s="1"/>
  <c r="AV279" i="50"/>
  <c r="H273" i="55" s="1"/>
  <c r="AV286" i="50"/>
  <c r="H280" i="55" s="1"/>
  <c r="H297" i="55"/>
  <c r="AV345" i="50"/>
  <c r="H339" i="55" s="1"/>
  <c r="H387" i="55"/>
  <c r="AV441" i="50"/>
  <c r="H435" i="55" s="1"/>
  <c r="AV559" i="50"/>
  <c r="H553" i="55" s="1"/>
  <c r="AV566" i="50"/>
  <c r="H560" i="55" s="1"/>
  <c r="AV604" i="50"/>
  <c r="H598" i="55" s="1"/>
  <c r="AV167" i="50"/>
  <c r="H161" i="55" s="1"/>
  <c r="AV52" i="50"/>
  <c r="H46" i="55" s="1"/>
  <c r="AT56" i="50"/>
  <c r="AV59" i="50"/>
  <c r="H53" i="55" s="1"/>
  <c r="AT63" i="50"/>
  <c r="AV66" i="50"/>
  <c r="H60" i="55" s="1"/>
  <c r="AT70" i="50"/>
  <c r="AV73" i="50"/>
  <c r="H67" i="55" s="1"/>
  <c r="AT77" i="50"/>
  <c r="AV80" i="50"/>
  <c r="H74" i="55" s="1"/>
  <c r="AT84" i="50"/>
  <c r="AV87" i="50"/>
  <c r="H81" i="55" s="1"/>
  <c r="AT91" i="50"/>
  <c r="AV94" i="50"/>
  <c r="H88" i="55" s="1"/>
  <c r="AT98" i="50"/>
  <c r="AV101" i="50"/>
  <c r="H95" i="55" s="1"/>
  <c r="AT105" i="50"/>
  <c r="AV108" i="50"/>
  <c r="H102" i="55" s="1"/>
  <c r="AT112" i="50"/>
  <c r="AV115" i="50"/>
  <c r="H109" i="55" s="1"/>
  <c r="AT119" i="50"/>
  <c r="H224" i="55"/>
  <c r="AT290" i="50"/>
  <c r="AV293" i="50"/>
  <c r="H287" i="55" s="1"/>
  <c r="AT297" i="50"/>
  <c r="AV300" i="50"/>
  <c r="H294" i="55" s="1"/>
  <c r="AT304" i="50"/>
  <c r="AV307" i="50"/>
  <c r="H301" i="55" s="1"/>
  <c r="AT311" i="50"/>
  <c r="AV314" i="50"/>
  <c r="H308" i="55" s="1"/>
  <c r="AT318" i="50"/>
  <c r="AV321" i="50"/>
  <c r="H315" i="55" s="1"/>
  <c r="AT325" i="50"/>
  <c r="AV328" i="50"/>
  <c r="H322" i="55" s="1"/>
  <c r="AT332" i="50"/>
  <c r="AV335" i="50"/>
  <c r="H329" i="55" s="1"/>
  <c r="AT339" i="50"/>
  <c r="AV366" i="50"/>
  <c r="H360" i="55" s="1"/>
  <c r="AT370" i="50"/>
  <c r="AV373" i="50"/>
  <c r="H367" i="55" s="1"/>
  <c r="AT377" i="50"/>
  <c r="AT394" i="50"/>
  <c r="AV397" i="50"/>
  <c r="H391" i="55" s="1"/>
  <c r="AV400" i="50"/>
  <c r="H394" i="55" s="1"/>
  <c r="AT404" i="50"/>
  <c r="AT435" i="50"/>
  <c r="AV438" i="50"/>
  <c r="H432" i="55" s="1"/>
  <c r="AT494" i="50"/>
  <c r="AV497" i="50"/>
  <c r="H491" i="55" s="1"/>
  <c r="AT501" i="50"/>
  <c r="AV504" i="50"/>
  <c r="H498" i="55" s="1"/>
  <c r="AT508" i="50"/>
  <c r="AV511" i="50"/>
  <c r="H505" i="55" s="1"/>
  <c r="AT515" i="50"/>
  <c r="AV521" i="50"/>
  <c r="H515" i="55" s="1"/>
  <c r="AT525" i="50"/>
  <c r="AV528" i="50"/>
  <c r="H522" i="55" s="1"/>
  <c r="AT532" i="50"/>
  <c r="AV535" i="50"/>
  <c r="H529" i="55" s="1"/>
  <c r="AV342" i="50"/>
  <c r="H336" i="55" s="1"/>
  <c r="AV421" i="50"/>
  <c r="H415" i="55" s="1"/>
  <c r="AV428" i="50"/>
  <c r="H422" i="55" s="1"/>
  <c r="AV445" i="50"/>
  <c r="H439" i="55" s="1"/>
  <c r="AV452" i="50"/>
  <c r="H446" i="55" s="1"/>
  <c r="AV466" i="50"/>
  <c r="H460" i="55" s="1"/>
  <c r="AV349" i="50"/>
  <c r="H343" i="55" s="1"/>
  <c r="AV119" i="50"/>
  <c r="H113" i="55" s="1"/>
  <c r="H221" i="55"/>
  <c r="AV311" i="50"/>
  <c r="H305" i="55" s="1"/>
  <c r="AV325" i="50"/>
  <c r="H319" i="55" s="1"/>
  <c r="AV570" i="50"/>
  <c r="H564" i="55" s="1"/>
  <c r="AV598" i="50"/>
  <c r="H592" i="55" s="1"/>
  <c r="AV241" i="50"/>
  <c r="H235" i="55" s="1"/>
  <c r="AV84" i="50"/>
  <c r="H78" i="55" s="1"/>
  <c r="AV126" i="50"/>
  <c r="H120" i="55" s="1"/>
  <c r="AV147" i="50"/>
  <c r="H141" i="55" s="1"/>
  <c r="AV154" i="50"/>
  <c r="H148" i="55" s="1"/>
  <c r="AT158" i="50"/>
  <c r="AV161" i="50"/>
  <c r="H155" i="55" s="1"/>
  <c r="AT165" i="50"/>
  <c r="AV224" i="50"/>
  <c r="H218" i="55" s="1"/>
  <c r="AV238" i="50"/>
  <c r="H232" i="55" s="1"/>
  <c r="AV245" i="50"/>
  <c r="H239" i="55" s="1"/>
  <c r="AV360" i="50"/>
  <c r="H354" i="55" s="1"/>
  <c r="H371" i="55"/>
  <c r="AV432" i="50"/>
  <c r="H426" i="55" s="1"/>
  <c r="AV442" i="50"/>
  <c r="H436" i="55" s="1"/>
  <c r="AV470" i="50"/>
  <c r="H464" i="55" s="1"/>
  <c r="AV276" i="50"/>
  <c r="H270" i="55" s="1"/>
  <c r="H123" i="55"/>
  <c r="AV53" i="50"/>
  <c r="H47" i="55" s="1"/>
  <c r="AT57" i="50"/>
  <c r="AV60" i="50"/>
  <c r="H54" i="55" s="1"/>
  <c r="AT64" i="50"/>
  <c r="AV67" i="50"/>
  <c r="H61" i="55" s="1"/>
  <c r="AT71" i="50"/>
  <c r="AV74" i="50"/>
  <c r="H68" i="55" s="1"/>
  <c r="AT78" i="50"/>
  <c r="AV81" i="50"/>
  <c r="H75" i="55" s="1"/>
  <c r="AT85" i="50"/>
  <c r="AV88" i="50"/>
  <c r="H82" i="55" s="1"/>
  <c r="AT92" i="50"/>
  <c r="AV95" i="50"/>
  <c r="H89" i="55" s="1"/>
  <c r="AT99" i="50"/>
  <c r="AV102" i="50"/>
  <c r="H96" i="55" s="1"/>
  <c r="AT106" i="50"/>
  <c r="AV109" i="50"/>
  <c r="H103" i="55" s="1"/>
  <c r="AT113" i="50"/>
  <c r="AV116" i="50"/>
  <c r="H110" i="55" s="1"/>
  <c r="AT120" i="50"/>
  <c r="H176" i="55"/>
  <c r="H260" i="55"/>
  <c r="AT291" i="50"/>
  <c r="AV294" i="50"/>
  <c r="H288" i="55" s="1"/>
  <c r="AT298" i="50"/>
  <c r="AV301" i="50"/>
  <c r="H295" i="55" s="1"/>
  <c r="AT305" i="50"/>
  <c r="AV308" i="50"/>
  <c r="H302" i="55" s="1"/>
  <c r="AT312" i="50"/>
  <c r="AV315" i="50"/>
  <c r="H309" i="55" s="1"/>
  <c r="AT319" i="50"/>
  <c r="AV322" i="50"/>
  <c r="H316" i="55" s="1"/>
  <c r="AT326" i="50"/>
  <c r="AV329" i="50"/>
  <c r="H323" i="55" s="1"/>
  <c r="AT333" i="50"/>
  <c r="AV336" i="50"/>
  <c r="H330" i="55" s="1"/>
  <c r="AT340" i="50"/>
  <c r="AT364" i="50"/>
  <c r="AV367" i="50"/>
  <c r="AT371" i="50"/>
  <c r="AV374" i="50"/>
  <c r="H368" i="55" s="1"/>
  <c r="AT378" i="50"/>
  <c r="AV391" i="50"/>
  <c r="H385" i="55" s="1"/>
  <c r="AT395" i="50"/>
  <c r="AV398" i="50"/>
  <c r="H392" i="55" s="1"/>
  <c r="AV401" i="50"/>
  <c r="H395" i="55" s="1"/>
  <c r="AT405" i="50"/>
  <c r="AV536" i="50"/>
  <c r="H530" i="55" s="1"/>
  <c r="AT540" i="50"/>
  <c r="AV543" i="50"/>
  <c r="H537" i="55" s="1"/>
  <c r="AT547" i="50"/>
  <c r="AT571" i="50"/>
  <c r="AV574" i="50"/>
  <c r="H568" i="55" s="1"/>
  <c r="AT578" i="50"/>
  <c r="AV581" i="50"/>
  <c r="H575" i="55" s="1"/>
  <c r="AT585" i="50"/>
  <c r="AV588" i="50"/>
  <c r="H582" i="55" s="1"/>
  <c r="AT592" i="50"/>
  <c r="AV595" i="50"/>
  <c r="H589" i="55" s="1"/>
  <c r="AT599" i="50"/>
  <c r="H596" i="55"/>
  <c r="AV602" i="50"/>
  <c r="AU73" i="50"/>
  <c r="AU80" i="50"/>
  <c r="AU87" i="50"/>
  <c r="AU94" i="50"/>
  <c r="AU101" i="50"/>
  <c r="AU108" i="50"/>
  <c r="AU115" i="50"/>
  <c r="AU122" i="50"/>
  <c r="AU129" i="50"/>
  <c r="AU136" i="50"/>
  <c r="AU143" i="50"/>
  <c r="AU150" i="50"/>
  <c r="AU157" i="50"/>
  <c r="AU164" i="50"/>
  <c r="AU171" i="50"/>
  <c r="AU178" i="50"/>
  <c r="AU185" i="50"/>
  <c r="AU192" i="50"/>
  <c r="AU199" i="50"/>
  <c r="AU206" i="50"/>
  <c r="AU213" i="50"/>
  <c r="AU220" i="50"/>
  <c r="AU227" i="50"/>
  <c r="AU234" i="50"/>
  <c r="AU241" i="50"/>
  <c r="AU248" i="50"/>
  <c r="AU255" i="50"/>
  <c r="AU262" i="50"/>
  <c r="AU269" i="50"/>
  <c r="AU276" i="50"/>
  <c r="AU283" i="50"/>
  <c r="AU290" i="50"/>
  <c r="AU297" i="50"/>
  <c r="AU304" i="50"/>
  <c r="AU311" i="50"/>
  <c r="AU318" i="50"/>
  <c r="AU325" i="50"/>
  <c r="AU332" i="50"/>
  <c r="AU339" i="50"/>
  <c r="AU346" i="50"/>
  <c r="AU353" i="50"/>
  <c r="AU360" i="50"/>
  <c r="AU367" i="50"/>
  <c r="AU374" i="50"/>
  <c r="AU381" i="50"/>
  <c r="AU388" i="50"/>
  <c r="AU395" i="50"/>
  <c r="AU402" i="50"/>
  <c r="AU409" i="50"/>
  <c r="AU416" i="50"/>
  <c r="AU423" i="50"/>
  <c r="AU430" i="50"/>
  <c r="AU437" i="50"/>
  <c r="AU444" i="50"/>
  <c r="AU451" i="50"/>
  <c r="AU458" i="50"/>
  <c r="AU465" i="50"/>
  <c r="AU472" i="50"/>
  <c r="AU479" i="50"/>
  <c r="AU486" i="50"/>
  <c r="AU493" i="50"/>
  <c r="AU500" i="50"/>
  <c r="AU507" i="50"/>
  <c r="AU514" i="50"/>
  <c r="AU521" i="50"/>
  <c r="AU528" i="50"/>
  <c r="AU535" i="50"/>
  <c r="AU542" i="50"/>
  <c r="AU549" i="50"/>
  <c r="AU556" i="50"/>
  <c r="AU563" i="50"/>
  <c r="AU570" i="50"/>
  <c r="AU577" i="50"/>
  <c r="AU584" i="50"/>
  <c r="AU591" i="50"/>
  <c r="AU598" i="50"/>
  <c r="AU605" i="50"/>
  <c r="AU612" i="50"/>
  <c r="AT493" i="50"/>
  <c r="AV496" i="50"/>
  <c r="H490" i="55" s="1"/>
  <c r="AT500" i="50"/>
  <c r="AV503" i="50"/>
  <c r="H497" i="55" s="1"/>
  <c r="AT507" i="50"/>
  <c r="AV510" i="50"/>
  <c r="H504" i="55" s="1"/>
  <c r="AT514" i="50"/>
  <c r="AV517" i="50"/>
  <c r="H511" i="55" s="1"/>
  <c r="AV520" i="50"/>
  <c r="H514" i="55" s="1"/>
  <c r="AT524" i="50"/>
  <c r="AV527" i="50"/>
  <c r="H521" i="55" s="1"/>
  <c r="AT531" i="50"/>
  <c r="AV534" i="50"/>
  <c r="H528" i="55" s="1"/>
  <c r="AV551" i="50"/>
  <c r="H545" i="55" s="1"/>
  <c r="AT555" i="50"/>
  <c r="AV558" i="50"/>
  <c r="H552" i="55" s="1"/>
  <c r="AT562" i="50"/>
  <c r="AV565" i="50"/>
  <c r="H559" i="55" s="1"/>
  <c r="H576" i="55"/>
  <c r="AT607" i="50"/>
  <c r="AV610" i="50"/>
  <c r="H604" i="55" s="1"/>
  <c r="AT614" i="50"/>
  <c r="AU146" i="50"/>
  <c r="AU153" i="50"/>
  <c r="AU160" i="50"/>
  <c r="AU167" i="50"/>
  <c r="AU174" i="50"/>
  <c r="AU181" i="50"/>
  <c r="AU188" i="50"/>
  <c r="AU195" i="50"/>
  <c r="AU202" i="50"/>
  <c r="AU209" i="50"/>
  <c r="AU216" i="50"/>
  <c r="AU223" i="50"/>
  <c r="AU230" i="50"/>
  <c r="AU237" i="50"/>
  <c r="AU244" i="50"/>
  <c r="AU251" i="50"/>
  <c r="AU258" i="50"/>
  <c r="AU265" i="50"/>
  <c r="AU272" i="50"/>
  <c r="AU279" i="50"/>
  <c r="AU286" i="50"/>
  <c r="AU293" i="50"/>
  <c r="AU300" i="50"/>
  <c r="AU307" i="50"/>
  <c r="AU314" i="50"/>
  <c r="AU321" i="50"/>
  <c r="AU328" i="50"/>
  <c r="AU335" i="50"/>
  <c r="AU342" i="50"/>
  <c r="AU349" i="50"/>
  <c r="AU356" i="50"/>
  <c r="AU363" i="50"/>
  <c r="AU370" i="50"/>
  <c r="AU377" i="50"/>
  <c r="AU384" i="50"/>
  <c r="AU391" i="50"/>
  <c r="AU398" i="50"/>
  <c r="AU405" i="50"/>
  <c r="AU412" i="50"/>
  <c r="AU419" i="50"/>
  <c r="AU426" i="50"/>
  <c r="AU433" i="50"/>
  <c r="AU440" i="50"/>
  <c r="AU447" i="50"/>
  <c r="AU454" i="50"/>
  <c r="AU461" i="50"/>
  <c r="AU468" i="50"/>
  <c r="AU475" i="50"/>
  <c r="AU482" i="50"/>
  <c r="AU489" i="50"/>
  <c r="AU496" i="50"/>
  <c r="AU503" i="50"/>
  <c r="AU510" i="50"/>
  <c r="AU517" i="50"/>
  <c r="AU524" i="50"/>
  <c r="AU531" i="50"/>
  <c r="AU538" i="50"/>
  <c r="AU545" i="50"/>
  <c r="AU552" i="50"/>
  <c r="AU559" i="50"/>
  <c r="AU566" i="50"/>
  <c r="AU573" i="50"/>
  <c r="AU580" i="50"/>
  <c r="AU587" i="50"/>
  <c r="AU594" i="50"/>
  <c r="AU601" i="50"/>
  <c r="AU608" i="50"/>
  <c r="AU615" i="50"/>
  <c r="AU21" i="50"/>
  <c r="AU28" i="50"/>
  <c r="AU35" i="50"/>
  <c r="AU42" i="50"/>
  <c r="AU49" i="50"/>
  <c r="AU56" i="50"/>
  <c r="AU63" i="50"/>
  <c r="AU70" i="50"/>
  <c r="AU77" i="50"/>
  <c r="AU84" i="50"/>
  <c r="AU91" i="50"/>
  <c r="AU98" i="50"/>
  <c r="AU105" i="50"/>
  <c r="AU112" i="50"/>
  <c r="AU119" i="50"/>
  <c r="AU126" i="50"/>
  <c r="AU133" i="50"/>
  <c r="AU140" i="50"/>
  <c r="AU147" i="50"/>
  <c r="AU154" i="50"/>
  <c r="AU161" i="50"/>
  <c r="AU168" i="50"/>
  <c r="AU175" i="50"/>
  <c r="AU182" i="50"/>
  <c r="AU189" i="50"/>
  <c r="AU196" i="50"/>
  <c r="AU203" i="50"/>
  <c r="AU210" i="50"/>
  <c r="AU217" i="50"/>
  <c r="AU224" i="50"/>
  <c r="AU231" i="50"/>
  <c r="AU238" i="50"/>
  <c r="AU245" i="50"/>
  <c r="AU252" i="50"/>
  <c r="AU259" i="50"/>
  <c r="AU266" i="50"/>
  <c r="AU273" i="50"/>
  <c r="AU280" i="50"/>
  <c r="AU287" i="50"/>
  <c r="AU294" i="50"/>
  <c r="AU301" i="50"/>
  <c r="AU308" i="50"/>
  <c r="AU315" i="50"/>
  <c r="AU322" i="50"/>
  <c r="AU329" i="50"/>
  <c r="AU336" i="50"/>
  <c r="AU343" i="50"/>
  <c r="AU350" i="50"/>
  <c r="AU357" i="50"/>
  <c r="AU364" i="50"/>
  <c r="AU371" i="50"/>
  <c r="AU378" i="50"/>
  <c r="AU385" i="50"/>
  <c r="AU392" i="50"/>
  <c r="AU399" i="50"/>
  <c r="AU406" i="50"/>
  <c r="AU413" i="50"/>
  <c r="AU420" i="50"/>
  <c r="AU427" i="50"/>
  <c r="AU434" i="50"/>
  <c r="AU441" i="50"/>
  <c r="AU448" i="50"/>
  <c r="AU455" i="50"/>
  <c r="AU462" i="50"/>
  <c r="AU469" i="50"/>
  <c r="AU476" i="50"/>
  <c r="AU483" i="50"/>
  <c r="AU490" i="50"/>
  <c r="AU497" i="50"/>
  <c r="AU504" i="50"/>
  <c r="AU511" i="50"/>
  <c r="AU518" i="50"/>
  <c r="AU525" i="50"/>
  <c r="AU532" i="50"/>
  <c r="AU539" i="50"/>
  <c r="AU546" i="50"/>
  <c r="AU553" i="50"/>
  <c r="AU560" i="50"/>
  <c r="AU567" i="50"/>
  <c r="AU574" i="50"/>
  <c r="AU581" i="50"/>
  <c r="AU588" i="50"/>
  <c r="AU595" i="50"/>
  <c r="AU602" i="50"/>
  <c r="AU609" i="50"/>
  <c r="AT398" i="50"/>
  <c r="AT401" i="50"/>
  <c r="AV404" i="50"/>
  <c r="H398" i="55" s="1"/>
  <c r="H401" i="55"/>
  <c r="AV435" i="50"/>
  <c r="H429" i="55" s="1"/>
  <c r="AT439" i="50"/>
  <c r="AT491" i="50"/>
  <c r="AV494" i="50"/>
  <c r="H488" i="55" s="1"/>
  <c r="AT498" i="50"/>
  <c r="AV501" i="50"/>
  <c r="H495" i="55" s="1"/>
  <c r="AT505" i="50"/>
  <c r="AV508" i="50"/>
  <c r="H502" i="55" s="1"/>
  <c r="AT512" i="50"/>
  <c r="AV515" i="50"/>
  <c r="H509" i="55" s="1"/>
  <c r="AT522" i="50"/>
  <c r="AV525" i="50"/>
  <c r="H519" i="55" s="1"/>
  <c r="AT529" i="50"/>
  <c r="AV532" i="50"/>
  <c r="H526" i="55" s="1"/>
  <c r="H536" i="55"/>
  <c r="AT553" i="50"/>
  <c r="AV556" i="50"/>
  <c r="H550" i="55" s="1"/>
  <c r="AT560" i="50"/>
  <c r="AV563" i="50"/>
  <c r="H557" i="55" s="1"/>
  <c r="AT567" i="50"/>
  <c r="AT605" i="50"/>
  <c r="AV608" i="50"/>
  <c r="H602" i="55" s="1"/>
  <c r="AT612" i="50"/>
  <c r="AV615" i="50"/>
  <c r="H609" i="55" s="1"/>
  <c r="AT436" i="50"/>
  <c r="AV439" i="50"/>
  <c r="H433" i="55" s="1"/>
  <c r="H478" i="55"/>
  <c r="AV491" i="50"/>
  <c r="H485" i="55" s="1"/>
  <c r="AT495" i="50"/>
  <c r="AV498" i="50"/>
  <c r="H492" i="55" s="1"/>
  <c r="AT502" i="50"/>
  <c r="AV505" i="50"/>
  <c r="H499" i="55" s="1"/>
  <c r="AT509" i="50"/>
  <c r="AV512" i="50"/>
  <c r="H506" i="55" s="1"/>
  <c r="AT516" i="50"/>
  <c r="AT519" i="50"/>
  <c r="AV522" i="50"/>
  <c r="H516" i="55" s="1"/>
  <c r="AT526" i="50"/>
  <c r="AV529" i="50"/>
  <c r="H523" i="55" s="1"/>
  <c r="AT533" i="50"/>
  <c r="AT550" i="50"/>
  <c r="AV553" i="50"/>
  <c r="H547" i="55" s="1"/>
  <c r="AT557" i="50"/>
  <c r="AV560" i="50"/>
  <c r="H554" i="55" s="1"/>
  <c r="AT564" i="50"/>
  <c r="AV567" i="50"/>
  <c r="H561" i="55" s="1"/>
  <c r="AV605" i="50"/>
  <c r="H599" i="55" s="1"/>
  <c r="AT609" i="50"/>
  <c r="AV612" i="50"/>
  <c r="H606" i="55" s="1"/>
  <c r="AU555" i="50"/>
  <c r="AU562" i="50"/>
  <c r="AU569" i="50"/>
  <c r="AU576" i="50"/>
  <c r="AU583" i="50"/>
  <c r="AU590" i="50"/>
  <c r="AU597" i="50"/>
  <c r="AU604" i="50"/>
  <c r="AU611" i="50"/>
  <c r="H144" i="55"/>
  <c r="H265" i="55"/>
  <c r="H469" i="55"/>
  <c r="H520" i="55"/>
  <c r="H272" i="55"/>
  <c r="H353" i="55"/>
  <c r="H130" i="55"/>
  <c r="H513" i="55"/>
  <c r="H134" i="55"/>
  <c r="H399" i="55"/>
  <c r="H570" i="55"/>
  <c r="H168" i="55"/>
  <c r="H192" i="55"/>
  <c r="H223" i="55"/>
  <c r="H256" i="55"/>
  <c r="H259" i="55"/>
  <c r="H286" i="55"/>
  <c r="H450" i="55"/>
  <c r="H470" i="55"/>
  <c r="H487" i="55"/>
  <c r="H538" i="55"/>
  <c r="H476" i="55"/>
  <c r="H483" i="55"/>
  <c r="H440" i="55"/>
  <c r="H494" i="55"/>
  <c r="H501" i="55"/>
  <c r="H551" i="55"/>
  <c r="H581" i="55"/>
  <c r="H454" i="55"/>
  <c r="H146" i="55"/>
  <c r="H200" i="55"/>
  <c r="H314" i="55"/>
  <c r="H328" i="55"/>
  <c r="H378" i="55"/>
  <c r="H388" i="55"/>
  <c r="H404" i="55"/>
  <c r="H411" i="55"/>
  <c r="H565" i="55"/>
  <c r="H119" i="55"/>
  <c r="H129" i="55"/>
  <c r="H143" i="55"/>
  <c r="H163" i="55"/>
  <c r="H197" i="55"/>
  <c r="H204" i="55"/>
  <c r="H231" i="55"/>
  <c r="H251" i="55"/>
  <c r="H325" i="55"/>
  <c r="H358" i="55"/>
  <c r="H441" i="55"/>
  <c r="H546" i="55"/>
  <c r="H595" i="55"/>
  <c r="H496" i="55"/>
  <c r="H503" i="55"/>
  <c r="H116" i="55"/>
  <c r="H147" i="55"/>
  <c r="H238" i="55"/>
  <c r="H241" i="55"/>
  <c r="H291" i="55"/>
  <c r="H332" i="55"/>
  <c r="H412" i="55"/>
  <c r="H566" i="55"/>
  <c r="H55" i="55"/>
  <c r="H193" i="55"/>
  <c r="H203" i="55"/>
  <c r="H210" i="55"/>
  <c r="H249" i="55"/>
  <c r="H333" i="55"/>
  <c r="H544" i="55"/>
  <c r="H91" i="55"/>
  <c r="H298" i="55"/>
  <c r="H98" i="55"/>
  <c r="H201" i="55"/>
  <c r="H250" i="55"/>
  <c r="H311" i="55"/>
  <c r="H461" i="55"/>
  <c r="H474" i="55"/>
  <c r="H481" i="55"/>
  <c r="H72" i="55"/>
  <c r="H364" i="55"/>
  <c r="H471" i="55"/>
  <c r="H517" i="55"/>
  <c r="H586" i="55"/>
  <c r="H48" i="55"/>
  <c r="H154" i="55"/>
  <c r="H455" i="55"/>
  <c r="H468" i="55"/>
  <c r="H508" i="55"/>
  <c r="H580" i="55"/>
  <c r="H449" i="55"/>
  <c r="H462" i="55"/>
  <c r="H70" i="55"/>
  <c r="H83" i="55"/>
  <c r="H118" i="55"/>
  <c r="H375" i="55"/>
  <c r="H443" i="55"/>
  <c r="H574" i="55"/>
  <c r="H126" i="55"/>
  <c r="H188" i="55"/>
  <c r="H207" i="55"/>
  <c r="H244" i="55"/>
  <c r="H284" i="55"/>
  <c r="H318" i="55"/>
  <c r="H327" i="55"/>
  <c r="H346" i="55"/>
  <c r="H405" i="55"/>
  <c r="H418" i="55"/>
  <c r="H453" i="55"/>
  <c r="H527" i="55"/>
  <c r="H105" i="55"/>
  <c r="H108" i="55"/>
  <c r="H117" i="55"/>
  <c r="H179" i="55"/>
  <c r="H214" i="55"/>
  <c r="H230" i="55"/>
  <c r="H266" i="55"/>
  <c r="H290" i="55"/>
  <c r="H408" i="55"/>
  <c r="H569" i="55"/>
  <c r="H572" i="55"/>
  <c r="H588" i="55"/>
  <c r="H593" i="55"/>
  <c r="H189" i="55"/>
  <c r="H195" i="55"/>
  <c r="H300" i="55"/>
  <c r="H350" i="55"/>
  <c r="H359" i="55"/>
  <c r="H374" i="55"/>
  <c r="H377" i="55"/>
  <c r="H419" i="55"/>
  <c r="H425" i="55"/>
  <c r="H489" i="55"/>
  <c r="H531" i="55"/>
  <c r="H585" i="55"/>
  <c r="H605" i="55"/>
  <c r="H77" i="55"/>
  <c r="H84" i="55"/>
  <c r="H87" i="55"/>
  <c r="H112" i="55"/>
  <c r="H124" i="55"/>
  <c r="H140" i="55"/>
  <c r="H174" i="55"/>
  <c r="H186" i="55"/>
  <c r="H279" i="55"/>
  <c r="H304" i="55"/>
  <c r="H338" i="55"/>
  <c r="H451" i="55"/>
  <c r="H457" i="55"/>
  <c r="H467" i="55"/>
  <c r="H558" i="55"/>
  <c r="H567" i="55"/>
  <c r="H573" i="55"/>
  <c r="H245" i="55"/>
  <c r="H71" i="55"/>
  <c r="H165" i="55"/>
  <c r="H139" i="55"/>
  <c r="H167" i="55"/>
  <c r="H217" i="55"/>
  <c r="H62" i="55"/>
  <c r="H312" i="55"/>
  <c r="H76" i="55"/>
  <c r="H138" i="55"/>
  <c r="H196" i="55"/>
  <c r="H242" i="55"/>
  <c r="H293" i="55"/>
  <c r="H153" i="55"/>
  <c r="H202" i="55"/>
  <c r="H390" i="55"/>
  <c r="H228" i="55"/>
  <c r="H263" i="55"/>
  <c r="H361" i="55"/>
  <c r="H402" i="55"/>
  <c r="H410" i="55"/>
  <c r="H382" i="55"/>
  <c r="H431" i="55"/>
  <c r="H424" i="55"/>
  <c r="H277" i="55"/>
  <c r="H326" i="55"/>
  <c r="H381" i="55"/>
  <c r="H430" i="55"/>
  <c r="H403" i="55"/>
  <c r="H486" i="55"/>
  <c r="H417" i="55"/>
  <c r="D542" i="53" l="1"/>
  <c r="C542" i="53"/>
  <c r="B542" i="53"/>
  <c r="A543" i="53"/>
  <c r="D510" i="53"/>
  <c r="G510" i="53" s="1"/>
  <c r="C510" i="53"/>
  <c r="F510" i="53" s="1"/>
  <c r="B510" i="53"/>
  <c r="E510" i="53" s="1"/>
  <c r="A511" i="53"/>
  <c r="A56" i="53"/>
  <c r="A15" i="55"/>
  <c r="F14" i="55"/>
  <c r="G14" i="55"/>
  <c r="E14" i="55"/>
  <c r="B543" i="53" l="1"/>
  <c r="D543" i="53"/>
  <c r="C543" i="53"/>
  <c r="A544" i="53"/>
  <c r="F511" i="53"/>
  <c r="B511" i="53"/>
  <c r="E511" i="53" s="1"/>
  <c r="A512" i="53"/>
  <c r="D511" i="53"/>
  <c r="G511" i="53" s="1"/>
  <c r="C511" i="53"/>
  <c r="A57" i="53"/>
  <c r="A16" i="55"/>
  <c r="E15" i="55"/>
  <c r="G15" i="55"/>
  <c r="F15" i="55"/>
  <c r="A545" i="53" l="1"/>
  <c r="C544" i="53"/>
  <c r="B544" i="53"/>
  <c r="D544" i="53"/>
  <c r="G512" i="53"/>
  <c r="C512" i="53"/>
  <c r="F512" i="53" s="1"/>
  <c r="B512" i="53"/>
  <c r="E512" i="53" s="1"/>
  <c r="A513" i="53"/>
  <c r="D512" i="53"/>
  <c r="A58" i="53"/>
  <c r="A17" i="55"/>
  <c r="G16" i="55"/>
  <c r="F16" i="55"/>
  <c r="E16" i="55"/>
  <c r="C545" i="53" l="1"/>
  <c r="A546" i="53"/>
  <c r="D545" i="53"/>
  <c r="B545" i="53"/>
  <c r="B513" i="53"/>
  <c r="E513" i="53" s="1"/>
  <c r="A514" i="53"/>
  <c r="D513" i="53"/>
  <c r="C513" i="53"/>
  <c r="F513" i="53" s="1"/>
  <c r="G513" i="53"/>
  <c r="A59" i="53"/>
  <c r="G17" i="55"/>
  <c r="A18" i="55"/>
  <c r="F17" i="55"/>
  <c r="E17" i="55"/>
  <c r="A547" i="53" l="1"/>
  <c r="D546" i="53"/>
  <c r="B546" i="53"/>
  <c r="C546" i="53"/>
  <c r="G514" i="53"/>
  <c r="A515" i="53"/>
  <c r="D514" i="53"/>
  <c r="C514" i="53"/>
  <c r="F514" i="53" s="1"/>
  <c r="B514" i="53"/>
  <c r="E514" i="53" s="1"/>
  <c r="A60" i="53"/>
  <c r="G18" i="55"/>
  <c r="F18" i="55"/>
  <c r="A19" i="55"/>
  <c r="E18" i="55"/>
  <c r="D547" i="53" l="1"/>
  <c r="A548" i="53"/>
  <c r="C547" i="53"/>
  <c r="B547" i="53"/>
  <c r="E515" i="53"/>
  <c r="A516" i="53"/>
  <c r="D515" i="53"/>
  <c r="G515" i="53" s="1"/>
  <c r="C515" i="53"/>
  <c r="F515" i="53" s="1"/>
  <c r="B515" i="53"/>
  <c r="A61" i="53"/>
  <c r="E19" i="55"/>
  <c r="G19" i="55"/>
  <c r="F19" i="55"/>
  <c r="A20" i="55"/>
  <c r="A549" i="53" l="1"/>
  <c r="B548" i="53"/>
  <c r="D548" i="53"/>
  <c r="C548" i="53"/>
  <c r="D516" i="53"/>
  <c r="G516" i="53" s="1"/>
  <c r="C516" i="53"/>
  <c r="F516" i="53" s="1"/>
  <c r="A517" i="53"/>
  <c r="B516" i="53"/>
  <c r="E516" i="53" s="1"/>
  <c r="A62" i="53"/>
  <c r="A21" i="55"/>
  <c r="F20" i="55"/>
  <c r="G20" i="55"/>
  <c r="E20" i="55"/>
  <c r="D549" i="53" l="1"/>
  <c r="C549" i="53"/>
  <c r="B549" i="53"/>
  <c r="A550" i="53"/>
  <c r="G517" i="53"/>
  <c r="E517" i="53"/>
  <c r="C517" i="53"/>
  <c r="F517" i="53" s="1"/>
  <c r="B517" i="53"/>
  <c r="D517" i="53"/>
  <c r="A518" i="53"/>
  <c r="A63" i="53"/>
  <c r="F21" i="55"/>
  <c r="E21" i="55"/>
  <c r="G21" i="55"/>
  <c r="A22" i="55"/>
  <c r="A551" i="53" l="1"/>
  <c r="D550" i="53"/>
  <c r="C550" i="53"/>
  <c r="B550" i="53"/>
  <c r="D518" i="53"/>
  <c r="G518" i="53" s="1"/>
  <c r="C518" i="53"/>
  <c r="F518" i="53" s="1"/>
  <c r="B518" i="53"/>
  <c r="E518" i="53" s="1"/>
  <c r="A519" i="53"/>
  <c r="A64" i="53"/>
  <c r="A23" i="55"/>
  <c r="E22" i="55"/>
  <c r="G22" i="55"/>
  <c r="F22" i="55"/>
  <c r="A552" i="53" l="1"/>
  <c r="D551" i="53"/>
  <c r="C551" i="53"/>
  <c r="B551" i="53"/>
  <c r="G519" i="53"/>
  <c r="D519" i="53"/>
  <c r="C519" i="53"/>
  <c r="F519" i="53" s="1"/>
  <c r="B519" i="53"/>
  <c r="E519" i="53" s="1"/>
  <c r="A520" i="53"/>
  <c r="A65" i="53"/>
  <c r="A24" i="55"/>
  <c r="E23" i="55"/>
  <c r="F23" i="55"/>
  <c r="G23" i="55"/>
  <c r="A553" i="53" l="1"/>
  <c r="C552" i="53"/>
  <c r="D552" i="53"/>
  <c r="B552" i="53"/>
  <c r="C520" i="53"/>
  <c r="F520" i="53" s="1"/>
  <c r="B520" i="53"/>
  <c r="E520" i="53" s="1"/>
  <c r="A521" i="53"/>
  <c r="D520" i="53"/>
  <c r="G520" i="53" s="1"/>
  <c r="A66" i="53"/>
  <c r="A25" i="55"/>
  <c r="G24" i="55"/>
  <c r="E24" i="55"/>
  <c r="F24" i="55"/>
  <c r="B553" i="53" l="1"/>
  <c r="D553" i="53"/>
  <c r="C553" i="53"/>
  <c r="A554" i="53"/>
  <c r="A522" i="53"/>
  <c r="C521" i="53"/>
  <c r="F521" i="53" s="1"/>
  <c r="D521" i="53"/>
  <c r="G521" i="53" s="1"/>
  <c r="B521" i="53"/>
  <c r="E521" i="53" s="1"/>
  <c r="A67" i="53"/>
  <c r="A26" i="55"/>
  <c r="G25" i="55"/>
  <c r="F25" i="55"/>
  <c r="E25" i="55"/>
  <c r="D554" i="53" l="1"/>
  <c r="C554" i="53"/>
  <c r="B554" i="53"/>
  <c r="A555" i="53"/>
  <c r="G522" i="53"/>
  <c r="A523" i="53"/>
  <c r="D522" i="53"/>
  <c r="C522" i="53"/>
  <c r="F522" i="53" s="1"/>
  <c r="B522" i="53"/>
  <c r="E522" i="53" s="1"/>
  <c r="A68" i="53"/>
  <c r="A27" i="55"/>
  <c r="F26" i="55"/>
  <c r="G26" i="55"/>
  <c r="E26" i="55"/>
  <c r="B555" i="53" l="1"/>
  <c r="A556" i="53"/>
  <c r="D555" i="53"/>
  <c r="C555" i="53"/>
  <c r="B523" i="53"/>
  <c r="E523" i="53" s="1"/>
  <c r="D523" i="53"/>
  <c r="C523" i="53"/>
  <c r="F523" i="53" s="1"/>
  <c r="A524" i="53"/>
  <c r="G523" i="53"/>
  <c r="A69" i="53"/>
  <c r="A28" i="55"/>
  <c r="F27" i="55"/>
  <c r="E27" i="55"/>
  <c r="G27" i="55"/>
  <c r="A557" i="53" l="1"/>
  <c r="C556" i="53"/>
  <c r="B556" i="53"/>
  <c r="D556" i="53"/>
  <c r="F524" i="53"/>
  <c r="E524" i="53"/>
  <c r="D524" i="53"/>
  <c r="G524" i="53" s="1"/>
  <c r="C524" i="53"/>
  <c r="B524" i="53"/>
  <c r="A525" i="53"/>
  <c r="A70" i="53"/>
  <c r="A29" i="55"/>
  <c r="G28" i="55"/>
  <c r="F28" i="55"/>
  <c r="E28" i="55"/>
  <c r="A558" i="53" l="1"/>
  <c r="B557" i="53"/>
  <c r="C557" i="53"/>
  <c r="D557" i="53"/>
  <c r="G525" i="53"/>
  <c r="E525" i="53"/>
  <c r="F525" i="53"/>
  <c r="B525" i="53"/>
  <c r="A526" i="53"/>
  <c r="D525" i="53"/>
  <c r="C525" i="53"/>
  <c r="A71" i="53"/>
  <c r="A30" i="55"/>
  <c r="G29" i="55"/>
  <c r="F29" i="55"/>
  <c r="E29" i="55"/>
  <c r="B558" i="53" l="1"/>
  <c r="A559" i="53"/>
  <c r="D558" i="53"/>
  <c r="C558" i="53"/>
  <c r="D526" i="53"/>
  <c r="G526" i="53" s="1"/>
  <c r="C526" i="53"/>
  <c r="F526" i="53" s="1"/>
  <c r="B526" i="53"/>
  <c r="E526" i="53" s="1"/>
  <c r="A527" i="53"/>
  <c r="A72" i="53"/>
  <c r="A31" i="55"/>
  <c r="F30" i="55"/>
  <c r="G30" i="55"/>
  <c r="E30" i="55"/>
  <c r="A560" i="53" l="1"/>
  <c r="D559" i="53"/>
  <c r="C559" i="53"/>
  <c r="B559" i="53"/>
  <c r="B527" i="53"/>
  <c r="E527" i="53" s="1"/>
  <c r="A528" i="53"/>
  <c r="D527" i="53"/>
  <c r="G527" i="53" s="1"/>
  <c r="C527" i="53"/>
  <c r="F527" i="53" s="1"/>
  <c r="A73" i="53"/>
  <c r="A32" i="55"/>
  <c r="E31" i="55"/>
  <c r="G31" i="55"/>
  <c r="F31" i="55"/>
  <c r="C560" i="53" l="1"/>
  <c r="B560" i="53"/>
  <c r="A561" i="53"/>
  <c r="D560" i="53"/>
  <c r="G528" i="53"/>
  <c r="E528" i="53"/>
  <c r="F528" i="53"/>
  <c r="A529" i="53"/>
  <c r="D528" i="53"/>
  <c r="C528" i="53"/>
  <c r="B528" i="53"/>
  <c r="A74" i="53"/>
  <c r="A33" i="55"/>
  <c r="F32" i="55"/>
  <c r="G32" i="55"/>
  <c r="E32" i="55"/>
  <c r="A562" i="53" l="1"/>
  <c r="D561" i="53"/>
  <c r="C561" i="53"/>
  <c r="B561" i="53"/>
  <c r="F529" i="53"/>
  <c r="E529" i="53"/>
  <c r="G529" i="53"/>
  <c r="D529" i="53"/>
  <c r="C529" i="53"/>
  <c r="B529" i="53"/>
  <c r="A75" i="53"/>
  <c r="A34" i="55"/>
  <c r="F33" i="55"/>
  <c r="E33" i="55"/>
  <c r="G33" i="55"/>
  <c r="A563" i="53" l="1"/>
  <c r="D562" i="53"/>
  <c r="C562" i="53"/>
  <c r="B562" i="53"/>
  <c r="D530" i="53"/>
  <c r="G530" i="53" s="1"/>
  <c r="G531" i="53" s="1"/>
  <c r="G532" i="53" s="1"/>
  <c r="G533" i="53" s="1"/>
  <c r="G534" i="53" s="1"/>
  <c r="G535" i="53" s="1"/>
  <c r="G536" i="53" s="1"/>
  <c r="G537" i="53" s="1"/>
  <c r="G538" i="53" s="1"/>
  <c r="G539" i="53" s="1"/>
  <c r="G540" i="53" s="1"/>
  <c r="G541" i="53" s="1"/>
  <c r="G542" i="53" s="1"/>
  <c r="G543" i="53" s="1"/>
  <c r="G544" i="53" s="1"/>
  <c r="G545" i="53" s="1"/>
  <c r="G546" i="53" s="1"/>
  <c r="G547" i="53" s="1"/>
  <c r="G548" i="53" s="1"/>
  <c r="G549" i="53" s="1"/>
  <c r="G550" i="53" s="1"/>
  <c r="G551" i="53" s="1"/>
  <c r="G552" i="53" s="1"/>
  <c r="G553" i="53" s="1"/>
  <c r="G554" i="53" s="1"/>
  <c r="G555" i="53" s="1"/>
  <c r="G556" i="53" s="1"/>
  <c r="G557" i="53" s="1"/>
  <c r="G558" i="53" s="1"/>
  <c r="G559" i="53" s="1"/>
  <c r="G560" i="53" s="1"/>
  <c r="G561" i="53" s="1"/>
  <c r="G562" i="53" s="1"/>
  <c r="C530" i="53"/>
  <c r="F530" i="53" s="1"/>
  <c r="F531" i="53" s="1"/>
  <c r="F532" i="53" s="1"/>
  <c r="F533" i="53" s="1"/>
  <c r="F534" i="53" s="1"/>
  <c r="F535" i="53" s="1"/>
  <c r="F536" i="53" s="1"/>
  <c r="F537" i="53" s="1"/>
  <c r="F538" i="53" s="1"/>
  <c r="F539" i="53" s="1"/>
  <c r="F540" i="53" s="1"/>
  <c r="F541" i="53" s="1"/>
  <c r="F542" i="53" s="1"/>
  <c r="F543" i="53" s="1"/>
  <c r="F544" i="53" s="1"/>
  <c r="F545" i="53" s="1"/>
  <c r="F546" i="53" s="1"/>
  <c r="F547" i="53" s="1"/>
  <c r="F548" i="53" s="1"/>
  <c r="F549" i="53" s="1"/>
  <c r="F550" i="53" s="1"/>
  <c r="F551" i="53" s="1"/>
  <c r="F552" i="53" s="1"/>
  <c r="F553" i="53" s="1"/>
  <c r="F554" i="53" s="1"/>
  <c r="F555" i="53" s="1"/>
  <c r="F556" i="53" s="1"/>
  <c r="F557" i="53" s="1"/>
  <c r="F558" i="53" s="1"/>
  <c r="F559" i="53" s="1"/>
  <c r="F560" i="53" s="1"/>
  <c r="F561" i="53" s="1"/>
  <c r="F562" i="53" s="1"/>
  <c r="B530" i="53"/>
  <c r="E530" i="53" s="1"/>
  <c r="E531" i="53" s="1"/>
  <c r="E532" i="53" s="1"/>
  <c r="E533" i="53" s="1"/>
  <c r="E534" i="53" s="1"/>
  <c r="E535" i="53" s="1"/>
  <c r="E536" i="53" s="1"/>
  <c r="E537" i="53" s="1"/>
  <c r="E538" i="53" s="1"/>
  <c r="E539" i="53" s="1"/>
  <c r="E540" i="53" s="1"/>
  <c r="E541" i="53" s="1"/>
  <c r="E542" i="53" s="1"/>
  <c r="E543" i="53" s="1"/>
  <c r="E544" i="53" s="1"/>
  <c r="E545" i="53" s="1"/>
  <c r="E546" i="53" s="1"/>
  <c r="E547" i="53" s="1"/>
  <c r="E548" i="53" s="1"/>
  <c r="E549" i="53" s="1"/>
  <c r="E550" i="53" s="1"/>
  <c r="E551" i="53" s="1"/>
  <c r="E552" i="53" s="1"/>
  <c r="E553" i="53" s="1"/>
  <c r="E554" i="53" s="1"/>
  <c r="E555" i="53" s="1"/>
  <c r="E556" i="53" s="1"/>
  <c r="E557" i="53" s="1"/>
  <c r="E558" i="53" s="1"/>
  <c r="E559" i="53" s="1"/>
  <c r="E560" i="53" s="1"/>
  <c r="E561" i="53" s="1"/>
  <c r="E562" i="53" s="1"/>
  <c r="A76" i="53"/>
  <c r="A35" i="55"/>
  <c r="G34" i="55"/>
  <c r="F34" i="55"/>
  <c r="E34" i="55"/>
  <c r="B563" i="53" l="1"/>
  <c r="E563" i="53" s="1"/>
  <c r="A564" i="53"/>
  <c r="D563" i="53"/>
  <c r="G563" i="53" s="1"/>
  <c r="C563" i="53"/>
  <c r="F563" i="53" s="1"/>
  <c r="A77" i="53"/>
  <c r="A36" i="55"/>
  <c r="G35" i="55"/>
  <c r="F35" i="55"/>
  <c r="E35" i="55"/>
  <c r="A565" i="53" l="1"/>
  <c r="D564" i="53"/>
  <c r="G564" i="53" s="1"/>
  <c r="C564" i="53"/>
  <c r="F564" i="53" s="1"/>
  <c r="B564" i="53"/>
  <c r="E564" i="53" s="1"/>
  <c r="A78" i="53"/>
  <c r="A37" i="55"/>
  <c r="F36" i="55"/>
  <c r="E36" i="55"/>
  <c r="G36" i="55"/>
  <c r="E565" i="53" l="1"/>
  <c r="F565" i="53"/>
  <c r="A566" i="53"/>
  <c r="D565" i="53"/>
  <c r="G565" i="53" s="1"/>
  <c r="C565" i="53"/>
  <c r="B565" i="53"/>
  <c r="A79" i="53"/>
  <c r="A38" i="55"/>
  <c r="G37" i="55"/>
  <c r="E37" i="55"/>
  <c r="F37" i="55"/>
  <c r="A6" i="75"/>
  <c r="B6" i="75"/>
  <c r="C6" i="75"/>
  <c r="T6" i="75"/>
  <c r="C16" i="68"/>
  <c r="E16" i="68"/>
  <c r="J16" i="68"/>
  <c r="K16" i="68"/>
  <c r="L16" i="68"/>
  <c r="M16" i="68"/>
  <c r="N16" i="68"/>
  <c r="O16" i="68"/>
  <c r="P16" i="68"/>
  <c r="Q16" i="68"/>
  <c r="R16" i="68"/>
  <c r="S16" i="68"/>
  <c r="T16" i="68"/>
  <c r="U16" i="68"/>
  <c r="V16" i="68"/>
  <c r="W16" i="68"/>
  <c r="X16" i="68"/>
  <c r="Y16" i="68"/>
  <c r="Z16" i="68"/>
  <c r="AA16" i="68"/>
  <c r="AB16" i="68"/>
  <c r="AC16" i="68"/>
  <c r="AD16" i="68"/>
  <c r="AE16" i="68"/>
  <c r="AF16" i="68"/>
  <c r="AG16" i="68"/>
  <c r="AH16" i="68"/>
  <c r="AI16" i="68"/>
  <c r="AJ16" i="68"/>
  <c r="AK16" i="68"/>
  <c r="AL16" i="68"/>
  <c r="AM16" i="68"/>
  <c r="AN16" i="68"/>
  <c r="AO16" i="68"/>
  <c r="AP16" i="68"/>
  <c r="AQ16" i="68"/>
  <c r="AR16" i="68"/>
  <c r="AS16" i="68"/>
  <c r="AT16" i="68"/>
  <c r="AU16" i="68"/>
  <c r="AV16" i="68"/>
  <c r="AW16" i="68"/>
  <c r="AX16" i="68"/>
  <c r="AY16" i="68"/>
  <c r="AZ16" i="68"/>
  <c r="BA16" i="68"/>
  <c r="BB16" i="68"/>
  <c r="BC16" i="68"/>
  <c r="BD16" i="68"/>
  <c r="BE16" i="68"/>
  <c r="BF16" i="68"/>
  <c r="BG16" i="68"/>
  <c r="BH16" i="68"/>
  <c r="BI16" i="68"/>
  <c r="BJ16" i="68"/>
  <c r="BK16" i="68"/>
  <c r="BL16" i="68"/>
  <c r="BM16" i="68"/>
  <c r="BN16" i="68"/>
  <c r="BO16" i="68"/>
  <c r="BP16" i="68"/>
  <c r="BQ16" i="68"/>
  <c r="BR16" i="68"/>
  <c r="BS16" i="68"/>
  <c r="BT16" i="68"/>
  <c r="BU16" i="68"/>
  <c r="BV16" i="68"/>
  <c r="BW16" i="68"/>
  <c r="BX16" i="68"/>
  <c r="BY16" i="68"/>
  <c r="BZ16" i="68"/>
  <c r="CA16" i="68"/>
  <c r="CB16" i="68"/>
  <c r="CC16" i="68"/>
  <c r="CD16" i="68"/>
  <c r="CE16" i="68"/>
  <c r="CF16" i="68"/>
  <c r="CG16" i="68"/>
  <c r="CH16" i="68"/>
  <c r="CI16" i="68"/>
  <c r="CJ16" i="68"/>
  <c r="CK16" i="68"/>
  <c r="CL16" i="68"/>
  <c r="CM16" i="68"/>
  <c r="CN16" i="68"/>
  <c r="CO16" i="68"/>
  <c r="CP16" i="68"/>
  <c r="CQ16" i="68"/>
  <c r="CR16" i="68"/>
  <c r="CS16" i="68"/>
  <c r="CT16" i="68"/>
  <c r="CU16" i="68"/>
  <c r="CV16" i="68"/>
  <c r="CW16" i="68"/>
  <c r="CX16" i="68"/>
  <c r="CY16" i="68"/>
  <c r="CZ16" i="68"/>
  <c r="DA16" i="68"/>
  <c r="DB16" i="68"/>
  <c r="DC16" i="68"/>
  <c r="DD16" i="68"/>
  <c r="DE16" i="68"/>
  <c r="DF16" i="68"/>
  <c r="DG16" i="68"/>
  <c r="DH16" i="68"/>
  <c r="DI16" i="68"/>
  <c r="DJ16" i="68"/>
  <c r="DK16" i="68"/>
  <c r="DL16" i="68"/>
  <c r="DM16" i="68"/>
  <c r="DN16" i="68"/>
  <c r="DO16" i="68"/>
  <c r="DP16" i="68"/>
  <c r="DQ16" i="68"/>
  <c r="DR16" i="68"/>
  <c r="DS16" i="68"/>
  <c r="DT16" i="68"/>
  <c r="DU16" i="68"/>
  <c r="DV16" i="68"/>
  <c r="DW16" i="68"/>
  <c r="DX16" i="68"/>
  <c r="DY16" i="68"/>
  <c r="DZ16" i="68"/>
  <c r="EA16" i="68"/>
  <c r="EB16" i="68"/>
  <c r="EC16" i="68"/>
  <c r="ED16" i="68"/>
  <c r="EE16" i="68"/>
  <c r="EF16" i="68"/>
  <c r="EG16" i="68"/>
  <c r="EH16" i="68"/>
  <c r="EI16" i="68"/>
  <c r="EJ16" i="68"/>
  <c r="EK16" i="68"/>
  <c r="EL16" i="68"/>
  <c r="EM16" i="68"/>
  <c r="EN16" i="68"/>
  <c r="EO16" i="68"/>
  <c r="EP16" i="68"/>
  <c r="EQ16" i="68"/>
  <c r="ER16" i="68"/>
  <c r="ES16" i="68"/>
  <c r="ET16" i="68"/>
  <c r="EU16" i="68"/>
  <c r="EV16" i="68"/>
  <c r="EW16" i="68"/>
  <c r="EX16" i="68"/>
  <c r="EY16" i="68"/>
  <c r="EZ16" i="68"/>
  <c r="FA16" i="68"/>
  <c r="FB16" i="68"/>
  <c r="FC16" i="68"/>
  <c r="FD16" i="68"/>
  <c r="FE16" i="68"/>
  <c r="FF16" i="68"/>
  <c r="FG16" i="68"/>
  <c r="FH16" i="68"/>
  <c r="FI16" i="68"/>
  <c r="FJ16" i="68"/>
  <c r="FK16" i="68"/>
  <c r="FL16" i="68"/>
  <c r="FM16" i="68"/>
  <c r="FN16" i="68"/>
  <c r="FO16" i="68"/>
  <c r="FP16" i="68"/>
  <c r="FQ16" i="68"/>
  <c r="FR16" i="68"/>
  <c r="FS16" i="68"/>
  <c r="FT16" i="68"/>
  <c r="FU16" i="68"/>
  <c r="FV16" i="68"/>
  <c r="FW16" i="68"/>
  <c r="FX16" i="68"/>
  <c r="FY16" i="68"/>
  <c r="FZ16" i="68"/>
  <c r="GA16" i="68"/>
  <c r="GB16" i="68"/>
  <c r="GC16" i="68"/>
  <c r="GD16" i="68"/>
  <c r="GE16" i="68"/>
  <c r="GF16" i="68"/>
  <c r="GG16" i="68"/>
  <c r="GH16" i="68"/>
  <c r="GI16" i="68"/>
  <c r="GJ16" i="68"/>
  <c r="GK16" i="68"/>
  <c r="GL16" i="68"/>
  <c r="GM16" i="68"/>
  <c r="GN16" i="68"/>
  <c r="GO16" i="68"/>
  <c r="GP16" i="68"/>
  <c r="GQ16" i="68"/>
  <c r="GR16" i="68"/>
  <c r="GS16" i="68"/>
  <c r="GT16" i="68"/>
  <c r="GU16" i="68"/>
  <c r="GV16" i="68"/>
  <c r="GW16" i="68"/>
  <c r="GX16" i="68"/>
  <c r="GY16" i="68"/>
  <c r="GZ16" i="68"/>
  <c r="HA16" i="68"/>
  <c r="HB16" i="68"/>
  <c r="HC16" i="68"/>
  <c r="HD16" i="68"/>
  <c r="HE16" i="68"/>
  <c r="HF16" i="68"/>
  <c r="HG16" i="68"/>
  <c r="HH16" i="68"/>
  <c r="HI16" i="68"/>
  <c r="HJ16" i="68"/>
  <c r="HK16" i="68"/>
  <c r="HL16" i="68"/>
  <c r="HM16" i="68"/>
  <c r="HN16" i="68"/>
  <c r="HO16" i="68"/>
  <c r="HP16" i="68"/>
  <c r="HQ16" i="68"/>
  <c r="HR16" i="68"/>
  <c r="HS16" i="68"/>
  <c r="HT16" i="68"/>
  <c r="HU16" i="68"/>
  <c r="HV16" i="68"/>
  <c r="HW16" i="68"/>
  <c r="HX16" i="68"/>
  <c r="HY16" i="68"/>
  <c r="HZ16" i="68"/>
  <c r="IA16" i="68"/>
  <c r="IB16" i="68"/>
  <c r="IC16" i="68"/>
  <c r="ID16" i="68"/>
  <c r="IE16" i="68"/>
  <c r="IF16" i="68"/>
  <c r="IG16" i="68"/>
  <c r="IH16" i="68"/>
  <c r="II16" i="68"/>
  <c r="IJ16" i="68"/>
  <c r="IK16" i="68"/>
  <c r="IL16" i="68"/>
  <c r="IM16" i="68"/>
  <c r="IN16" i="68"/>
  <c r="IO16" i="68"/>
  <c r="IP16" i="68"/>
  <c r="IQ16" i="68"/>
  <c r="IR16" i="68"/>
  <c r="IS16" i="68"/>
  <c r="IT16" i="68"/>
  <c r="IU16" i="68"/>
  <c r="IV16" i="68"/>
  <c r="C17" i="68"/>
  <c r="E17" i="68"/>
  <c r="C18" i="68"/>
  <c r="E18" i="68"/>
  <c r="C19" i="68"/>
  <c r="E19" i="68"/>
  <c r="C20" i="68"/>
  <c r="E20" i="68"/>
  <c r="C21" i="68"/>
  <c r="E21" i="68"/>
  <c r="C22" i="68"/>
  <c r="E22" i="68"/>
  <c r="C23" i="68"/>
  <c r="E23" i="68"/>
  <c r="J23" i="68"/>
  <c r="K23" i="68"/>
  <c r="L23" i="68"/>
  <c r="M23" i="68"/>
  <c r="N23" i="68"/>
  <c r="O23" i="68"/>
  <c r="P23" i="68"/>
  <c r="Q23" i="68"/>
  <c r="R23" i="68"/>
  <c r="S23" i="68"/>
  <c r="T23" i="68"/>
  <c r="U23" i="68"/>
  <c r="V23" i="68"/>
  <c r="W23" i="68"/>
  <c r="X23" i="68"/>
  <c r="Y23" i="68"/>
  <c r="Z23" i="68"/>
  <c r="AA23" i="68"/>
  <c r="AB23" i="68"/>
  <c r="AC23" i="68"/>
  <c r="AD23" i="68"/>
  <c r="AE23" i="68"/>
  <c r="AF23" i="68"/>
  <c r="AG23" i="68"/>
  <c r="AH23" i="68"/>
  <c r="AI23" i="68"/>
  <c r="AJ23" i="68"/>
  <c r="AK23" i="68"/>
  <c r="AL23" i="68"/>
  <c r="AM23" i="68"/>
  <c r="AN23" i="68"/>
  <c r="AO23" i="68"/>
  <c r="AP23" i="68"/>
  <c r="AQ23" i="68"/>
  <c r="AR23" i="68"/>
  <c r="AS23" i="68"/>
  <c r="AT23" i="68"/>
  <c r="AU23" i="68"/>
  <c r="AV23" i="68"/>
  <c r="AW23" i="68"/>
  <c r="AX23" i="68"/>
  <c r="AY23" i="68"/>
  <c r="AZ23" i="68"/>
  <c r="BA23" i="68"/>
  <c r="BB23" i="68"/>
  <c r="BC23" i="68"/>
  <c r="BD23" i="68"/>
  <c r="BE23" i="68"/>
  <c r="BF23" i="68"/>
  <c r="BG23" i="68"/>
  <c r="BH23" i="68"/>
  <c r="BI23" i="68"/>
  <c r="BJ23" i="68"/>
  <c r="BK23" i="68"/>
  <c r="BL23" i="68"/>
  <c r="BM23" i="68"/>
  <c r="BN23" i="68"/>
  <c r="BO23" i="68"/>
  <c r="BP23" i="68"/>
  <c r="BQ23" i="68"/>
  <c r="BR23" i="68"/>
  <c r="BS23" i="68"/>
  <c r="BT23" i="68"/>
  <c r="BU23" i="68"/>
  <c r="BV23" i="68"/>
  <c r="BW23" i="68"/>
  <c r="BX23" i="68"/>
  <c r="BY23" i="68"/>
  <c r="BZ23" i="68"/>
  <c r="CA23" i="68"/>
  <c r="CB23" i="68"/>
  <c r="CC23" i="68"/>
  <c r="CD23" i="68"/>
  <c r="CE23" i="68"/>
  <c r="CF23" i="68"/>
  <c r="CG23" i="68"/>
  <c r="CH23" i="68"/>
  <c r="CI23" i="68"/>
  <c r="CJ23" i="68"/>
  <c r="CK23" i="68"/>
  <c r="CL23" i="68"/>
  <c r="CM23" i="68"/>
  <c r="CN23" i="68"/>
  <c r="CO23" i="68"/>
  <c r="CP23" i="68"/>
  <c r="CQ23" i="68"/>
  <c r="CR23" i="68"/>
  <c r="CS23" i="68"/>
  <c r="CT23" i="68"/>
  <c r="CU23" i="68"/>
  <c r="CV23" i="68"/>
  <c r="CW23" i="68"/>
  <c r="CX23" i="68"/>
  <c r="CY23" i="68"/>
  <c r="CZ23" i="68"/>
  <c r="DA23" i="68"/>
  <c r="DB23" i="68"/>
  <c r="DC23" i="68"/>
  <c r="DD23" i="68"/>
  <c r="DE23" i="68"/>
  <c r="DF23" i="68"/>
  <c r="DG23" i="68"/>
  <c r="DH23" i="68"/>
  <c r="DI23" i="68"/>
  <c r="DJ23" i="68"/>
  <c r="DK23" i="68"/>
  <c r="DL23" i="68"/>
  <c r="DM23" i="68"/>
  <c r="DN23" i="68"/>
  <c r="DO23" i="68"/>
  <c r="DP23" i="68"/>
  <c r="DQ23" i="68"/>
  <c r="DR23" i="68"/>
  <c r="DS23" i="68"/>
  <c r="DT23" i="68"/>
  <c r="DU23" i="68"/>
  <c r="DV23" i="68"/>
  <c r="DW23" i="68"/>
  <c r="DX23" i="68"/>
  <c r="DY23" i="68"/>
  <c r="DZ23" i="68"/>
  <c r="EA23" i="68"/>
  <c r="EB23" i="68"/>
  <c r="EC23" i="68"/>
  <c r="ED23" i="68"/>
  <c r="EE23" i="68"/>
  <c r="EF23" i="68"/>
  <c r="EG23" i="68"/>
  <c r="EH23" i="68"/>
  <c r="EI23" i="68"/>
  <c r="EJ23" i="68"/>
  <c r="EK23" i="68"/>
  <c r="EL23" i="68"/>
  <c r="EM23" i="68"/>
  <c r="EN23" i="68"/>
  <c r="EO23" i="68"/>
  <c r="EP23" i="68"/>
  <c r="EQ23" i="68"/>
  <c r="ER23" i="68"/>
  <c r="ES23" i="68"/>
  <c r="ET23" i="68"/>
  <c r="EU23" i="68"/>
  <c r="EV23" i="68"/>
  <c r="EW23" i="68"/>
  <c r="EX23" i="68"/>
  <c r="EY23" i="68"/>
  <c r="EZ23" i="68"/>
  <c r="FA23" i="68"/>
  <c r="FB23" i="68"/>
  <c r="FC23" i="68"/>
  <c r="FD23" i="68"/>
  <c r="FE23" i="68"/>
  <c r="FF23" i="68"/>
  <c r="FG23" i="68"/>
  <c r="FH23" i="68"/>
  <c r="FI23" i="68"/>
  <c r="FJ23" i="68"/>
  <c r="FK23" i="68"/>
  <c r="FL23" i="68"/>
  <c r="FM23" i="68"/>
  <c r="FN23" i="68"/>
  <c r="FO23" i="68"/>
  <c r="FP23" i="68"/>
  <c r="FQ23" i="68"/>
  <c r="FR23" i="68"/>
  <c r="FS23" i="68"/>
  <c r="FT23" i="68"/>
  <c r="FU23" i="68"/>
  <c r="FV23" i="68"/>
  <c r="FW23" i="68"/>
  <c r="FX23" i="68"/>
  <c r="FY23" i="68"/>
  <c r="FZ23" i="68"/>
  <c r="GA23" i="68"/>
  <c r="GB23" i="68"/>
  <c r="GC23" i="68"/>
  <c r="GD23" i="68"/>
  <c r="GE23" i="68"/>
  <c r="GF23" i="68"/>
  <c r="GG23" i="68"/>
  <c r="GH23" i="68"/>
  <c r="GI23" i="68"/>
  <c r="GJ23" i="68"/>
  <c r="GK23" i="68"/>
  <c r="GL23" i="68"/>
  <c r="GM23" i="68"/>
  <c r="GN23" i="68"/>
  <c r="GO23" i="68"/>
  <c r="GP23" i="68"/>
  <c r="GQ23" i="68"/>
  <c r="GR23" i="68"/>
  <c r="GS23" i="68"/>
  <c r="GT23" i="68"/>
  <c r="GU23" i="68"/>
  <c r="GV23" i="68"/>
  <c r="GW23" i="68"/>
  <c r="GX23" i="68"/>
  <c r="GY23" i="68"/>
  <c r="GZ23" i="68"/>
  <c r="HA23" i="68"/>
  <c r="HB23" i="68"/>
  <c r="HC23" i="68"/>
  <c r="HD23" i="68"/>
  <c r="HE23" i="68"/>
  <c r="HF23" i="68"/>
  <c r="HG23" i="68"/>
  <c r="HH23" i="68"/>
  <c r="HI23" i="68"/>
  <c r="HJ23" i="68"/>
  <c r="HK23" i="68"/>
  <c r="HL23" i="68"/>
  <c r="HM23" i="68"/>
  <c r="HN23" i="68"/>
  <c r="HO23" i="68"/>
  <c r="HP23" i="68"/>
  <c r="HQ23" i="68"/>
  <c r="HR23" i="68"/>
  <c r="HS23" i="68"/>
  <c r="HT23" i="68"/>
  <c r="HU23" i="68"/>
  <c r="HV23" i="68"/>
  <c r="HW23" i="68"/>
  <c r="HX23" i="68"/>
  <c r="HY23" i="68"/>
  <c r="HZ23" i="68"/>
  <c r="IA23" i="68"/>
  <c r="IB23" i="68"/>
  <c r="IC23" i="68"/>
  <c r="ID23" i="68"/>
  <c r="IE23" i="68"/>
  <c r="IF23" i="68"/>
  <c r="IG23" i="68"/>
  <c r="IH23" i="68"/>
  <c r="II23" i="68"/>
  <c r="IJ23" i="68"/>
  <c r="IK23" i="68"/>
  <c r="IL23" i="68"/>
  <c r="IM23" i="68"/>
  <c r="IN23" i="68"/>
  <c r="IO23" i="68"/>
  <c r="IP23" i="68"/>
  <c r="IQ23" i="68"/>
  <c r="IR23" i="68"/>
  <c r="IS23" i="68"/>
  <c r="IT23" i="68"/>
  <c r="IU23" i="68"/>
  <c r="IV23" i="68"/>
  <c r="C24" i="68"/>
  <c r="E24" i="68"/>
  <c r="C25" i="68"/>
  <c r="E25" i="68"/>
  <c r="C26" i="68"/>
  <c r="E26" i="68"/>
  <c r="C27" i="68"/>
  <c r="E27" i="68"/>
  <c r="C28" i="68"/>
  <c r="E28" i="68"/>
  <c r="C29" i="68"/>
  <c r="E29" i="68"/>
  <c r="C30" i="68"/>
  <c r="E30" i="68"/>
  <c r="J30" i="68"/>
  <c r="K30" i="68"/>
  <c r="L30" i="68"/>
  <c r="M30" i="68"/>
  <c r="N30" i="68"/>
  <c r="O30" i="68"/>
  <c r="P30" i="68"/>
  <c r="Q30" i="68"/>
  <c r="R30" i="68"/>
  <c r="S30" i="68"/>
  <c r="T30" i="68"/>
  <c r="U30" i="68"/>
  <c r="V30" i="68"/>
  <c r="W30" i="68"/>
  <c r="X30" i="68"/>
  <c r="Y30" i="68"/>
  <c r="Z30" i="68"/>
  <c r="AA30" i="68"/>
  <c r="AB30" i="68"/>
  <c r="AC30" i="68"/>
  <c r="AD30" i="68"/>
  <c r="AE30" i="68"/>
  <c r="AF30" i="68"/>
  <c r="AG30" i="68"/>
  <c r="AH30" i="68"/>
  <c r="AI30" i="68"/>
  <c r="AJ30" i="68"/>
  <c r="AK30" i="68"/>
  <c r="AL30" i="68"/>
  <c r="AM30" i="68"/>
  <c r="AN30" i="68"/>
  <c r="AO30" i="68"/>
  <c r="AP30" i="68"/>
  <c r="AQ30" i="68"/>
  <c r="AR30" i="68"/>
  <c r="AS30" i="68"/>
  <c r="AT30" i="68"/>
  <c r="AU30" i="68"/>
  <c r="AV30" i="68"/>
  <c r="AW30" i="68"/>
  <c r="AX30" i="68"/>
  <c r="AY30" i="68"/>
  <c r="AZ30" i="68"/>
  <c r="BA30" i="68"/>
  <c r="BB30" i="68"/>
  <c r="BC30" i="68"/>
  <c r="BD30" i="68"/>
  <c r="BE30" i="68"/>
  <c r="BF30" i="68"/>
  <c r="BG30" i="68"/>
  <c r="BH30" i="68"/>
  <c r="BI30" i="68"/>
  <c r="BJ30" i="68"/>
  <c r="BK30" i="68"/>
  <c r="BL30" i="68"/>
  <c r="BM30" i="68"/>
  <c r="BN30" i="68"/>
  <c r="BO30" i="68"/>
  <c r="BP30" i="68"/>
  <c r="BQ30" i="68"/>
  <c r="BR30" i="68"/>
  <c r="BS30" i="68"/>
  <c r="BT30" i="68"/>
  <c r="BU30" i="68"/>
  <c r="BV30" i="68"/>
  <c r="BW30" i="68"/>
  <c r="BX30" i="68"/>
  <c r="BY30" i="68"/>
  <c r="BZ30" i="68"/>
  <c r="CA30" i="68"/>
  <c r="CB30" i="68"/>
  <c r="CC30" i="68"/>
  <c r="CD30" i="68"/>
  <c r="CE30" i="68"/>
  <c r="CF30" i="68"/>
  <c r="CG30" i="68"/>
  <c r="CH30" i="68"/>
  <c r="CI30" i="68"/>
  <c r="CJ30" i="68"/>
  <c r="CK30" i="68"/>
  <c r="CL30" i="68"/>
  <c r="CM30" i="68"/>
  <c r="CN30" i="68"/>
  <c r="CO30" i="68"/>
  <c r="CP30" i="68"/>
  <c r="CQ30" i="68"/>
  <c r="CR30" i="68"/>
  <c r="CS30" i="68"/>
  <c r="CT30" i="68"/>
  <c r="CU30" i="68"/>
  <c r="CV30" i="68"/>
  <c r="CW30" i="68"/>
  <c r="CX30" i="68"/>
  <c r="CY30" i="68"/>
  <c r="CZ30" i="68"/>
  <c r="DA30" i="68"/>
  <c r="DB30" i="68"/>
  <c r="DC30" i="68"/>
  <c r="DD30" i="68"/>
  <c r="DE30" i="68"/>
  <c r="DF30" i="68"/>
  <c r="DG30" i="68"/>
  <c r="DH30" i="68"/>
  <c r="DI30" i="68"/>
  <c r="DJ30" i="68"/>
  <c r="DK30" i="68"/>
  <c r="DL30" i="68"/>
  <c r="DM30" i="68"/>
  <c r="DN30" i="68"/>
  <c r="DO30" i="68"/>
  <c r="DP30" i="68"/>
  <c r="DQ30" i="68"/>
  <c r="DR30" i="68"/>
  <c r="DS30" i="68"/>
  <c r="DT30" i="68"/>
  <c r="DU30" i="68"/>
  <c r="DV30" i="68"/>
  <c r="DW30" i="68"/>
  <c r="DX30" i="68"/>
  <c r="DY30" i="68"/>
  <c r="DZ30" i="68"/>
  <c r="EA30" i="68"/>
  <c r="EB30" i="68"/>
  <c r="EC30" i="68"/>
  <c r="ED30" i="68"/>
  <c r="EE30" i="68"/>
  <c r="EF30" i="68"/>
  <c r="EG30" i="68"/>
  <c r="EH30" i="68"/>
  <c r="EI30" i="68"/>
  <c r="EJ30" i="68"/>
  <c r="EK30" i="68"/>
  <c r="EL30" i="68"/>
  <c r="EM30" i="68"/>
  <c r="EN30" i="68"/>
  <c r="EO30" i="68"/>
  <c r="EP30" i="68"/>
  <c r="EQ30" i="68"/>
  <c r="ER30" i="68"/>
  <c r="ES30" i="68"/>
  <c r="ET30" i="68"/>
  <c r="EU30" i="68"/>
  <c r="EV30" i="68"/>
  <c r="EW30" i="68"/>
  <c r="EX30" i="68"/>
  <c r="EY30" i="68"/>
  <c r="EZ30" i="68"/>
  <c r="FA30" i="68"/>
  <c r="FB30" i="68"/>
  <c r="FC30" i="68"/>
  <c r="FD30" i="68"/>
  <c r="FE30" i="68"/>
  <c r="FF30" i="68"/>
  <c r="FG30" i="68"/>
  <c r="FH30" i="68"/>
  <c r="FI30" i="68"/>
  <c r="FJ30" i="68"/>
  <c r="FK30" i="68"/>
  <c r="FL30" i="68"/>
  <c r="FM30" i="68"/>
  <c r="FN30" i="68"/>
  <c r="FO30" i="68"/>
  <c r="FP30" i="68"/>
  <c r="FQ30" i="68"/>
  <c r="FR30" i="68"/>
  <c r="FS30" i="68"/>
  <c r="FT30" i="68"/>
  <c r="FU30" i="68"/>
  <c r="FV30" i="68"/>
  <c r="FW30" i="68"/>
  <c r="FX30" i="68"/>
  <c r="FY30" i="68"/>
  <c r="FZ30" i="68"/>
  <c r="GA30" i="68"/>
  <c r="GB30" i="68"/>
  <c r="GC30" i="68"/>
  <c r="GD30" i="68"/>
  <c r="GE30" i="68"/>
  <c r="GF30" i="68"/>
  <c r="GG30" i="68"/>
  <c r="GH30" i="68"/>
  <c r="GI30" i="68"/>
  <c r="GJ30" i="68"/>
  <c r="GK30" i="68"/>
  <c r="GL30" i="68"/>
  <c r="GM30" i="68"/>
  <c r="GN30" i="68"/>
  <c r="GO30" i="68"/>
  <c r="GP30" i="68"/>
  <c r="GQ30" i="68"/>
  <c r="GR30" i="68"/>
  <c r="GS30" i="68"/>
  <c r="GT30" i="68"/>
  <c r="GU30" i="68"/>
  <c r="GV30" i="68"/>
  <c r="GW30" i="68"/>
  <c r="GX30" i="68"/>
  <c r="GY30" i="68"/>
  <c r="GZ30" i="68"/>
  <c r="HA30" i="68"/>
  <c r="HB30" i="68"/>
  <c r="HC30" i="68"/>
  <c r="HD30" i="68"/>
  <c r="HE30" i="68"/>
  <c r="HF30" i="68"/>
  <c r="HG30" i="68"/>
  <c r="HH30" i="68"/>
  <c r="HI30" i="68"/>
  <c r="HJ30" i="68"/>
  <c r="HK30" i="68"/>
  <c r="HL30" i="68"/>
  <c r="HM30" i="68"/>
  <c r="HN30" i="68"/>
  <c r="HO30" i="68"/>
  <c r="HP30" i="68"/>
  <c r="HQ30" i="68"/>
  <c r="HR30" i="68"/>
  <c r="HS30" i="68"/>
  <c r="HT30" i="68"/>
  <c r="HU30" i="68"/>
  <c r="HV30" i="68"/>
  <c r="HW30" i="68"/>
  <c r="HX30" i="68"/>
  <c r="HY30" i="68"/>
  <c r="HZ30" i="68"/>
  <c r="IA30" i="68"/>
  <c r="IB30" i="68"/>
  <c r="IC30" i="68"/>
  <c r="ID30" i="68"/>
  <c r="IE30" i="68"/>
  <c r="IF30" i="68"/>
  <c r="IG30" i="68"/>
  <c r="IH30" i="68"/>
  <c r="II30" i="68"/>
  <c r="IJ30" i="68"/>
  <c r="IK30" i="68"/>
  <c r="IL30" i="68"/>
  <c r="IM30" i="68"/>
  <c r="IN30" i="68"/>
  <c r="IO30" i="68"/>
  <c r="IP30" i="68"/>
  <c r="IQ30" i="68"/>
  <c r="IR30" i="68"/>
  <c r="IS30" i="68"/>
  <c r="IT30" i="68"/>
  <c r="IU30" i="68"/>
  <c r="IV30" i="68"/>
  <c r="E31" i="68"/>
  <c r="E32" i="68"/>
  <c r="E33" i="68"/>
  <c r="E34" i="68"/>
  <c r="E35" i="68"/>
  <c r="E36" i="68"/>
  <c r="J47" i="68"/>
  <c r="K47" i="68"/>
  <c r="L47" i="68"/>
  <c r="M47" i="68"/>
  <c r="N47" i="68"/>
  <c r="O47" i="68"/>
  <c r="P47" i="68"/>
  <c r="Q47" i="68"/>
  <c r="R47" i="68"/>
  <c r="S47" i="68"/>
  <c r="T47" i="68"/>
  <c r="U47" i="68"/>
  <c r="V47" i="68"/>
  <c r="W47" i="68"/>
  <c r="X47" i="68"/>
  <c r="Y47" i="68"/>
  <c r="Z47" i="68"/>
  <c r="AA47" i="68"/>
  <c r="AB47" i="68"/>
  <c r="AC47" i="68"/>
  <c r="AD47" i="68"/>
  <c r="AE47" i="68"/>
  <c r="AF47" i="68"/>
  <c r="AG47" i="68"/>
  <c r="AH47" i="68"/>
  <c r="AI47" i="68"/>
  <c r="AJ47" i="68"/>
  <c r="AK47" i="68"/>
  <c r="AL47" i="68"/>
  <c r="AM47" i="68"/>
  <c r="AN47" i="68"/>
  <c r="AO47" i="68"/>
  <c r="AP47" i="68"/>
  <c r="AQ47" i="68"/>
  <c r="AR47" i="68"/>
  <c r="AS47" i="68"/>
  <c r="AT47" i="68"/>
  <c r="AU47" i="68"/>
  <c r="AV47" i="68"/>
  <c r="AW47" i="68"/>
  <c r="AX47" i="68"/>
  <c r="AY47" i="68"/>
  <c r="AZ47" i="68"/>
  <c r="BA47" i="68"/>
  <c r="BB47" i="68"/>
  <c r="BC47" i="68"/>
  <c r="BD47" i="68"/>
  <c r="BE47" i="68"/>
  <c r="BF47" i="68"/>
  <c r="BG47" i="68"/>
  <c r="BH47" i="68"/>
  <c r="BI47" i="68"/>
  <c r="BJ47" i="68"/>
  <c r="BK47" i="68"/>
  <c r="BL47" i="68"/>
  <c r="BM47" i="68"/>
  <c r="BN47" i="68"/>
  <c r="BO47" i="68"/>
  <c r="BP47" i="68"/>
  <c r="BQ47" i="68"/>
  <c r="BR47" i="68"/>
  <c r="BS47" i="68"/>
  <c r="BT47" i="68"/>
  <c r="BU47" i="68"/>
  <c r="BV47" i="68"/>
  <c r="BW47" i="68"/>
  <c r="BX47" i="68"/>
  <c r="BY47" i="68"/>
  <c r="BZ47" i="68"/>
  <c r="CA47" i="68"/>
  <c r="CB47" i="68"/>
  <c r="CC47" i="68"/>
  <c r="CD47" i="68"/>
  <c r="CE47" i="68"/>
  <c r="CF47" i="68"/>
  <c r="CG47" i="68"/>
  <c r="CH47" i="68"/>
  <c r="CI47" i="68"/>
  <c r="CJ47" i="68"/>
  <c r="CK47" i="68"/>
  <c r="CL47" i="68"/>
  <c r="CM47" i="68"/>
  <c r="CN47" i="68"/>
  <c r="CO47" i="68"/>
  <c r="CP47" i="68"/>
  <c r="CQ47" i="68"/>
  <c r="CR47" i="68"/>
  <c r="CS47" i="68"/>
  <c r="CT47" i="68"/>
  <c r="CU47" i="68"/>
  <c r="CV47" i="68"/>
  <c r="CW47" i="68"/>
  <c r="CX47" i="68"/>
  <c r="CY47" i="68"/>
  <c r="CZ47" i="68"/>
  <c r="DA47" i="68"/>
  <c r="DB47" i="68"/>
  <c r="DC47" i="68"/>
  <c r="DD47" i="68"/>
  <c r="DE47" i="68"/>
  <c r="DF47" i="68"/>
  <c r="DG47" i="68"/>
  <c r="DH47" i="68"/>
  <c r="DI47" i="68"/>
  <c r="DJ47" i="68"/>
  <c r="DK47" i="68"/>
  <c r="DL47" i="68"/>
  <c r="DM47" i="68"/>
  <c r="DN47" i="68"/>
  <c r="DO47" i="68"/>
  <c r="DP47" i="68"/>
  <c r="DQ47" i="68"/>
  <c r="DR47" i="68"/>
  <c r="DS47" i="68"/>
  <c r="DT47" i="68"/>
  <c r="DU47" i="68"/>
  <c r="DV47" i="68"/>
  <c r="DW47" i="68"/>
  <c r="DX47" i="68"/>
  <c r="DY47" i="68"/>
  <c r="DZ47" i="68"/>
  <c r="EA47" i="68"/>
  <c r="EB47" i="68"/>
  <c r="EC47" i="68"/>
  <c r="ED47" i="68"/>
  <c r="EE47" i="68"/>
  <c r="EF47" i="68"/>
  <c r="EG47" i="68"/>
  <c r="EH47" i="68"/>
  <c r="EI47" i="68"/>
  <c r="EJ47" i="68"/>
  <c r="EK47" i="68"/>
  <c r="EL47" i="68"/>
  <c r="EM47" i="68"/>
  <c r="EN47" i="68"/>
  <c r="EO47" i="68"/>
  <c r="EP47" i="68"/>
  <c r="EQ47" i="68"/>
  <c r="ER47" i="68"/>
  <c r="ES47" i="68"/>
  <c r="ET47" i="68"/>
  <c r="EU47" i="68"/>
  <c r="EV47" i="68"/>
  <c r="EW47" i="68"/>
  <c r="EX47" i="68"/>
  <c r="EY47" i="68"/>
  <c r="EZ47" i="68"/>
  <c r="FA47" i="68"/>
  <c r="FB47" i="68"/>
  <c r="FC47" i="68"/>
  <c r="FD47" i="68"/>
  <c r="FE47" i="68"/>
  <c r="FF47" i="68"/>
  <c r="FG47" i="68"/>
  <c r="FH47" i="68"/>
  <c r="FI47" i="68"/>
  <c r="FJ47" i="68"/>
  <c r="FK47" i="68"/>
  <c r="FL47" i="68"/>
  <c r="FM47" i="68"/>
  <c r="FN47" i="68"/>
  <c r="FO47" i="68"/>
  <c r="FP47" i="68"/>
  <c r="FQ47" i="68"/>
  <c r="FR47" i="68"/>
  <c r="FS47" i="68"/>
  <c r="FT47" i="68"/>
  <c r="FU47" i="68"/>
  <c r="FV47" i="68"/>
  <c r="FW47" i="68"/>
  <c r="FX47" i="68"/>
  <c r="FY47" i="68"/>
  <c r="FZ47" i="68"/>
  <c r="GA47" i="68"/>
  <c r="GB47" i="68"/>
  <c r="GC47" i="68"/>
  <c r="GD47" i="68"/>
  <c r="GE47" i="68"/>
  <c r="GF47" i="68"/>
  <c r="GG47" i="68"/>
  <c r="GH47" i="68"/>
  <c r="GI47" i="68"/>
  <c r="GJ47" i="68"/>
  <c r="GK47" i="68"/>
  <c r="GL47" i="68"/>
  <c r="GM47" i="68"/>
  <c r="GN47" i="68"/>
  <c r="GO47" i="68"/>
  <c r="GP47" i="68"/>
  <c r="GQ47" i="68"/>
  <c r="GR47" i="68"/>
  <c r="GS47" i="68"/>
  <c r="GT47" i="68"/>
  <c r="GU47" i="68"/>
  <c r="GV47" i="68"/>
  <c r="GW47" i="68"/>
  <c r="GX47" i="68"/>
  <c r="GY47" i="68"/>
  <c r="GZ47" i="68"/>
  <c r="HA47" i="68"/>
  <c r="HB47" i="68"/>
  <c r="HC47" i="68"/>
  <c r="HD47" i="68"/>
  <c r="HE47" i="68"/>
  <c r="HF47" i="68"/>
  <c r="HG47" i="68"/>
  <c r="HH47" i="68"/>
  <c r="HI47" i="68"/>
  <c r="HJ47" i="68"/>
  <c r="HK47" i="68"/>
  <c r="HL47" i="68"/>
  <c r="HM47" i="68"/>
  <c r="HN47" i="68"/>
  <c r="HO47" i="68"/>
  <c r="HP47" i="68"/>
  <c r="HQ47" i="68"/>
  <c r="HR47" i="68"/>
  <c r="HS47" i="68"/>
  <c r="HT47" i="68"/>
  <c r="HU47" i="68"/>
  <c r="HV47" i="68"/>
  <c r="HW47" i="68"/>
  <c r="HX47" i="68"/>
  <c r="HY47" i="68"/>
  <c r="HZ47" i="68"/>
  <c r="IA47" i="68"/>
  <c r="IB47" i="68"/>
  <c r="IC47" i="68"/>
  <c r="ID47" i="68"/>
  <c r="IE47" i="68"/>
  <c r="IF47" i="68"/>
  <c r="IG47" i="68"/>
  <c r="IH47" i="68"/>
  <c r="II47" i="68"/>
  <c r="IJ47" i="68"/>
  <c r="IK47" i="68"/>
  <c r="IL47" i="68"/>
  <c r="IM47" i="68"/>
  <c r="IN47" i="68"/>
  <c r="IO47" i="68"/>
  <c r="IP47" i="68"/>
  <c r="IQ47" i="68"/>
  <c r="IR47" i="68"/>
  <c r="IS47" i="68"/>
  <c r="IT47" i="68"/>
  <c r="IU47" i="68"/>
  <c r="IV47" i="68"/>
  <c r="C54" i="68"/>
  <c r="E54" i="68"/>
  <c r="J54" i="68"/>
  <c r="K54" i="68"/>
  <c r="L54" i="68"/>
  <c r="M54" i="68"/>
  <c r="N54" i="68"/>
  <c r="O54" i="68"/>
  <c r="P54" i="68"/>
  <c r="Q54" i="68"/>
  <c r="R54" i="68"/>
  <c r="S54" i="68"/>
  <c r="T54" i="68"/>
  <c r="U54" i="68"/>
  <c r="V54" i="68"/>
  <c r="W54" i="68"/>
  <c r="X54" i="68"/>
  <c r="Y54" i="68"/>
  <c r="Z54" i="68"/>
  <c r="AA54" i="68"/>
  <c r="AB54" i="68"/>
  <c r="AC54" i="68"/>
  <c r="AD54" i="68"/>
  <c r="AE54" i="68"/>
  <c r="AF54" i="68"/>
  <c r="AG54" i="68"/>
  <c r="AH54" i="68"/>
  <c r="AI54" i="68"/>
  <c r="AJ54" i="68"/>
  <c r="AK54" i="68"/>
  <c r="AL54" i="68"/>
  <c r="AM54" i="68"/>
  <c r="AN54" i="68"/>
  <c r="AO54" i="68"/>
  <c r="AP54" i="68"/>
  <c r="AQ54" i="68"/>
  <c r="AR54" i="68"/>
  <c r="AS54" i="68"/>
  <c r="AT54" i="68"/>
  <c r="AU54" i="68"/>
  <c r="AV54" i="68"/>
  <c r="AW54" i="68"/>
  <c r="AX54" i="68"/>
  <c r="AY54" i="68"/>
  <c r="AZ54" i="68"/>
  <c r="BA54" i="68"/>
  <c r="BB54" i="68"/>
  <c r="BC54" i="68"/>
  <c r="BD54" i="68"/>
  <c r="BE54" i="68"/>
  <c r="BF54" i="68"/>
  <c r="BG54" i="68"/>
  <c r="BH54" i="68"/>
  <c r="BI54" i="68"/>
  <c r="BJ54" i="68"/>
  <c r="BK54" i="68"/>
  <c r="BL54" i="68"/>
  <c r="BM54" i="68"/>
  <c r="BN54" i="68"/>
  <c r="BO54" i="68"/>
  <c r="BP54" i="68"/>
  <c r="BQ54" i="68"/>
  <c r="BR54" i="68"/>
  <c r="BS54" i="68"/>
  <c r="BT54" i="68"/>
  <c r="BU54" i="68"/>
  <c r="BV54" i="68"/>
  <c r="BW54" i="68"/>
  <c r="BX54" i="68"/>
  <c r="BY54" i="68"/>
  <c r="BZ54" i="68"/>
  <c r="CA54" i="68"/>
  <c r="CB54" i="68"/>
  <c r="CC54" i="68"/>
  <c r="CD54" i="68"/>
  <c r="CE54" i="68"/>
  <c r="CF54" i="68"/>
  <c r="CG54" i="68"/>
  <c r="CH54" i="68"/>
  <c r="CI54" i="68"/>
  <c r="CJ54" i="68"/>
  <c r="CK54" i="68"/>
  <c r="CL54" i="68"/>
  <c r="CM54" i="68"/>
  <c r="CN54" i="68"/>
  <c r="CO54" i="68"/>
  <c r="CP54" i="68"/>
  <c r="CQ54" i="68"/>
  <c r="CR54" i="68"/>
  <c r="CS54" i="68"/>
  <c r="CT54" i="68"/>
  <c r="CU54" i="68"/>
  <c r="CV54" i="68"/>
  <c r="CW54" i="68"/>
  <c r="CX54" i="68"/>
  <c r="CY54" i="68"/>
  <c r="CZ54" i="68"/>
  <c r="DA54" i="68"/>
  <c r="DB54" i="68"/>
  <c r="DC54" i="68"/>
  <c r="DD54" i="68"/>
  <c r="DE54" i="68"/>
  <c r="DF54" i="68"/>
  <c r="DG54" i="68"/>
  <c r="DH54" i="68"/>
  <c r="DI54" i="68"/>
  <c r="DJ54" i="68"/>
  <c r="DK54" i="68"/>
  <c r="DL54" i="68"/>
  <c r="DM54" i="68"/>
  <c r="DN54" i="68"/>
  <c r="DO54" i="68"/>
  <c r="DP54" i="68"/>
  <c r="DQ54" i="68"/>
  <c r="DR54" i="68"/>
  <c r="DS54" i="68"/>
  <c r="DT54" i="68"/>
  <c r="DU54" i="68"/>
  <c r="DV54" i="68"/>
  <c r="DW54" i="68"/>
  <c r="DX54" i="68"/>
  <c r="DY54" i="68"/>
  <c r="DZ54" i="68"/>
  <c r="EA54" i="68"/>
  <c r="EB54" i="68"/>
  <c r="EC54" i="68"/>
  <c r="ED54" i="68"/>
  <c r="EE54" i="68"/>
  <c r="EF54" i="68"/>
  <c r="EG54" i="68"/>
  <c r="EH54" i="68"/>
  <c r="EI54" i="68"/>
  <c r="EJ54" i="68"/>
  <c r="EK54" i="68"/>
  <c r="EL54" i="68"/>
  <c r="EM54" i="68"/>
  <c r="EN54" i="68"/>
  <c r="EO54" i="68"/>
  <c r="EP54" i="68"/>
  <c r="EQ54" i="68"/>
  <c r="ER54" i="68"/>
  <c r="ES54" i="68"/>
  <c r="ET54" i="68"/>
  <c r="EU54" i="68"/>
  <c r="EV54" i="68"/>
  <c r="EW54" i="68"/>
  <c r="EX54" i="68"/>
  <c r="EY54" i="68"/>
  <c r="EZ54" i="68"/>
  <c r="FA54" i="68"/>
  <c r="FB54" i="68"/>
  <c r="FC54" i="68"/>
  <c r="FD54" i="68"/>
  <c r="FE54" i="68"/>
  <c r="FF54" i="68"/>
  <c r="FG54" i="68"/>
  <c r="FH54" i="68"/>
  <c r="FI54" i="68"/>
  <c r="FJ54" i="68"/>
  <c r="FK54" i="68"/>
  <c r="FL54" i="68"/>
  <c r="FM54" i="68"/>
  <c r="FN54" i="68"/>
  <c r="FO54" i="68"/>
  <c r="FP54" i="68"/>
  <c r="FQ54" i="68"/>
  <c r="FR54" i="68"/>
  <c r="FS54" i="68"/>
  <c r="FT54" i="68"/>
  <c r="FU54" i="68"/>
  <c r="FV54" i="68"/>
  <c r="FW54" i="68"/>
  <c r="FX54" i="68"/>
  <c r="FY54" i="68"/>
  <c r="FZ54" i="68"/>
  <c r="GA54" i="68"/>
  <c r="GB54" i="68"/>
  <c r="GC54" i="68"/>
  <c r="GD54" i="68"/>
  <c r="GE54" i="68"/>
  <c r="GF54" i="68"/>
  <c r="GG54" i="68"/>
  <c r="GH54" i="68"/>
  <c r="GI54" i="68"/>
  <c r="GJ54" i="68"/>
  <c r="GK54" i="68"/>
  <c r="GL54" i="68"/>
  <c r="GM54" i="68"/>
  <c r="GN54" i="68"/>
  <c r="GO54" i="68"/>
  <c r="GP54" i="68"/>
  <c r="GQ54" i="68"/>
  <c r="GR54" i="68"/>
  <c r="GS54" i="68"/>
  <c r="GT54" i="68"/>
  <c r="GU54" i="68"/>
  <c r="GV54" i="68"/>
  <c r="GW54" i="68"/>
  <c r="GX54" i="68"/>
  <c r="GY54" i="68"/>
  <c r="GZ54" i="68"/>
  <c r="HA54" i="68"/>
  <c r="HB54" i="68"/>
  <c r="HC54" i="68"/>
  <c r="HD54" i="68"/>
  <c r="HE54" i="68"/>
  <c r="HF54" i="68"/>
  <c r="HG54" i="68"/>
  <c r="HH54" i="68"/>
  <c r="HI54" i="68"/>
  <c r="HJ54" i="68"/>
  <c r="HK54" i="68"/>
  <c r="HL54" i="68"/>
  <c r="HM54" i="68"/>
  <c r="HN54" i="68"/>
  <c r="HO54" i="68"/>
  <c r="HP54" i="68"/>
  <c r="HQ54" i="68"/>
  <c r="HR54" i="68"/>
  <c r="HS54" i="68"/>
  <c r="HT54" i="68"/>
  <c r="HU54" i="68"/>
  <c r="HV54" i="68"/>
  <c r="HW54" i="68"/>
  <c r="HX54" i="68"/>
  <c r="HY54" i="68"/>
  <c r="HZ54" i="68"/>
  <c r="IA54" i="68"/>
  <c r="IB54" i="68"/>
  <c r="IC54" i="68"/>
  <c r="ID54" i="68"/>
  <c r="IE54" i="68"/>
  <c r="IF54" i="68"/>
  <c r="IG54" i="68"/>
  <c r="IH54" i="68"/>
  <c r="II54" i="68"/>
  <c r="IJ54" i="68"/>
  <c r="IK54" i="68"/>
  <c r="IL54" i="68"/>
  <c r="IM54" i="68"/>
  <c r="IN54" i="68"/>
  <c r="IO54" i="68"/>
  <c r="IP54" i="68"/>
  <c r="IQ54" i="68"/>
  <c r="IR54" i="68"/>
  <c r="IS54" i="68"/>
  <c r="IT54" i="68"/>
  <c r="IU54" i="68"/>
  <c r="IV54" i="68"/>
  <c r="C55" i="68"/>
  <c r="E55" i="68"/>
  <c r="C56" i="68"/>
  <c r="E56" i="68"/>
  <c r="C57" i="68"/>
  <c r="E57" i="68"/>
  <c r="C58" i="68"/>
  <c r="E58" i="68"/>
  <c r="C59" i="68"/>
  <c r="E59" i="68"/>
  <c r="C60" i="68"/>
  <c r="E60" i="68"/>
  <c r="H10" i="53"/>
  <c r="I10" i="53"/>
  <c r="H11" i="53"/>
  <c r="I11" i="53"/>
  <c r="H12" i="53"/>
  <c r="I12" i="53"/>
  <c r="H13" i="53"/>
  <c r="I13" i="53"/>
  <c r="H14" i="53"/>
  <c r="I14" i="53"/>
  <c r="H15" i="53"/>
  <c r="I15" i="53"/>
  <c r="H16" i="53"/>
  <c r="I16" i="53"/>
  <c r="H17" i="53"/>
  <c r="I17" i="53"/>
  <c r="H18" i="53"/>
  <c r="I18" i="53"/>
  <c r="H19" i="53"/>
  <c r="I19" i="53"/>
  <c r="H20" i="53"/>
  <c r="I20" i="53"/>
  <c r="H21" i="53"/>
  <c r="I21" i="53"/>
  <c r="H22" i="53"/>
  <c r="I22" i="53"/>
  <c r="H23" i="53"/>
  <c r="I23" i="53"/>
  <c r="H24" i="53"/>
  <c r="I24" i="53"/>
  <c r="H25" i="53"/>
  <c r="I25" i="53"/>
  <c r="H26" i="53"/>
  <c r="I26" i="53"/>
  <c r="H27" i="53"/>
  <c r="I27" i="53"/>
  <c r="H28" i="53"/>
  <c r="I28" i="53"/>
  <c r="H29" i="53"/>
  <c r="I29" i="53"/>
  <c r="H30" i="53"/>
  <c r="I30" i="53"/>
  <c r="H31" i="53"/>
  <c r="I31" i="53"/>
  <c r="H32" i="53"/>
  <c r="I32" i="53"/>
  <c r="H33" i="53"/>
  <c r="I33" i="53"/>
  <c r="H34" i="53"/>
  <c r="I34" i="53"/>
  <c r="H35" i="53"/>
  <c r="I35" i="53"/>
  <c r="H36" i="53"/>
  <c r="I36" i="53"/>
  <c r="H37" i="53"/>
  <c r="I37" i="53"/>
  <c r="H38" i="53"/>
  <c r="I38" i="53"/>
  <c r="H39" i="53"/>
  <c r="I39" i="53"/>
  <c r="H40" i="53"/>
  <c r="I40" i="53"/>
  <c r="H41" i="53"/>
  <c r="I41" i="53"/>
  <c r="H42" i="53"/>
  <c r="I42" i="53"/>
  <c r="H43" i="53"/>
  <c r="I43" i="53"/>
  <c r="H44" i="53"/>
  <c r="I44" i="53"/>
  <c r="A496" i="53"/>
  <c r="H496" i="53"/>
  <c r="H497" i="53"/>
  <c r="H498" i="53"/>
  <c r="H499" i="53"/>
  <c r="H500" i="53"/>
  <c r="H501" i="53"/>
  <c r="H502" i="53"/>
  <c r="H503" i="53"/>
  <c r="H504" i="53"/>
  <c r="H505" i="53"/>
  <c r="H506" i="53"/>
  <c r="H507" i="53"/>
  <c r="H508" i="53"/>
  <c r="H509" i="53"/>
  <c r="H510" i="53"/>
  <c r="H511" i="53"/>
  <c r="H512" i="53"/>
  <c r="H513" i="53"/>
  <c r="H514" i="53"/>
  <c r="H515" i="53"/>
  <c r="H516" i="53"/>
  <c r="H517" i="53"/>
  <c r="H518" i="53"/>
  <c r="H519" i="53"/>
  <c r="H520" i="53"/>
  <c r="H521" i="53"/>
  <c r="H522" i="53"/>
  <c r="H523" i="53"/>
  <c r="H524" i="53"/>
  <c r="H525" i="53"/>
  <c r="H526" i="53"/>
  <c r="H527" i="53"/>
  <c r="H528" i="53"/>
  <c r="H529" i="53"/>
  <c r="H530" i="53"/>
  <c r="B10" i="52"/>
  <c r="B11" i="52"/>
  <c r="B12" i="52"/>
  <c r="B13" i="52"/>
  <c r="E14" i="52"/>
  <c r="B43" i="52"/>
  <c r="B44" i="52"/>
  <c r="B45" i="52"/>
  <c r="B56" i="52"/>
  <c r="B57" i="52"/>
  <c r="B69" i="52"/>
  <c r="B80" i="52"/>
  <c r="D80" i="52"/>
  <c r="F80" i="52"/>
  <c r="B81" i="52"/>
  <c r="D81" i="52"/>
  <c r="F81" i="52"/>
  <c r="B82" i="52"/>
  <c r="D82" i="52"/>
  <c r="F82" i="52"/>
  <c r="B83" i="52"/>
  <c r="D83" i="52"/>
  <c r="F83" i="52"/>
  <c r="B84" i="52"/>
  <c r="D84" i="52"/>
  <c r="F84" i="52"/>
  <c r="B85" i="52"/>
  <c r="D85" i="52"/>
  <c r="F85" i="52"/>
  <c r="F87" i="52"/>
  <c r="A20" i="67"/>
  <c r="A25" i="67"/>
  <c r="A6" i="51"/>
  <c r="A9" i="51"/>
  <c r="E34" i="51"/>
  <c r="E35" i="51"/>
  <c r="E36" i="51"/>
  <c r="E37" i="51"/>
  <c r="E38" i="51"/>
  <c r="A22" i="61"/>
  <c r="A23" i="61"/>
  <c r="A24" i="61"/>
  <c r="A25" i="61"/>
  <c r="A26" i="61"/>
  <c r="A27" i="61"/>
  <c r="A28" i="61"/>
  <c r="A29" i="61"/>
  <c r="A30" i="61"/>
  <c r="A31" i="61"/>
  <c r="A32" i="61"/>
  <c r="A33" i="61"/>
  <c r="A34" i="61"/>
  <c r="A35" i="61"/>
  <c r="C55" i="97"/>
  <c r="D55" i="97"/>
  <c r="E9" i="54"/>
  <c r="F9" i="54"/>
  <c r="H9" i="54"/>
  <c r="I9" i="54"/>
  <c r="M9" i="54"/>
  <c r="N9" i="54"/>
  <c r="O9" i="54"/>
  <c r="P9" i="54"/>
  <c r="R9" i="54"/>
  <c r="S9" i="54"/>
  <c r="T9" i="54"/>
  <c r="U9" i="54"/>
  <c r="V9" i="54"/>
  <c r="W9" i="54"/>
  <c r="E10" i="54"/>
  <c r="F10" i="54"/>
  <c r="H10" i="54"/>
  <c r="I10" i="54"/>
  <c r="M10" i="54"/>
  <c r="N10" i="54"/>
  <c r="O10" i="54"/>
  <c r="P10" i="54"/>
  <c r="R10" i="54"/>
  <c r="S10" i="54"/>
  <c r="T10" i="54"/>
  <c r="U10" i="54"/>
  <c r="V10" i="54"/>
  <c r="W10" i="54"/>
  <c r="E11" i="54"/>
  <c r="F11" i="54"/>
  <c r="H11" i="54"/>
  <c r="I11" i="54"/>
  <c r="M11" i="54"/>
  <c r="N11" i="54"/>
  <c r="O11" i="54"/>
  <c r="P11" i="54"/>
  <c r="R11" i="54"/>
  <c r="S11" i="54"/>
  <c r="T11" i="54"/>
  <c r="U11" i="54"/>
  <c r="V11" i="54"/>
  <c r="W11" i="54"/>
  <c r="E12" i="54"/>
  <c r="F12" i="54"/>
  <c r="H12" i="54"/>
  <c r="I12" i="54"/>
  <c r="M12" i="54"/>
  <c r="N12" i="54"/>
  <c r="O12" i="54"/>
  <c r="P12" i="54"/>
  <c r="R12" i="54"/>
  <c r="S12" i="54"/>
  <c r="T12" i="54"/>
  <c r="U12" i="54"/>
  <c r="V12" i="54"/>
  <c r="W12" i="54"/>
  <c r="E13" i="54"/>
  <c r="F13" i="54"/>
  <c r="H13" i="54"/>
  <c r="I13" i="54"/>
  <c r="M13" i="54"/>
  <c r="N13" i="54"/>
  <c r="O13" i="54"/>
  <c r="P13" i="54"/>
  <c r="R13" i="54"/>
  <c r="S13" i="54"/>
  <c r="T13" i="54"/>
  <c r="U13" i="54"/>
  <c r="V13" i="54"/>
  <c r="W13" i="54"/>
  <c r="E14" i="54"/>
  <c r="F14" i="54"/>
  <c r="H14" i="54"/>
  <c r="I14" i="54"/>
  <c r="M14" i="54"/>
  <c r="N14" i="54"/>
  <c r="O14" i="54"/>
  <c r="P14" i="54"/>
  <c r="R14" i="54"/>
  <c r="S14" i="54"/>
  <c r="T14" i="54"/>
  <c r="U14" i="54"/>
  <c r="V14" i="54"/>
  <c r="W14" i="54"/>
  <c r="E15" i="54"/>
  <c r="F15" i="54"/>
  <c r="H15" i="54"/>
  <c r="I15" i="54"/>
  <c r="M15" i="54"/>
  <c r="N15" i="54"/>
  <c r="O15" i="54"/>
  <c r="P15" i="54"/>
  <c r="R15" i="54"/>
  <c r="S15" i="54"/>
  <c r="T15" i="54"/>
  <c r="U15" i="54"/>
  <c r="V15" i="54"/>
  <c r="W15" i="54"/>
  <c r="E16" i="54"/>
  <c r="F16" i="54"/>
  <c r="H16" i="54"/>
  <c r="I16" i="54"/>
  <c r="M16" i="54"/>
  <c r="N16" i="54"/>
  <c r="O16" i="54"/>
  <c r="P16" i="54"/>
  <c r="R16" i="54"/>
  <c r="S16" i="54"/>
  <c r="T16" i="54"/>
  <c r="U16" i="54"/>
  <c r="V16" i="54"/>
  <c r="W16" i="54"/>
  <c r="E17" i="54"/>
  <c r="F17" i="54"/>
  <c r="H17" i="54"/>
  <c r="I17" i="54"/>
  <c r="M17" i="54"/>
  <c r="N17" i="54"/>
  <c r="O17" i="54"/>
  <c r="P17" i="54"/>
  <c r="R17" i="54"/>
  <c r="S17" i="54"/>
  <c r="T17" i="54"/>
  <c r="U17" i="54"/>
  <c r="V17" i="54"/>
  <c r="W17" i="54"/>
  <c r="E18" i="54"/>
  <c r="F18" i="54"/>
  <c r="H18" i="54"/>
  <c r="I18" i="54"/>
  <c r="M18" i="54"/>
  <c r="N18" i="54"/>
  <c r="O18" i="54"/>
  <c r="P18" i="54"/>
  <c r="R18" i="54"/>
  <c r="S18" i="54"/>
  <c r="T18" i="54"/>
  <c r="U18" i="54"/>
  <c r="V18" i="54"/>
  <c r="W18" i="54"/>
  <c r="E19" i="54"/>
  <c r="F19" i="54"/>
  <c r="H19" i="54"/>
  <c r="I19" i="54"/>
  <c r="M19" i="54"/>
  <c r="N19" i="54"/>
  <c r="O19" i="54"/>
  <c r="P19" i="54"/>
  <c r="R19" i="54"/>
  <c r="S19" i="54"/>
  <c r="T19" i="54"/>
  <c r="U19" i="54"/>
  <c r="V19" i="54"/>
  <c r="W19" i="54"/>
  <c r="E20" i="54"/>
  <c r="F20" i="54"/>
  <c r="H20" i="54"/>
  <c r="I20" i="54"/>
  <c r="M20" i="54"/>
  <c r="N20" i="54"/>
  <c r="O20" i="54"/>
  <c r="P20" i="54"/>
  <c r="R20" i="54"/>
  <c r="S20" i="54"/>
  <c r="T20" i="54"/>
  <c r="U20" i="54"/>
  <c r="V20" i="54"/>
  <c r="W20" i="54"/>
  <c r="E21" i="54"/>
  <c r="F21" i="54"/>
  <c r="H21" i="54"/>
  <c r="I21" i="54"/>
  <c r="M21" i="54"/>
  <c r="N21" i="54"/>
  <c r="O21" i="54"/>
  <c r="P21" i="54"/>
  <c r="R21" i="54"/>
  <c r="S21" i="54"/>
  <c r="T21" i="54"/>
  <c r="U21" i="54"/>
  <c r="V21" i="54"/>
  <c r="W21" i="54"/>
  <c r="E22" i="54"/>
  <c r="F22" i="54"/>
  <c r="H22" i="54"/>
  <c r="I22" i="54"/>
  <c r="M22" i="54"/>
  <c r="N22" i="54"/>
  <c r="O22" i="54"/>
  <c r="P22" i="54"/>
  <c r="R22" i="54"/>
  <c r="S22" i="54"/>
  <c r="T22" i="54"/>
  <c r="U22" i="54"/>
  <c r="V22" i="54"/>
  <c r="W22" i="54"/>
  <c r="E23" i="54"/>
  <c r="F23" i="54"/>
  <c r="H23" i="54"/>
  <c r="I23" i="54"/>
  <c r="M23" i="54"/>
  <c r="N23" i="54"/>
  <c r="O23" i="54"/>
  <c r="P23" i="54"/>
  <c r="R23" i="54"/>
  <c r="S23" i="54"/>
  <c r="T23" i="54"/>
  <c r="U23" i="54"/>
  <c r="V23" i="54"/>
  <c r="W23" i="54"/>
  <c r="E24" i="54"/>
  <c r="F24" i="54"/>
  <c r="H24" i="54"/>
  <c r="I24" i="54"/>
  <c r="M24" i="54"/>
  <c r="N24" i="54"/>
  <c r="O24" i="54"/>
  <c r="P24" i="54"/>
  <c r="R24" i="54"/>
  <c r="S24" i="54"/>
  <c r="T24" i="54"/>
  <c r="U24" i="54"/>
  <c r="V24" i="54"/>
  <c r="W24" i="54"/>
  <c r="E25" i="54"/>
  <c r="F25" i="54"/>
  <c r="H25" i="54"/>
  <c r="I25" i="54"/>
  <c r="M25" i="54"/>
  <c r="N25" i="54"/>
  <c r="O25" i="54"/>
  <c r="P25" i="54"/>
  <c r="R25" i="54"/>
  <c r="S25" i="54"/>
  <c r="T25" i="54"/>
  <c r="U25" i="54"/>
  <c r="V25" i="54"/>
  <c r="W25" i="54"/>
  <c r="E26" i="54"/>
  <c r="F26" i="54"/>
  <c r="H26" i="54"/>
  <c r="I26" i="54"/>
  <c r="M26" i="54"/>
  <c r="N26" i="54"/>
  <c r="O26" i="54"/>
  <c r="P26" i="54"/>
  <c r="R26" i="54"/>
  <c r="S26" i="54"/>
  <c r="T26" i="54"/>
  <c r="U26" i="54"/>
  <c r="V26" i="54"/>
  <c r="W26" i="54"/>
  <c r="E27" i="54"/>
  <c r="F27" i="54"/>
  <c r="H27" i="54"/>
  <c r="I27" i="54"/>
  <c r="M27" i="54"/>
  <c r="N27" i="54"/>
  <c r="O27" i="54"/>
  <c r="P27" i="54"/>
  <c r="R27" i="54"/>
  <c r="S27" i="54"/>
  <c r="T27" i="54"/>
  <c r="U27" i="54"/>
  <c r="V27" i="54"/>
  <c r="W27" i="54"/>
  <c r="E28" i="54"/>
  <c r="F28" i="54"/>
  <c r="H28" i="54"/>
  <c r="I28" i="54"/>
  <c r="M28" i="54"/>
  <c r="N28" i="54"/>
  <c r="O28" i="54"/>
  <c r="P28" i="54"/>
  <c r="R28" i="54"/>
  <c r="S28" i="54"/>
  <c r="T28" i="54"/>
  <c r="U28" i="54"/>
  <c r="V28" i="54"/>
  <c r="W28" i="54"/>
  <c r="E29" i="54"/>
  <c r="F29" i="54"/>
  <c r="H29" i="54"/>
  <c r="I29" i="54"/>
  <c r="M29" i="54"/>
  <c r="N29" i="54"/>
  <c r="O29" i="54"/>
  <c r="P29" i="54"/>
  <c r="R29" i="54"/>
  <c r="S29" i="54"/>
  <c r="T29" i="54"/>
  <c r="U29" i="54"/>
  <c r="V29" i="54"/>
  <c r="W29" i="54"/>
  <c r="E30" i="54"/>
  <c r="F30" i="54"/>
  <c r="H30" i="54"/>
  <c r="I30" i="54"/>
  <c r="M30" i="54"/>
  <c r="N30" i="54"/>
  <c r="O30" i="54"/>
  <c r="P30" i="54"/>
  <c r="R30" i="54"/>
  <c r="S30" i="54"/>
  <c r="T30" i="54"/>
  <c r="U30" i="54"/>
  <c r="V30" i="54"/>
  <c r="W30" i="54"/>
  <c r="E31" i="54"/>
  <c r="F31" i="54"/>
  <c r="H31" i="54"/>
  <c r="I31" i="54"/>
  <c r="M31" i="54"/>
  <c r="N31" i="54"/>
  <c r="O31" i="54"/>
  <c r="P31" i="54"/>
  <c r="R31" i="54"/>
  <c r="S31" i="54"/>
  <c r="T31" i="54"/>
  <c r="U31" i="54"/>
  <c r="V31" i="54"/>
  <c r="W31" i="54"/>
  <c r="E32" i="54"/>
  <c r="F32" i="54"/>
  <c r="H32" i="54"/>
  <c r="I32" i="54"/>
  <c r="M32" i="54"/>
  <c r="N32" i="54"/>
  <c r="O32" i="54"/>
  <c r="P32" i="54"/>
  <c r="R32" i="54"/>
  <c r="S32" i="54"/>
  <c r="T32" i="54"/>
  <c r="U32" i="54"/>
  <c r="V32" i="54"/>
  <c r="W32" i="54"/>
  <c r="E33" i="54"/>
  <c r="F33" i="54"/>
  <c r="H33" i="54"/>
  <c r="I33" i="54"/>
  <c r="M33" i="54"/>
  <c r="N33" i="54"/>
  <c r="O33" i="54"/>
  <c r="P33" i="54"/>
  <c r="R33" i="54"/>
  <c r="S33" i="54"/>
  <c r="T33" i="54"/>
  <c r="U33" i="54"/>
  <c r="V33" i="54"/>
  <c r="W33" i="54"/>
  <c r="E34" i="54"/>
  <c r="F34" i="54"/>
  <c r="H34" i="54"/>
  <c r="I34" i="54"/>
  <c r="M34" i="54"/>
  <c r="N34" i="54"/>
  <c r="O34" i="54"/>
  <c r="P34" i="54"/>
  <c r="R34" i="54"/>
  <c r="S34" i="54"/>
  <c r="T34" i="54"/>
  <c r="U34" i="54"/>
  <c r="V34" i="54"/>
  <c r="W34" i="54"/>
  <c r="E35" i="54"/>
  <c r="F35" i="54"/>
  <c r="H35" i="54"/>
  <c r="I35" i="54"/>
  <c r="M35" i="54"/>
  <c r="N35" i="54"/>
  <c r="O35" i="54"/>
  <c r="P35" i="54"/>
  <c r="R35" i="54"/>
  <c r="S35" i="54"/>
  <c r="T35" i="54"/>
  <c r="U35" i="54"/>
  <c r="V35" i="54"/>
  <c r="W35" i="54"/>
  <c r="E36" i="54"/>
  <c r="F36" i="54"/>
  <c r="H36" i="54"/>
  <c r="I36" i="54"/>
  <c r="M36" i="54"/>
  <c r="N36" i="54"/>
  <c r="O36" i="54"/>
  <c r="P36" i="54"/>
  <c r="R36" i="54"/>
  <c r="S36" i="54"/>
  <c r="T36" i="54"/>
  <c r="U36" i="54"/>
  <c r="V36" i="54"/>
  <c r="W36" i="54"/>
  <c r="E37" i="54"/>
  <c r="F37" i="54"/>
  <c r="H37" i="54"/>
  <c r="I37" i="54"/>
  <c r="M37" i="54"/>
  <c r="N37" i="54"/>
  <c r="O37" i="54"/>
  <c r="P37" i="54"/>
  <c r="R37" i="54"/>
  <c r="S37" i="54"/>
  <c r="T37" i="54"/>
  <c r="U37" i="54"/>
  <c r="V37" i="54"/>
  <c r="W37" i="54"/>
  <c r="E38" i="54"/>
  <c r="F38" i="54"/>
  <c r="H38" i="54"/>
  <c r="I38" i="54"/>
  <c r="M38" i="54"/>
  <c r="N38" i="54"/>
  <c r="O38" i="54"/>
  <c r="P38" i="54"/>
  <c r="R38" i="54"/>
  <c r="S38" i="54"/>
  <c r="T38" i="54"/>
  <c r="U38" i="54"/>
  <c r="V38" i="54"/>
  <c r="W38" i="54"/>
  <c r="E39" i="54"/>
  <c r="F39" i="54"/>
  <c r="H39" i="54"/>
  <c r="I39" i="54"/>
  <c r="M39" i="54"/>
  <c r="N39" i="54"/>
  <c r="O39" i="54"/>
  <c r="P39" i="54"/>
  <c r="R39" i="54"/>
  <c r="S39" i="54"/>
  <c r="T39" i="54"/>
  <c r="U39" i="54"/>
  <c r="V39" i="54"/>
  <c r="W39" i="54"/>
  <c r="E40" i="54"/>
  <c r="F40" i="54"/>
  <c r="H40" i="54"/>
  <c r="I40" i="54"/>
  <c r="M40" i="54"/>
  <c r="N40" i="54"/>
  <c r="O40" i="54"/>
  <c r="P40" i="54"/>
  <c r="R40" i="54"/>
  <c r="S40" i="54"/>
  <c r="T40" i="54"/>
  <c r="U40" i="54"/>
  <c r="V40" i="54"/>
  <c r="W40" i="54"/>
  <c r="E41" i="54"/>
  <c r="F41" i="54"/>
  <c r="H41" i="54"/>
  <c r="I41" i="54"/>
  <c r="M41" i="54"/>
  <c r="N41" i="54"/>
  <c r="O41" i="54"/>
  <c r="P41" i="54"/>
  <c r="R41" i="54"/>
  <c r="S41" i="54"/>
  <c r="T41" i="54"/>
  <c r="U41" i="54"/>
  <c r="V41" i="54"/>
  <c r="W41" i="54"/>
  <c r="E42" i="54"/>
  <c r="F42" i="54"/>
  <c r="H42" i="54"/>
  <c r="I42" i="54"/>
  <c r="M42" i="54"/>
  <c r="N42" i="54"/>
  <c r="O42" i="54"/>
  <c r="P42" i="54"/>
  <c r="R42" i="54"/>
  <c r="S42" i="54"/>
  <c r="T42" i="54"/>
  <c r="U42" i="54"/>
  <c r="V42" i="54"/>
  <c r="W42" i="54"/>
  <c r="E43" i="54"/>
  <c r="F43" i="54"/>
  <c r="H43" i="54"/>
  <c r="I43" i="54"/>
  <c r="M43" i="54"/>
  <c r="N43" i="54"/>
  <c r="O43" i="54"/>
  <c r="P43" i="54"/>
  <c r="R43" i="54"/>
  <c r="S43" i="54"/>
  <c r="T43" i="54"/>
  <c r="U43" i="54"/>
  <c r="V43" i="54"/>
  <c r="W43" i="54"/>
  <c r="B44" i="54"/>
  <c r="E44" i="54"/>
  <c r="F44" i="54"/>
  <c r="H44" i="54"/>
  <c r="I44" i="54"/>
  <c r="M44" i="54"/>
  <c r="N44" i="54"/>
  <c r="O44" i="54"/>
  <c r="P44" i="54"/>
  <c r="R44" i="54"/>
  <c r="S44" i="54"/>
  <c r="T44" i="54"/>
  <c r="U44" i="54"/>
  <c r="V44" i="54"/>
  <c r="W44" i="54"/>
  <c r="B45" i="54"/>
  <c r="E45" i="54"/>
  <c r="F45" i="54"/>
  <c r="H45" i="54"/>
  <c r="I45" i="54"/>
  <c r="M45" i="54"/>
  <c r="N45" i="54"/>
  <c r="O45" i="54"/>
  <c r="P45" i="54"/>
  <c r="R45" i="54"/>
  <c r="S45" i="54"/>
  <c r="T45" i="54"/>
  <c r="U45" i="54"/>
  <c r="V45" i="54"/>
  <c r="W45" i="54"/>
  <c r="B46" i="54"/>
  <c r="E46" i="54"/>
  <c r="F46" i="54"/>
  <c r="H46" i="54"/>
  <c r="I46" i="54"/>
  <c r="M46" i="54"/>
  <c r="N46" i="54"/>
  <c r="O46" i="54"/>
  <c r="P46" i="54"/>
  <c r="R46" i="54"/>
  <c r="S46" i="54"/>
  <c r="T46" i="54"/>
  <c r="U46" i="54"/>
  <c r="V46" i="54"/>
  <c r="W46" i="54"/>
  <c r="B47" i="54"/>
  <c r="E47" i="54"/>
  <c r="F47" i="54"/>
  <c r="H47" i="54"/>
  <c r="I47" i="54"/>
  <c r="M47" i="54"/>
  <c r="N47" i="54"/>
  <c r="O47" i="54"/>
  <c r="P47" i="54"/>
  <c r="R47" i="54"/>
  <c r="S47" i="54"/>
  <c r="T47" i="54"/>
  <c r="U47" i="54"/>
  <c r="V47" i="54"/>
  <c r="W47" i="54"/>
  <c r="B48" i="54"/>
  <c r="E48" i="54"/>
  <c r="F48" i="54"/>
  <c r="H48" i="54"/>
  <c r="I48" i="54"/>
  <c r="M48" i="54"/>
  <c r="N48" i="54"/>
  <c r="O48" i="54"/>
  <c r="P48" i="54"/>
  <c r="R48" i="54"/>
  <c r="S48" i="54"/>
  <c r="T48" i="54"/>
  <c r="U48" i="54"/>
  <c r="V48" i="54"/>
  <c r="W48" i="54"/>
  <c r="B49" i="54"/>
  <c r="E49" i="54"/>
  <c r="F49" i="54"/>
  <c r="H49" i="54"/>
  <c r="I49" i="54"/>
  <c r="M49" i="54"/>
  <c r="N49" i="54"/>
  <c r="O49" i="54"/>
  <c r="P49" i="54"/>
  <c r="R49" i="54"/>
  <c r="S49" i="54"/>
  <c r="T49" i="54"/>
  <c r="U49" i="54"/>
  <c r="V49" i="54"/>
  <c r="W49" i="54"/>
  <c r="B50" i="54"/>
  <c r="E50" i="54"/>
  <c r="F50" i="54"/>
  <c r="H50" i="54"/>
  <c r="I50" i="54"/>
  <c r="M50" i="54"/>
  <c r="N50" i="54"/>
  <c r="O50" i="54"/>
  <c r="P50" i="54"/>
  <c r="R50" i="54"/>
  <c r="S50" i="54"/>
  <c r="T50" i="54"/>
  <c r="U50" i="54"/>
  <c r="V50" i="54"/>
  <c r="W50" i="54"/>
  <c r="B51" i="54"/>
  <c r="E51" i="54"/>
  <c r="F51" i="54"/>
  <c r="H51" i="54"/>
  <c r="I51" i="54"/>
  <c r="M51" i="54"/>
  <c r="N51" i="54"/>
  <c r="O51" i="54"/>
  <c r="P51" i="54"/>
  <c r="R51" i="54"/>
  <c r="S51" i="54"/>
  <c r="T51" i="54"/>
  <c r="U51" i="54"/>
  <c r="V51" i="54"/>
  <c r="W51" i="54"/>
  <c r="B52" i="54"/>
  <c r="E52" i="54"/>
  <c r="F52" i="54"/>
  <c r="H52" i="54"/>
  <c r="I52" i="54"/>
  <c r="M52" i="54"/>
  <c r="N52" i="54"/>
  <c r="O52" i="54"/>
  <c r="P52" i="54"/>
  <c r="R52" i="54"/>
  <c r="S52" i="54"/>
  <c r="T52" i="54"/>
  <c r="U52" i="54"/>
  <c r="V52" i="54"/>
  <c r="W52" i="54"/>
  <c r="B53" i="54"/>
  <c r="E53" i="54"/>
  <c r="F53" i="54"/>
  <c r="H53" i="54"/>
  <c r="I53" i="54"/>
  <c r="M53" i="54"/>
  <c r="N53" i="54"/>
  <c r="O53" i="54"/>
  <c r="P53" i="54"/>
  <c r="R53" i="54"/>
  <c r="S53" i="54"/>
  <c r="T53" i="54"/>
  <c r="U53" i="54"/>
  <c r="V53" i="54"/>
  <c r="W53" i="54"/>
  <c r="B54" i="54"/>
  <c r="E54" i="54"/>
  <c r="F54" i="54"/>
  <c r="H54" i="54"/>
  <c r="I54" i="54"/>
  <c r="M54" i="54"/>
  <c r="N54" i="54"/>
  <c r="O54" i="54"/>
  <c r="P54" i="54"/>
  <c r="R54" i="54"/>
  <c r="S54" i="54"/>
  <c r="T54" i="54"/>
  <c r="U54" i="54"/>
  <c r="V54" i="54"/>
  <c r="W54" i="54"/>
  <c r="B55" i="54"/>
  <c r="E55" i="54"/>
  <c r="F55" i="54"/>
  <c r="H55" i="54"/>
  <c r="I55" i="54"/>
  <c r="M55" i="54"/>
  <c r="N55" i="54"/>
  <c r="O55" i="54"/>
  <c r="P55" i="54"/>
  <c r="R55" i="54"/>
  <c r="S55" i="54"/>
  <c r="T55" i="54"/>
  <c r="U55" i="54"/>
  <c r="V55" i="54"/>
  <c r="W55" i="54"/>
  <c r="B56" i="54"/>
  <c r="E56" i="54"/>
  <c r="F56" i="54"/>
  <c r="H56" i="54"/>
  <c r="I56" i="54"/>
  <c r="M56" i="54"/>
  <c r="N56" i="54"/>
  <c r="O56" i="54"/>
  <c r="P56" i="54"/>
  <c r="R56" i="54"/>
  <c r="S56" i="54"/>
  <c r="T56" i="54"/>
  <c r="U56" i="54"/>
  <c r="V56" i="54"/>
  <c r="W56" i="54"/>
  <c r="B57" i="54"/>
  <c r="E57" i="54"/>
  <c r="F57" i="54"/>
  <c r="H57" i="54"/>
  <c r="I57" i="54"/>
  <c r="M57" i="54"/>
  <c r="N57" i="54"/>
  <c r="O57" i="54"/>
  <c r="P57" i="54"/>
  <c r="R57" i="54"/>
  <c r="S57" i="54"/>
  <c r="T57" i="54"/>
  <c r="U57" i="54"/>
  <c r="V57" i="54"/>
  <c r="W57" i="54"/>
  <c r="B58" i="54"/>
  <c r="E58" i="54"/>
  <c r="F58" i="54"/>
  <c r="H58" i="54"/>
  <c r="I58" i="54"/>
  <c r="M58" i="54"/>
  <c r="N58" i="54"/>
  <c r="O58" i="54"/>
  <c r="P58" i="54"/>
  <c r="R58" i="54"/>
  <c r="S58" i="54"/>
  <c r="T58" i="54"/>
  <c r="U58" i="54"/>
  <c r="V58" i="54"/>
  <c r="W58" i="54"/>
  <c r="B59" i="54"/>
  <c r="E59" i="54"/>
  <c r="F59" i="54"/>
  <c r="H59" i="54"/>
  <c r="I59" i="54"/>
  <c r="M59" i="54"/>
  <c r="N59" i="54"/>
  <c r="O59" i="54"/>
  <c r="P59" i="54"/>
  <c r="R59" i="54"/>
  <c r="S59" i="54"/>
  <c r="T59" i="54"/>
  <c r="U59" i="54"/>
  <c r="V59" i="54"/>
  <c r="W59" i="54"/>
  <c r="B60" i="54"/>
  <c r="E60" i="54"/>
  <c r="F60" i="54"/>
  <c r="H60" i="54"/>
  <c r="I60" i="54"/>
  <c r="M60" i="54"/>
  <c r="N60" i="54"/>
  <c r="O60" i="54"/>
  <c r="P60" i="54"/>
  <c r="R60" i="54"/>
  <c r="S60" i="54"/>
  <c r="T60" i="54"/>
  <c r="U60" i="54"/>
  <c r="V60" i="54"/>
  <c r="W60" i="54"/>
  <c r="B61" i="54"/>
  <c r="E61" i="54"/>
  <c r="F61" i="54"/>
  <c r="H61" i="54"/>
  <c r="I61" i="54"/>
  <c r="M61" i="54"/>
  <c r="N61" i="54"/>
  <c r="O61" i="54"/>
  <c r="P61" i="54"/>
  <c r="R61" i="54"/>
  <c r="S61" i="54"/>
  <c r="T61" i="54"/>
  <c r="U61" i="54"/>
  <c r="V61" i="54"/>
  <c r="W61" i="54"/>
  <c r="B62" i="54"/>
  <c r="E62" i="54"/>
  <c r="F62" i="54"/>
  <c r="H62" i="54"/>
  <c r="I62" i="54"/>
  <c r="M62" i="54"/>
  <c r="N62" i="54"/>
  <c r="O62" i="54"/>
  <c r="P62" i="54"/>
  <c r="R62" i="54"/>
  <c r="S62" i="54"/>
  <c r="T62" i="54"/>
  <c r="U62" i="54"/>
  <c r="V62" i="54"/>
  <c r="W62" i="54"/>
  <c r="B63" i="54"/>
  <c r="E63" i="54"/>
  <c r="F63" i="54"/>
  <c r="H63" i="54"/>
  <c r="I63" i="54"/>
  <c r="M63" i="54"/>
  <c r="N63" i="54"/>
  <c r="O63" i="54"/>
  <c r="P63" i="54"/>
  <c r="R63" i="54"/>
  <c r="S63" i="54"/>
  <c r="T63" i="54"/>
  <c r="U63" i="54"/>
  <c r="V63" i="54"/>
  <c r="W63" i="54"/>
  <c r="B64" i="54"/>
  <c r="E64" i="54"/>
  <c r="F64" i="54"/>
  <c r="H64" i="54"/>
  <c r="I64" i="54"/>
  <c r="M64" i="54"/>
  <c r="N64" i="54"/>
  <c r="O64" i="54"/>
  <c r="P64" i="54"/>
  <c r="R64" i="54"/>
  <c r="S64" i="54"/>
  <c r="T64" i="54"/>
  <c r="U64" i="54"/>
  <c r="V64" i="54"/>
  <c r="W64" i="54"/>
  <c r="B65" i="54"/>
  <c r="E65" i="54"/>
  <c r="F65" i="54"/>
  <c r="H65" i="54"/>
  <c r="I65" i="54"/>
  <c r="M65" i="54"/>
  <c r="N65" i="54"/>
  <c r="O65" i="54"/>
  <c r="P65" i="54"/>
  <c r="R65" i="54"/>
  <c r="S65" i="54"/>
  <c r="T65" i="54"/>
  <c r="U65" i="54"/>
  <c r="V65" i="54"/>
  <c r="W65" i="54"/>
  <c r="B66" i="54"/>
  <c r="E66" i="54"/>
  <c r="F66" i="54"/>
  <c r="H66" i="54"/>
  <c r="I66" i="54"/>
  <c r="M66" i="54"/>
  <c r="N66" i="54"/>
  <c r="O66" i="54"/>
  <c r="P66" i="54"/>
  <c r="R66" i="54"/>
  <c r="S66" i="54"/>
  <c r="T66" i="54"/>
  <c r="U66" i="54"/>
  <c r="V66" i="54"/>
  <c r="W66" i="54"/>
  <c r="B67" i="54"/>
  <c r="E67" i="54"/>
  <c r="F67" i="54"/>
  <c r="H67" i="54"/>
  <c r="I67" i="54"/>
  <c r="M67" i="54"/>
  <c r="N67" i="54"/>
  <c r="O67" i="54"/>
  <c r="P67" i="54"/>
  <c r="R67" i="54"/>
  <c r="S67" i="54"/>
  <c r="T67" i="54"/>
  <c r="U67" i="54"/>
  <c r="V67" i="54"/>
  <c r="W67" i="54"/>
  <c r="B68" i="54"/>
  <c r="E68" i="54"/>
  <c r="F68" i="54"/>
  <c r="H68" i="54"/>
  <c r="I68" i="54"/>
  <c r="M68" i="54"/>
  <c r="N68" i="54"/>
  <c r="O68" i="54"/>
  <c r="P68" i="54"/>
  <c r="R68" i="54"/>
  <c r="S68" i="54"/>
  <c r="T68" i="54"/>
  <c r="U68" i="54"/>
  <c r="V68" i="54"/>
  <c r="W68" i="54"/>
  <c r="B69" i="54"/>
  <c r="E69" i="54"/>
  <c r="F69" i="54"/>
  <c r="H69" i="54"/>
  <c r="I69" i="54"/>
  <c r="M69" i="54"/>
  <c r="N69" i="54"/>
  <c r="O69" i="54"/>
  <c r="P69" i="54"/>
  <c r="R69" i="54"/>
  <c r="S69" i="54"/>
  <c r="T69" i="54"/>
  <c r="U69" i="54"/>
  <c r="V69" i="54"/>
  <c r="W69" i="54"/>
  <c r="B70" i="54"/>
  <c r="E70" i="54"/>
  <c r="F70" i="54"/>
  <c r="H70" i="54"/>
  <c r="I70" i="54"/>
  <c r="M70" i="54"/>
  <c r="N70" i="54"/>
  <c r="O70" i="54"/>
  <c r="P70" i="54"/>
  <c r="R70" i="54"/>
  <c r="S70" i="54"/>
  <c r="T70" i="54"/>
  <c r="U70" i="54"/>
  <c r="V70" i="54"/>
  <c r="W70" i="54"/>
  <c r="B71" i="54"/>
  <c r="E71" i="54"/>
  <c r="F71" i="54"/>
  <c r="H71" i="54"/>
  <c r="I71" i="54"/>
  <c r="M71" i="54"/>
  <c r="N71" i="54"/>
  <c r="O71" i="54"/>
  <c r="P71" i="54"/>
  <c r="R71" i="54"/>
  <c r="S71" i="54"/>
  <c r="T71" i="54"/>
  <c r="U71" i="54"/>
  <c r="V71" i="54"/>
  <c r="W71" i="54"/>
  <c r="B72" i="54"/>
  <c r="E72" i="54"/>
  <c r="F72" i="54"/>
  <c r="H72" i="54"/>
  <c r="I72" i="54"/>
  <c r="M72" i="54"/>
  <c r="N72" i="54"/>
  <c r="O72" i="54"/>
  <c r="P72" i="54"/>
  <c r="R72" i="54"/>
  <c r="S72" i="54"/>
  <c r="T72" i="54"/>
  <c r="U72" i="54"/>
  <c r="V72" i="54"/>
  <c r="W72" i="54"/>
  <c r="B73" i="54"/>
  <c r="E73" i="54"/>
  <c r="F73" i="54"/>
  <c r="H73" i="54"/>
  <c r="I73" i="54"/>
  <c r="M73" i="54"/>
  <c r="N73" i="54"/>
  <c r="O73" i="54"/>
  <c r="P73" i="54"/>
  <c r="R73" i="54"/>
  <c r="S73" i="54"/>
  <c r="T73" i="54"/>
  <c r="U73" i="54"/>
  <c r="V73" i="54"/>
  <c r="W73" i="54"/>
  <c r="B74" i="54"/>
  <c r="E74" i="54"/>
  <c r="F74" i="54"/>
  <c r="H74" i="54"/>
  <c r="I74" i="54"/>
  <c r="M74" i="54"/>
  <c r="N74" i="54"/>
  <c r="O74" i="54"/>
  <c r="P74" i="54"/>
  <c r="R74" i="54"/>
  <c r="S74" i="54"/>
  <c r="T74" i="54"/>
  <c r="U74" i="54"/>
  <c r="V74" i="54"/>
  <c r="W74" i="54"/>
  <c r="B75" i="54"/>
  <c r="E75" i="54"/>
  <c r="F75" i="54"/>
  <c r="H75" i="54"/>
  <c r="I75" i="54"/>
  <c r="M75" i="54"/>
  <c r="N75" i="54"/>
  <c r="O75" i="54"/>
  <c r="P75" i="54"/>
  <c r="R75" i="54"/>
  <c r="S75" i="54"/>
  <c r="T75" i="54"/>
  <c r="U75" i="54"/>
  <c r="V75" i="54"/>
  <c r="W75" i="54"/>
  <c r="B76" i="54"/>
  <c r="E76" i="54"/>
  <c r="F76" i="54"/>
  <c r="H76" i="54"/>
  <c r="I76" i="54"/>
  <c r="M76" i="54"/>
  <c r="N76" i="54"/>
  <c r="O76" i="54"/>
  <c r="P76" i="54"/>
  <c r="R76" i="54"/>
  <c r="S76" i="54"/>
  <c r="T76" i="54"/>
  <c r="U76" i="54"/>
  <c r="V76" i="54"/>
  <c r="W76" i="54"/>
  <c r="B77" i="54"/>
  <c r="E77" i="54"/>
  <c r="F77" i="54"/>
  <c r="H77" i="54"/>
  <c r="I77" i="54"/>
  <c r="M77" i="54"/>
  <c r="N77" i="54"/>
  <c r="O77" i="54"/>
  <c r="P77" i="54"/>
  <c r="R77" i="54"/>
  <c r="S77" i="54"/>
  <c r="T77" i="54"/>
  <c r="U77" i="54"/>
  <c r="V77" i="54"/>
  <c r="W77" i="54"/>
  <c r="B78" i="54"/>
  <c r="E78" i="54"/>
  <c r="F78" i="54"/>
  <c r="H78" i="54"/>
  <c r="I78" i="54"/>
  <c r="M78" i="54"/>
  <c r="N78" i="54"/>
  <c r="O78" i="54"/>
  <c r="P78" i="54"/>
  <c r="R78" i="54"/>
  <c r="S78" i="54"/>
  <c r="T78" i="54"/>
  <c r="U78" i="54"/>
  <c r="V78" i="54"/>
  <c r="W78" i="54"/>
  <c r="B79" i="54"/>
  <c r="E79" i="54"/>
  <c r="F79" i="54"/>
  <c r="H79" i="54"/>
  <c r="I79" i="54"/>
  <c r="M79" i="54"/>
  <c r="N79" i="54"/>
  <c r="O79" i="54"/>
  <c r="P79" i="54"/>
  <c r="R79" i="54"/>
  <c r="S79" i="54"/>
  <c r="T79" i="54"/>
  <c r="U79" i="54"/>
  <c r="V79" i="54"/>
  <c r="W79" i="54"/>
  <c r="B80" i="54"/>
  <c r="E80" i="54"/>
  <c r="F80" i="54"/>
  <c r="H80" i="54"/>
  <c r="I80" i="54"/>
  <c r="M80" i="54"/>
  <c r="N80" i="54"/>
  <c r="O80" i="54"/>
  <c r="P80" i="54"/>
  <c r="R80" i="54"/>
  <c r="S80" i="54"/>
  <c r="T80" i="54"/>
  <c r="U80" i="54"/>
  <c r="V80" i="54"/>
  <c r="W80" i="54"/>
  <c r="B81" i="54"/>
  <c r="E81" i="54"/>
  <c r="F81" i="54"/>
  <c r="H81" i="54"/>
  <c r="I81" i="54"/>
  <c r="M81" i="54"/>
  <c r="N81" i="54"/>
  <c r="O81" i="54"/>
  <c r="P81" i="54"/>
  <c r="R81" i="54"/>
  <c r="S81" i="54"/>
  <c r="T81" i="54"/>
  <c r="U81" i="54"/>
  <c r="V81" i="54"/>
  <c r="W81" i="54"/>
  <c r="B82" i="54"/>
  <c r="E82" i="54"/>
  <c r="F82" i="54"/>
  <c r="H82" i="54"/>
  <c r="I82" i="54"/>
  <c r="M82" i="54"/>
  <c r="N82" i="54"/>
  <c r="O82" i="54"/>
  <c r="P82" i="54"/>
  <c r="R82" i="54"/>
  <c r="S82" i="54"/>
  <c r="T82" i="54"/>
  <c r="U82" i="54"/>
  <c r="V82" i="54"/>
  <c r="W82" i="54"/>
  <c r="B83" i="54"/>
  <c r="E83" i="54"/>
  <c r="F83" i="54"/>
  <c r="H83" i="54"/>
  <c r="I83" i="54"/>
  <c r="M83" i="54"/>
  <c r="N83" i="54"/>
  <c r="O83" i="54"/>
  <c r="P83" i="54"/>
  <c r="R83" i="54"/>
  <c r="S83" i="54"/>
  <c r="T83" i="54"/>
  <c r="U83" i="54"/>
  <c r="V83" i="54"/>
  <c r="W83" i="54"/>
  <c r="B84" i="54"/>
  <c r="E84" i="54"/>
  <c r="F84" i="54"/>
  <c r="H84" i="54"/>
  <c r="I84" i="54"/>
  <c r="M84" i="54"/>
  <c r="N84" i="54"/>
  <c r="O84" i="54"/>
  <c r="P84" i="54"/>
  <c r="R84" i="54"/>
  <c r="S84" i="54"/>
  <c r="T84" i="54"/>
  <c r="U84" i="54"/>
  <c r="V84" i="54"/>
  <c r="W84" i="54"/>
  <c r="B85" i="54"/>
  <c r="E85" i="54"/>
  <c r="F85" i="54"/>
  <c r="H85" i="54"/>
  <c r="I85" i="54"/>
  <c r="M85" i="54"/>
  <c r="N85" i="54"/>
  <c r="O85" i="54"/>
  <c r="P85" i="54"/>
  <c r="R85" i="54"/>
  <c r="S85" i="54"/>
  <c r="T85" i="54"/>
  <c r="U85" i="54"/>
  <c r="V85" i="54"/>
  <c r="W85" i="54"/>
  <c r="B86" i="54"/>
  <c r="E86" i="54"/>
  <c r="F86" i="54"/>
  <c r="H86" i="54"/>
  <c r="I86" i="54"/>
  <c r="M86" i="54"/>
  <c r="N86" i="54"/>
  <c r="O86" i="54"/>
  <c r="P86" i="54"/>
  <c r="R86" i="54"/>
  <c r="S86" i="54"/>
  <c r="T86" i="54"/>
  <c r="U86" i="54"/>
  <c r="V86" i="54"/>
  <c r="W86" i="54"/>
  <c r="B87" i="54"/>
  <c r="E87" i="54"/>
  <c r="F87" i="54"/>
  <c r="H87" i="54"/>
  <c r="I87" i="54"/>
  <c r="M87" i="54"/>
  <c r="N87" i="54"/>
  <c r="O87" i="54"/>
  <c r="P87" i="54"/>
  <c r="R87" i="54"/>
  <c r="S87" i="54"/>
  <c r="T87" i="54"/>
  <c r="U87" i="54"/>
  <c r="V87" i="54"/>
  <c r="W87" i="54"/>
  <c r="B88" i="54"/>
  <c r="E88" i="54"/>
  <c r="F88" i="54"/>
  <c r="H88" i="54"/>
  <c r="I88" i="54"/>
  <c r="M88" i="54"/>
  <c r="N88" i="54"/>
  <c r="O88" i="54"/>
  <c r="P88" i="54"/>
  <c r="R88" i="54"/>
  <c r="S88" i="54"/>
  <c r="T88" i="54"/>
  <c r="U88" i="54"/>
  <c r="V88" i="54"/>
  <c r="W88" i="54"/>
  <c r="B89" i="54"/>
  <c r="E89" i="54"/>
  <c r="F89" i="54"/>
  <c r="H89" i="54"/>
  <c r="I89" i="54"/>
  <c r="M89" i="54"/>
  <c r="N89" i="54"/>
  <c r="O89" i="54"/>
  <c r="P89" i="54"/>
  <c r="R89" i="54"/>
  <c r="S89" i="54"/>
  <c r="T89" i="54"/>
  <c r="U89" i="54"/>
  <c r="V89" i="54"/>
  <c r="W89" i="54"/>
  <c r="B90" i="54"/>
  <c r="E90" i="54"/>
  <c r="F90" i="54"/>
  <c r="H90" i="54"/>
  <c r="I90" i="54"/>
  <c r="M90" i="54"/>
  <c r="N90" i="54"/>
  <c r="O90" i="54"/>
  <c r="P90" i="54"/>
  <c r="R90" i="54"/>
  <c r="S90" i="54"/>
  <c r="T90" i="54"/>
  <c r="U90" i="54"/>
  <c r="V90" i="54"/>
  <c r="W90" i="54"/>
  <c r="B91" i="54"/>
  <c r="E91" i="54"/>
  <c r="F91" i="54"/>
  <c r="H91" i="54"/>
  <c r="I91" i="54"/>
  <c r="M91" i="54"/>
  <c r="N91" i="54"/>
  <c r="O91" i="54"/>
  <c r="P91" i="54"/>
  <c r="R91" i="54"/>
  <c r="S91" i="54"/>
  <c r="T91" i="54"/>
  <c r="U91" i="54"/>
  <c r="V91" i="54"/>
  <c r="W91" i="54"/>
  <c r="B92" i="54"/>
  <c r="E92" i="54"/>
  <c r="F92" i="54"/>
  <c r="H92" i="54"/>
  <c r="I92" i="54"/>
  <c r="M92" i="54"/>
  <c r="N92" i="54"/>
  <c r="O92" i="54"/>
  <c r="P92" i="54"/>
  <c r="R92" i="54"/>
  <c r="S92" i="54"/>
  <c r="T92" i="54"/>
  <c r="U92" i="54"/>
  <c r="V92" i="54"/>
  <c r="W92" i="54"/>
  <c r="B93" i="54"/>
  <c r="E93" i="54"/>
  <c r="F93" i="54"/>
  <c r="H93" i="54"/>
  <c r="I93" i="54"/>
  <c r="M93" i="54"/>
  <c r="N93" i="54"/>
  <c r="O93" i="54"/>
  <c r="P93" i="54"/>
  <c r="R93" i="54"/>
  <c r="S93" i="54"/>
  <c r="T93" i="54"/>
  <c r="U93" i="54"/>
  <c r="V93" i="54"/>
  <c r="W93" i="54"/>
  <c r="B94" i="54"/>
  <c r="E94" i="54"/>
  <c r="F94" i="54"/>
  <c r="H94" i="54"/>
  <c r="I94" i="54"/>
  <c r="M94" i="54"/>
  <c r="N94" i="54"/>
  <c r="O94" i="54"/>
  <c r="P94" i="54"/>
  <c r="R94" i="54"/>
  <c r="S94" i="54"/>
  <c r="T94" i="54"/>
  <c r="U94" i="54"/>
  <c r="V94" i="54"/>
  <c r="W94" i="54"/>
  <c r="B95" i="54"/>
  <c r="E95" i="54"/>
  <c r="F95" i="54"/>
  <c r="H95" i="54"/>
  <c r="I95" i="54"/>
  <c r="M95" i="54"/>
  <c r="N95" i="54"/>
  <c r="O95" i="54"/>
  <c r="P95" i="54"/>
  <c r="R95" i="54"/>
  <c r="S95" i="54"/>
  <c r="T95" i="54"/>
  <c r="U95" i="54"/>
  <c r="V95" i="54"/>
  <c r="W95" i="54"/>
  <c r="B96" i="54"/>
  <c r="E96" i="54"/>
  <c r="F96" i="54"/>
  <c r="H96" i="54"/>
  <c r="I96" i="54"/>
  <c r="M96" i="54"/>
  <c r="N96" i="54"/>
  <c r="O96" i="54"/>
  <c r="P96" i="54"/>
  <c r="R96" i="54"/>
  <c r="S96" i="54"/>
  <c r="T96" i="54"/>
  <c r="U96" i="54"/>
  <c r="V96" i="54"/>
  <c r="W96" i="54"/>
  <c r="B97" i="54"/>
  <c r="E97" i="54"/>
  <c r="F97" i="54"/>
  <c r="H97" i="54"/>
  <c r="I97" i="54"/>
  <c r="M97" i="54"/>
  <c r="N97" i="54"/>
  <c r="O97" i="54"/>
  <c r="P97" i="54"/>
  <c r="R97" i="54"/>
  <c r="S97" i="54"/>
  <c r="T97" i="54"/>
  <c r="U97" i="54"/>
  <c r="V97" i="54"/>
  <c r="W97" i="54"/>
  <c r="B98" i="54"/>
  <c r="E98" i="54"/>
  <c r="F98" i="54"/>
  <c r="H98" i="54"/>
  <c r="I98" i="54"/>
  <c r="M98" i="54"/>
  <c r="N98" i="54"/>
  <c r="O98" i="54"/>
  <c r="P98" i="54"/>
  <c r="R98" i="54"/>
  <c r="S98" i="54"/>
  <c r="T98" i="54"/>
  <c r="U98" i="54"/>
  <c r="V98" i="54"/>
  <c r="W98" i="54"/>
  <c r="B99" i="54"/>
  <c r="E99" i="54"/>
  <c r="F99" i="54"/>
  <c r="H99" i="54"/>
  <c r="I99" i="54"/>
  <c r="M99" i="54"/>
  <c r="N99" i="54"/>
  <c r="O99" i="54"/>
  <c r="P99" i="54"/>
  <c r="R99" i="54"/>
  <c r="S99" i="54"/>
  <c r="T99" i="54"/>
  <c r="U99" i="54"/>
  <c r="V99" i="54"/>
  <c r="W99" i="54"/>
  <c r="B100" i="54"/>
  <c r="E100" i="54"/>
  <c r="F100" i="54"/>
  <c r="H100" i="54"/>
  <c r="I100" i="54"/>
  <c r="M100" i="54"/>
  <c r="N100" i="54"/>
  <c r="O100" i="54"/>
  <c r="P100" i="54"/>
  <c r="R100" i="54"/>
  <c r="S100" i="54"/>
  <c r="T100" i="54"/>
  <c r="U100" i="54"/>
  <c r="V100" i="54"/>
  <c r="W100" i="54"/>
  <c r="B101" i="54"/>
  <c r="E101" i="54"/>
  <c r="F101" i="54"/>
  <c r="H101" i="54"/>
  <c r="I101" i="54"/>
  <c r="M101" i="54"/>
  <c r="N101" i="54"/>
  <c r="O101" i="54"/>
  <c r="P101" i="54"/>
  <c r="R101" i="54"/>
  <c r="S101" i="54"/>
  <c r="T101" i="54"/>
  <c r="U101" i="54"/>
  <c r="V101" i="54"/>
  <c r="W101" i="54"/>
  <c r="B102" i="54"/>
  <c r="E102" i="54"/>
  <c r="F102" i="54"/>
  <c r="H102" i="54"/>
  <c r="I102" i="54"/>
  <c r="M102" i="54"/>
  <c r="N102" i="54"/>
  <c r="O102" i="54"/>
  <c r="P102" i="54"/>
  <c r="R102" i="54"/>
  <c r="S102" i="54"/>
  <c r="T102" i="54"/>
  <c r="U102" i="54"/>
  <c r="V102" i="54"/>
  <c r="W102" i="54"/>
  <c r="B103" i="54"/>
  <c r="E103" i="54"/>
  <c r="F103" i="54"/>
  <c r="H103" i="54"/>
  <c r="I103" i="54"/>
  <c r="M103" i="54"/>
  <c r="N103" i="54"/>
  <c r="O103" i="54"/>
  <c r="P103" i="54"/>
  <c r="R103" i="54"/>
  <c r="S103" i="54"/>
  <c r="T103" i="54"/>
  <c r="U103" i="54"/>
  <c r="V103" i="54"/>
  <c r="W103" i="54"/>
  <c r="B104" i="54"/>
  <c r="E104" i="54"/>
  <c r="F104" i="54"/>
  <c r="H104" i="54"/>
  <c r="I104" i="54"/>
  <c r="M104" i="54"/>
  <c r="N104" i="54"/>
  <c r="O104" i="54"/>
  <c r="P104" i="54"/>
  <c r="R104" i="54"/>
  <c r="S104" i="54"/>
  <c r="T104" i="54"/>
  <c r="U104" i="54"/>
  <c r="V104" i="54"/>
  <c r="W104" i="54"/>
  <c r="B105" i="54"/>
  <c r="E105" i="54"/>
  <c r="F105" i="54"/>
  <c r="H105" i="54"/>
  <c r="I105" i="54"/>
  <c r="M105" i="54"/>
  <c r="N105" i="54"/>
  <c r="O105" i="54"/>
  <c r="P105" i="54"/>
  <c r="R105" i="54"/>
  <c r="S105" i="54"/>
  <c r="T105" i="54"/>
  <c r="U105" i="54"/>
  <c r="V105" i="54"/>
  <c r="W105" i="54"/>
  <c r="B106" i="54"/>
  <c r="E106" i="54"/>
  <c r="F106" i="54"/>
  <c r="H106" i="54"/>
  <c r="I106" i="54"/>
  <c r="M106" i="54"/>
  <c r="N106" i="54"/>
  <c r="O106" i="54"/>
  <c r="P106" i="54"/>
  <c r="R106" i="54"/>
  <c r="S106" i="54"/>
  <c r="T106" i="54"/>
  <c r="U106" i="54"/>
  <c r="V106" i="54"/>
  <c r="W106" i="54"/>
  <c r="B107" i="54"/>
  <c r="E107" i="54"/>
  <c r="F107" i="54"/>
  <c r="H107" i="54"/>
  <c r="I107" i="54"/>
  <c r="M107" i="54"/>
  <c r="N107" i="54"/>
  <c r="O107" i="54"/>
  <c r="P107" i="54"/>
  <c r="R107" i="54"/>
  <c r="S107" i="54"/>
  <c r="T107" i="54"/>
  <c r="U107" i="54"/>
  <c r="V107" i="54"/>
  <c r="W107" i="54"/>
  <c r="B108" i="54"/>
  <c r="E108" i="54"/>
  <c r="F108" i="54"/>
  <c r="H108" i="54"/>
  <c r="I108" i="54"/>
  <c r="M108" i="54"/>
  <c r="N108" i="54"/>
  <c r="O108" i="54"/>
  <c r="P108" i="54"/>
  <c r="R108" i="54"/>
  <c r="S108" i="54"/>
  <c r="T108" i="54"/>
  <c r="U108" i="54"/>
  <c r="V108" i="54"/>
  <c r="W108" i="54"/>
  <c r="E129" i="54"/>
  <c r="F129" i="54"/>
  <c r="R129" i="54"/>
  <c r="S129" i="54"/>
  <c r="T129" i="54"/>
  <c r="U129" i="54"/>
  <c r="V129" i="54"/>
  <c r="W129" i="54"/>
  <c r="E130" i="54"/>
  <c r="F130" i="54"/>
  <c r="R130" i="54"/>
  <c r="S130" i="54"/>
  <c r="T130" i="54"/>
  <c r="U130" i="54"/>
  <c r="V130" i="54"/>
  <c r="W130" i="54"/>
  <c r="E131" i="54"/>
  <c r="F131" i="54"/>
  <c r="R131" i="54"/>
  <c r="S131" i="54"/>
  <c r="T131" i="54"/>
  <c r="U131" i="54"/>
  <c r="V131" i="54"/>
  <c r="W131" i="54"/>
  <c r="E132" i="54"/>
  <c r="F132" i="54"/>
  <c r="R132" i="54"/>
  <c r="S132" i="54"/>
  <c r="T132" i="54"/>
  <c r="U132" i="54"/>
  <c r="V132" i="54"/>
  <c r="W132" i="54"/>
  <c r="E133" i="54"/>
  <c r="F133" i="54"/>
  <c r="R133" i="54"/>
  <c r="S133" i="54"/>
  <c r="T133" i="54"/>
  <c r="U133" i="54"/>
  <c r="V133" i="54"/>
  <c r="W133" i="54"/>
  <c r="E134" i="54"/>
  <c r="F134" i="54"/>
  <c r="R134" i="54"/>
  <c r="S134" i="54"/>
  <c r="T134" i="54"/>
  <c r="U134" i="54"/>
  <c r="V134" i="54"/>
  <c r="W134" i="54"/>
  <c r="E135" i="54"/>
  <c r="F135" i="54"/>
  <c r="R135" i="54"/>
  <c r="S135" i="54"/>
  <c r="T135" i="54"/>
  <c r="U135" i="54"/>
  <c r="V135" i="54"/>
  <c r="W135" i="54"/>
  <c r="E136" i="54"/>
  <c r="F136" i="54"/>
  <c r="R136" i="54"/>
  <c r="S136" i="54"/>
  <c r="T136" i="54"/>
  <c r="U136" i="54"/>
  <c r="V136" i="54"/>
  <c r="W136" i="54"/>
  <c r="E137" i="54"/>
  <c r="F137" i="54"/>
  <c r="R137" i="54"/>
  <c r="S137" i="54"/>
  <c r="T137" i="54"/>
  <c r="U137" i="54"/>
  <c r="V137" i="54"/>
  <c r="W137" i="54"/>
  <c r="E138" i="54"/>
  <c r="F138" i="54"/>
  <c r="R138" i="54"/>
  <c r="S138" i="54"/>
  <c r="T138" i="54"/>
  <c r="U138" i="54"/>
  <c r="V138" i="54"/>
  <c r="W138" i="54"/>
  <c r="E139" i="54"/>
  <c r="F139" i="54"/>
  <c r="R139" i="54"/>
  <c r="S139" i="54"/>
  <c r="T139" i="54"/>
  <c r="U139" i="54"/>
  <c r="V139" i="54"/>
  <c r="W139" i="54"/>
  <c r="E140" i="54"/>
  <c r="F140" i="54"/>
  <c r="R140" i="54"/>
  <c r="S140" i="54"/>
  <c r="T140" i="54"/>
  <c r="U140" i="54"/>
  <c r="V140" i="54"/>
  <c r="W140" i="54"/>
  <c r="E141" i="54"/>
  <c r="F141" i="54"/>
  <c r="R141" i="54"/>
  <c r="S141" i="54"/>
  <c r="T141" i="54"/>
  <c r="U141" i="54"/>
  <c r="V141" i="54"/>
  <c r="W141" i="54"/>
  <c r="E142" i="54"/>
  <c r="F142" i="54"/>
  <c r="R142" i="54"/>
  <c r="S142" i="54"/>
  <c r="T142" i="54"/>
  <c r="U142" i="54"/>
  <c r="V142" i="54"/>
  <c r="W142" i="54"/>
  <c r="E143" i="54"/>
  <c r="F143" i="54"/>
  <c r="R143" i="54"/>
  <c r="S143" i="54"/>
  <c r="T143" i="54"/>
  <c r="U143" i="54"/>
  <c r="V143" i="54"/>
  <c r="W143" i="54"/>
  <c r="E144" i="54"/>
  <c r="F144" i="54"/>
  <c r="R144" i="54"/>
  <c r="S144" i="54"/>
  <c r="T144" i="54"/>
  <c r="U144" i="54"/>
  <c r="V144" i="54"/>
  <c r="W144" i="54"/>
  <c r="E145" i="54"/>
  <c r="F145" i="54"/>
  <c r="R145" i="54"/>
  <c r="S145" i="54"/>
  <c r="T145" i="54"/>
  <c r="U145" i="54"/>
  <c r="V145" i="54"/>
  <c r="W145" i="54"/>
  <c r="E146" i="54"/>
  <c r="F146" i="54"/>
  <c r="R146" i="54"/>
  <c r="S146" i="54"/>
  <c r="T146" i="54"/>
  <c r="U146" i="54"/>
  <c r="V146" i="54"/>
  <c r="W146" i="54"/>
  <c r="E147" i="54"/>
  <c r="F147" i="54"/>
  <c r="R147" i="54"/>
  <c r="S147" i="54"/>
  <c r="T147" i="54"/>
  <c r="U147" i="54"/>
  <c r="V147" i="54"/>
  <c r="W147" i="54"/>
  <c r="E148" i="54"/>
  <c r="F148" i="54"/>
  <c r="R148" i="54"/>
  <c r="S148" i="54"/>
  <c r="T148" i="54"/>
  <c r="U148" i="54"/>
  <c r="V148" i="54"/>
  <c r="W148" i="54"/>
  <c r="E149" i="54"/>
  <c r="F149" i="54"/>
  <c r="R149" i="54"/>
  <c r="S149" i="54"/>
  <c r="T149" i="54"/>
  <c r="U149" i="54"/>
  <c r="V149" i="54"/>
  <c r="W149" i="54"/>
  <c r="E150" i="54"/>
  <c r="F150" i="54"/>
  <c r="R150" i="54"/>
  <c r="S150" i="54"/>
  <c r="T150" i="54"/>
  <c r="U150" i="54"/>
  <c r="V150" i="54"/>
  <c r="W150" i="54"/>
  <c r="E151" i="54"/>
  <c r="F151" i="54"/>
  <c r="R151" i="54"/>
  <c r="S151" i="54"/>
  <c r="T151" i="54"/>
  <c r="U151" i="54"/>
  <c r="V151" i="54"/>
  <c r="W151" i="54"/>
  <c r="E152" i="54"/>
  <c r="F152" i="54"/>
  <c r="R152" i="54"/>
  <c r="S152" i="54"/>
  <c r="T152" i="54"/>
  <c r="U152" i="54"/>
  <c r="V152" i="54"/>
  <c r="W152" i="54"/>
  <c r="E153" i="54"/>
  <c r="F153" i="54"/>
  <c r="R153" i="54"/>
  <c r="S153" i="54"/>
  <c r="T153" i="54"/>
  <c r="U153" i="54"/>
  <c r="V153" i="54"/>
  <c r="W153" i="54"/>
  <c r="E154" i="54"/>
  <c r="F154" i="54"/>
  <c r="R154" i="54"/>
  <c r="S154" i="54"/>
  <c r="T154" i="54"/>
  <c r="U154" i="54"/>
  <c r="V154" i="54"/>
  <c r="W154" i="54"/>
  <c r="E155" i="54"/>
  <c r="F155" i="54"/>
  <c r="R155" i="54"/>
  <c r="S155" i="54"/>
  <c r="T155" i="54"/>
  <c r="U155" i="54"/>
  <c r="V155" i="54"/>
  <c r="W155" i="54"/>
  <c r="E156" i="54"/>
  <c r="F156" i="54"/>
  <c r="R156" i="54"/>
  <c r="S156" i="54"/>
  <c r="T156" i="54"/>
  <c r="U156" i="54"/>
  <c r="V156" i="54"/>
  <c r="W156" i="54"/>
  <c r="E157" i="54"/>
  <c r="F157" i="54"/>
  <c r="R157" i="54"/>
  <c r="S157" i="54"/>
  <c r="T157" i="54"/>
  <c r="U157" i="54"/>
  <c r="V157" i="54"/>
  <c r="W157" i="54"/>
  <c r="E158" i="54"/>
  <c r="F158" i="54"/>
  <c r="R158" i="54"/>
  <c r="S158" i="54"/>
  <c r="T158" i="54"/>
  <c r="U158" i="54"/>
  <c r="V158" i="54"/>
  <c r="W158" i="54"/>
  <c r="E159" i="54"/>
  <c r="F159" i="54"/>
  <c r="R159" i="54"/>
  <c r="S159" i="54"/>
  <c r="T159" i="54"/>
  <c r="U159" i="54"/>
  <c r="V159" i="54"/>
  <c r="W159" i="54"/>
  <c r="E160" i="54"/>
  <c r="F160" i="54"/>
  <c r="R160" i="54"/>
  <c r="S160" i="54"/>
  <c r="T160" i="54"/>
  <c r="U160" i="54"/>
  <c r="V160" i="54"/>
  <c r="W160" i="54"/>
  <c r="E161" i="54"/>
  <c r="F161" i="54"/>
  <c r="R161" i="54"/>
  <c r="S161" i="54"/>
  <c r="T161" i="54"/>
  <c r="U161" i="54"/>
  <c r="V161" i="54"/>
  <c r="W161" i="54"/>
  <c r="E162" i="54"/>
  <c r="F162" i="54"/>
  <c r="R162" i="54"/>
  <c r="S162" i="54"/>
  <c r="T162" i="54"/>
  <c r="U162" i="54"/>
  <c r="V162" i="54"/>
  <c r="W162" i="54"/>
  <c r="E163" i="54"/>
  <c r="F163" i="54"/>
  <c r="R163" i="54"/>
  <c r="S163" i="54"/>
  <c r="T163" i="54"/>
  <c r="U163" i="54"/>
  <c r="V163" i="54"/>
  <c r="W163" i="54"/>
  <c r="E164" i="54"/>
  <c r="F164" i="54"/>
  <c r="R164" i="54"/>
  <c r="S164" i="54"/>
  <c r="T164" i="54"/>
  <c r="U164" i="54"/>
  <c r="V164" i="54"/>
  <c r="W164" i="54"/>
  <c r="E165" i="54"/>
  <c r="F165" i="54"/>
  <c r="R165" i="54"/>
  <c r="S165" i="54"/>
  <c r="T165" i="54"/>
  <c r="U165" i="54"/>
  <c r="V165" i="54"/>
  <c r="W165" i="54"/>
  <c r="E166" i="54"/>
  <c r="F166" i="54"/>
  <c r="R166" i="54"/>
  <c r="S166" i="54"/>
  <c r="T166" i="54"/>
  <c r="U166" i="54"/>
  <c r="V166" i="54"/>
  <c r="W166" i="54"/>
  <c r="E167" i="54"/>
  <c r="F167" i="54"/>
  <c r="R167" i="54"/>
  <c r="S167" i="54"/>
  <c r="T167" i="54"/>
  <c r="U167" i="54"/>
  <c r="V167" i="54"/>
  <c r="W167" i="54"/>
  <c r="E168" i="54"/>
  <c r="F168" i="54"/>
  <c r="R168" i="54"/>
  <c r="S168" i="54"/>
  <c r="T168" i="54"/>
  <c r="U168" i="54"/>
  <c r="V168" i="54"/>
  <c r="W168" i="54"/>
  <c r="E169" i="54"/>
  <c r="F169" i="54"/>
  <c r="R169" i="54"/>
  <c r="S169" i="54"/>
  <c r="T169" i="54"/>
  <c r="U169" i="54"/>
  <c r="V169" i="54"/>
  <c r="W169" i="54"/>
  <c r="E170" i="54"/>
  <c r="F170" i="54"/>
  <c r="R170" i="54"/>
  <c r="S170" i="54"/>
  <c r="T170" i="54"/>
  <c r="U170" i="54"/>
  <c r="V170" i="54"/>
  <c r="W170" i="54"/>
  <c r="E171" i="54"/>
  <c r="F171" i="54"/>
  <c r="R171" i="54"/>
  <c r="S171" i="54"/>
  <c r="T171" i="54"/>
  <c r="U171" i="54"/>
  <c r="V171" i="54"/>
  <c r="W171" i="54"/>
  <c r="E172" i="54"/>
  <c r="F172" i="54"/>
  <c r="R172" i="54"/>
  <c r="S172" i="54"/>
  <c r="T172" i="54"/>
  <c r="U172" i="54"/>
  <c r="V172" i="54"/>
  <c r="W172" i="54"/>
  <c r="E173" i="54"/>
  <c r="F173" i="54"/>
  <c r="R173" i="54"/>
  <c r="S173" i="54"/>
  <c r="T173" i="54"/>
  <c r="U173" i="54"/>
  <c r="V173" i="54"/>
  <c r="W173" i="54"/>
  <c r="H16" i="50"/>
  <c r="O16" i="50"/>
  <c r="AJ16" i="50"/>
  <c r="AQ16" i="50"/>
  <c r="AS16" i="50"/>
  <c r="A17" i="50"/>
  <c r="A18" i="50" s="1"/>
  <c r="H17" i="50"/>
  <c r="O17" i="50"/>
  <c r="AJ17" i="50"/>
  <c r="AQ17" i="50"/>
  <c r="H18" i="50"/>
  <c r="O18" i="50"/>
  <c r="AJ18" i="50"/>
  <c r="AQ18" i="50"/>
  <c r="H19" i="50"/>
  <c r="O19" i="50"/>
  <c r="AJ19" i="50"/>
  <c r="AQ19" i="50"/>
  <c r="H20" i="50"/>
  <c r="O20" i="50"/>
  <c r="AJ20" i="50"/>
  <c r="AQ20" i="50"/>
  <c r="H21" i="50"/>
  <c r="O21" i="50"/>
  <c r="AJ21" i="50"/>
  <c r="AQ21" i="50"/>
  <c r="H22" i="50"/>
  <c r="O22" i="50"/>
  <c r="AJ22" i="50"/>
  <c r="AQ22" i="50"/>
  <c r="H23" i="50"/>
  <c r="O23" i="50"/>
  <c r="AJ23" i="50"/>
  <c r="AQ23" i="50"/>
  <c r="H24" i="50"/>
  <c r="O24" i="50"/>
  <c r="AJ24" i="50"/>
  <c r="AQ24" i="50"/>
  <c r="H25" i="50"/>
  <c r="O25" i="50"/>
  <c r="AJ25" i="50"/>
  <c r="AQ25" i="50"/>
  <c r="H26" i="50"/>
  <c r="O26" i="50"/>
  <c r="AJ26" i="50"/>
  <c r="AQ26" i="50"/>
  <c r="H27" i="50"/>
  <c r="O27" i="50"/>
  <c r="AJ27" i="50"/>
  <c r="AQ27" i="50"/>
  <c r="H28" i="50"/>
  <c r="O28" i="50"/>
  <c r="AJ28" i="50"/>
  <c r="AQ28" i="50"/>
  <c r="H29" i="50"/>
  <c r="O29" i="50"/>
  <c r="AJ29" i="50"/>
  <c r="AQ29" i="50"/>
  <c r="H30" i="50"/>
  <c r="O30" i="50"/>
  <c r="AJ30" i="50"/>
  <c r="AQ30" i="50"/>
  <c r="H31" i="50"/>
  <c r="O31" i="50"/>
  <c r="AJ31" i="50"/>
  <c r="AQ31" i="50"/>
  <c r="H32" i="50"/>
  <c r="O32" i="50"/>
  <c r="AJ32" i="50"/>
  <c r="AQ32" i="50"/>
  <c r="H33" i="50"/>
  <c r="O33" i="50"/>
  <c r="AJ33" i="50"/>
  <c r="AQ33" i="50"/>
  <c r="H34" i="50"/>
  <c r="O34" i="50"/>
  <c r="AJ34" i="50"/>
  <c r="AQ34" i="50"/>
  <c r="H35" i="50"/>
  <c r="O35" i="50"/>
  <c r="AJ35" i="50"/>
  <c r="AQ35" i="50"/>
  <c r="H36" i="50"/>
  <c r="O36" i="50"/>
  <c r="AJ36" i="50"/>
  <c r="AQ36" i="50"/>
  <c r="H37" i="50"/>
  <c r="O37" i="50"/>
  <c r="AJ37" i="50"/>
  <c r="AQ37" i="50"/>
  <c r="H38" i="50"/>
  <c r="O38" i="50"/>
  <c r="AJ38" i="50"/>
  <c r="AQ38" i="50"/>
  <c r="H39" i="50"/>
  <c r="O39" i="50"/>
  <c r="AJ39" i="50"/>
  <c r="AQ39" i="50"/>
  <c r="H40" i="50"/>
  <c r="O40" i="50"/>
  <c r="AJ40" i="50"/>
  <c r="AQ40" i="50"/>
  <c r="H41" i="50"/>
  <c r="O41" i="50"/>
  <c r="AJ41" i="50"/>
  <c r="AQ41" i="50"/>
  <c r="H42" i="50"/>
  <c r="O42" i="50"/>
  <c r="AJ42" i="50"/>
  <c r="AQ42" i="50"/>
  <c r="H43" i="50"/>
  <c r="O43" i="50"/>
  <c r="AJ43" i="50"/>
  <c r="AQ43" i="50"/>
  <c r="H44" i="50"/>
  <c r="O44" i="50"/>
  <c r="AJ44" i="50"/>
  <c r="AQ44" i="50"/>
  <c r="H45" i="50"/>
  <c r="O45" i="50"/>
  <c r="AJ45" i="50"/>
  <c r="AQ45" i="50"/>
  <c r="H46" i="50"/>
  <c r="O46" i="50"/>
  <c r="AJ46" i="50"/>
  <c r="AQ46" i="50"/>
  <c r="H47" i="50"/>
  <c r="O47" i="50"/>
  <c r="AJ47" i="50"/>
  <c r="AQ47" i="50"/>
  <c r="H48" i="50"/>
  <c r="O48" i="50"/>
  <c r="AJ48" i="50"/>
  <c r="AQ48" i="50"/>
  <c r="H49" i="50"/>
  <c r="O49" i="50"/>
  <c r="AJ49" i="50"/>
  <c r="AQ49" i="50"/>
  <c r="H50" i="50"/>
  <c r="O50" i="50"/>
  <c r="AJ50" i="50"/>
  <c r="AQ50" i="50"/>
  <c r="F9" i="70"/>
  <c r="B10" i="70"/>
  <c r="F10" i="70"/>
  <c r="B11" i="70"/>
  <c r="F11" i="70"/>
  <c r="B12" i="70"/>
  <c r="F12" i="70"/>
  <c r="B13" i="70"/>
  <c r="F13" i="70"/>
  <c r="B14" i="70"/>
  <c r="F14" i="70"/>
  <c r="B15" i="70"/>
  <c r="F15" i="70"/>
  <c r="B16" i="70"/>
  <c r="F16" i="70"/>
  <c r="B17" i="70"/>
  <c r="F17" i="70"/>
  <c r="B18" i="70"/>
  <c r="F18" i="70"/>
  <c r="B19" i="70"/>
  <c r="F19" i="70"/>
  <c r="B20" i="70"/>
  <c r="F20" i="70"/>
  <c r="B21" i="70"/>
  <c r="F21" i="70"/>
  <c r="B22" i="70"/>
  <c r="F22" i="70"/>
  <c r="B23" i="70"/>
  <c r="F23" i="70"/>
  <c r="B24" i="70"/>
  <c r="F24" i="70"/>
  <c r="B25" i="70"/>
  <c r="F25" i="70"/>
  <c r="B26" i="70"/>
  <c r="F26" i="70"/>
  <c r="B27" i="70"/>
  <c r="F27" i="70"/>
  <c r="B28" i="70"/>
  <c r="F28" i="70"/>
  <c r="B29" i="70"/>
  <c r="F29" i="70"/>
  <c r="B30" i="70"/>
  <c r="F30" i="70"/>
  <c r="B31" i="70"/>
  <c r="F31" i="70"/>
  <c r="B32" i="70"/>
  <c r="F32" i="70"/>
  <c r="B33" i="70"/>
  <c r="F33" i="70"/>
  <c r="B34" i="70"/>
  <c r="F34" i="70"/>
  <c r="B35" i="70"/>
  <c r="F35" i="70"/>
  <c r="B36" i="70"/>
  <c r="F36" i="70"/>
  <c r="B37" i="70"/>
  <c r="F37" i="70"/>
  <c r="B38" i="70"/>
  <c r="F38" i="70"/>
  <c r="B39" i="70"/>
  <c r="F39" i="70"/>
  <c r="B40" i="70"/>
  <c r="F40" i="70"/>
  <c r="B41" i="70"/>
  <c r="F41" i="70"/>
  <c r="B42" i="70"/>
  <c r="F42" i="70"/>
  <c r="B43" i="70"/>
  <c r="F43" i="70"/>
  <c r="J10" i="105"/>
  <c r="J11" i="105"/>
  <c r="J12" i="105"/>
  <c r="J13" i="105"/>
  <c r="J14" i="105"/>
  <c r="J15" i="105"/>
  <c r="I16" i="105"/>
  <c r="J16" i="105"/>
  <c r="K16" i="105"/>
  <c r="N16" i="105" s="1"/>
  <c r="M16" i="105"/>
  <c r="I17" i="105"/>
  <c r="J17" i="105"/>
  <c r="K17" i="105"/>
  <c r="N17" i="105" s="1"/>
  <c r="M17" i="105"/>
  <c r="I18" i="105"/>
  <c r="J18" i="105"/>
  <c r="K18" i="105"/>
  <c r="N18" i="105" s="1"/>
  <c r="M18" i="105"/>
  <c r="I19" i="105"/>
  <c r="J19" i="105"/>
  <c r="K19" i="105"/>
  <c r="N19" i="105" s="1"/>
  <c r="M19" i="105"/>
  <c r="I20" i="105"/>
  <c r="J20" i="105"/>
  <c r="K20" i="105"/>
  <c r="N20" i="105" s="1"/>
  <c r="M20" i="105"/>
  <c r="I21" i="105"/>
  <c r="J21" i="105"/>
  <c r="K21" i="105"/>
  <c r="N21" i="105" s="1"/>
  <c r="M21" i="105"/>
  <c r="I22" i="105"/>
  <c r="J22" i="105"/>
  <c r="K22" i="105"/>
  <c r="N22" i="105" s="1"/>
  <c r="M22" i="105"/>
  <c r="I23" i="105"/>
  <c r="J23" i="105"/>
  <c r="K23" i="105"/>
  <c r="N23" i="105" s="1"/>
  <c r="M23" i="105"/>
  <c r="I24" i="105"/>
  <c r="J24" i="105"/>
  <c r="K24" i="105"/>
  <c r="N24" i="105" s="1"/>
  <c r="M24" i="105"/>
  <c r="I25" i="105"/>
  <c r="J25" i="105"/>
  <c r="K25" i="105"/>
  <c r="N25" i="105" s="1"/>
  <c r="M25" i="105"/>
  <c r="I26" i="105"/>
  <c r="J26" i="105"/>
  <c r="K26" i="105"/>
  <c r="N26" i="105" s="1"/>
  <c r="M26" i="105"/>
  <c r="I27" i="105"/>
  <c r="J27" i="105"/>
  <c r="K27" i="105"/>
  <c r="N27" i="105" s="1"/>
  <c r="M27" i="105"/>
  <c r="I28" i="105"/>
  <c r="J28" i="105"/>
  <c r="K28" i="105"/>
  <c r="N28" i="105" s="1"/>
  <c r="M28" i="105"/>
  <c r="I29" i="105"/>
  <c r="J29" i="105"/>
  <c r="K29" i="105"/>
  <c r="N29" i="105" s="1"/>
  <c r="M29" i="105"/>
  <c r="I30" i="105"/>
  <c r="J30" i="105"/>
  <c r="K30" i="105"/>
  <c r="N30" i="105" s="1"/>
  <c r="M30" i="105"/>
  <c r="I31" i="105"/>
  <c r="J31" i="105"/>
  <c r="K31" i="105"/>
  <c r="N31" i="105" s="1"/>
  <c r="M31" i="105"/>
  <c r="I32" i="105"/>
  <c r="J32" i="105"/>
  <c r="K32" i="105"/>
  <c r="N32" i="105" s="1"/>
  <c r="M32" i="105"/>
  <c r="I33" i="105"/>
  <c r="J33" i="105"/>
  <c r="K33" i="105"/>
  <c r="N33" i="105" s="1"/>
  <c r="M33" i="105"/>
  <c r="I34" i="105"/>
  <c r="J34" i="105"/>
  <c r="K34" i="105"/>
  <c r="N34" i="105" s="1"/>
  <c r="M34" i="105"/>
  <c r="I35" i="105"/>
  <c r="J35" i="105"/>
  <c r="K35" i="105"/>
  <c r="N35" i="105" s="1"/>
  <c r="M35" i="105"/>
  <c r="I36" i="105"/>
  <c r="J36" i="105"/>
  <c r="K36" i="105"/>
  <c r="N36" i="105" s="1"/>
  <c r="M36" i="105"/>
  <c r="I37" i="105"/>
  <c r="J37" i="105"/>
  <c r="K37" i="105"/>
  <c r="N37" i="105" s="1"/>
  <c r="M37" i="105"/>
  <c r="I38" i="105"/>
  <c r="J38" i="105"/>
  <c r="K38" i="105"/>
  <c r="N38" i="105" s="1"/>
  <c r="M38" i="105"/>
  <c r="I39" i="105"/>
  <c r="J39" i="105"/>
  <c r="K39" i="105"/>
  <c r="N39" i="105" s="1"/>
  <c r="M39" i="105"/>
  <c r="I40" i="105"/>
  <c r="J40" i="105"/>
  <c r="K40" i="105"/>
  <c r="N40" i="105" s="1"/>
  <c r="M40" i="105"/>
  <c r="I41" i="105"/>
  <c r="J41" i="105"/>
  <c r="K41" i="105"/>
  <c r="N41" i="105" s="1"/>
  <c r="M41" i="105"/>
  <c r="I42" i="105"/>
  <c r="J42" i="105"/>
  <c r="K42" i="105"/>
  <c r="N42" i="105" s="1"/>
  <c r="M42" i="105"/>
  <c r="I43" i="105"/>
  <c r="J43" i="105"/>
  <c r="K43" i="105"/>
  <c r="N43" i="105" s="1"/>
  <c r="M43" i="105"/>
  <c r="I44" i="105"/>
  <c r="J44" i="105"/>
  <c r="K44" i="105"/>
  <c r="N44" i="105" s="1"/>
  <c r="M44" i="105"/>
  <c r="I45" i="105"/>
  <c r="J45" i="105"/>
  <c r="K45" i="105"/>
  <c r="N45" i="105" s="1"/>
  <c r="M45" i="105"/>
  <c r="I46" i="105"/>
  <c r="J46" i="105"/>
  <c r="K46" i="105"/>
  <c r="N46" i="105" s="1"/>
  <c r="M46" i="105"/>
  <c r="I47" i="105"/>
  <c r="J47" i="105"/>
  <c r="K47" i="105"/>
  <c r="N47" i="105" s="1"/>
  <c r="M47" i="105"/>
  <c r="I48" i="105"/>
  <c r="J48" i="105"/>
  <c r="K48" i="105"/>
  <c r="N48" i="105" s="1"/>
  <c r="M48" i="105"/>
  <c r="I49" i="105"/>
  <c r="J49" i="105"/>
  <c r="K49" i="105"/>
  <c r="N49" i="105" s="1"/>
  <c r="M49" i="105"/>
  <c r="I50" i="105"/>
  <c r="J50" i="105"/>
  <c r="K50" i="105"/>
  <c r="N50" i="105" s="1"/>
  <c r="M50" i="105"/>
  <c r="I51" i="105"/>
  <c r="J51" i="105"/>
  <c r="K51" i="105"/>
  <c r="N51" i="105" s="1"/>
  <c r="M51" i="105"/>
  <c r="I52" i="105"/>
  <c r="J52" i="105"/>
  <c r="K52" i="105"/>
  <c r="N52" i="105" s="1"/>
  <c r="M52" i="105"/>
  <c r="I53" i="105"/>
  <c r="J53" i="105"/>
  <c r="K53" i="105"/>
  <c r="N53" i="105" s="1"/>
  <c r="M53" i="105"/>
  <c r="I54" i="105"/>
  <c r="J54" i="105"/>
  <c r="K54" i="105"/>
  <c r="N54" i="105" s="1"/>
  <c r="M54" i="105"/>
  <c r="I55" i="105"/>
  <c r="J55" i="105"/>
  <c r="K55" i="105"/>
  <c r="N55" i="105" s="1"/>
  <c r="M55" i="105"/>
  <c r="I56" i="105"/>
  <c r="J56" i="105"/>
  <c r="K56" i="105"/>
  <c r="N56" i="105" s="1"/>
  <c r="M56" i="105"/>
  <c r="I57" i="105"/>
  <c r="J57" i="105"/>
  <c r="K57" i="105"/>
  <c r="N57" i="105" s="1"/>
  <c r="M57" i="105"/>
  <c r="I58" i="105"/>
  <c r="J58" i="105"/>
  <c r="K58" i="105"/>
  <c r="N58" i="105" s="1"/>
  <c r="M58" i="105"/>
  <c r="I59" i="105"/>
  <c r="J59" i="105"/>
  <c r="K59" i="105"/>
  <c r="N59" i="105" s="1"/>
  <c r="M59" i="105"/>
  <c r="C48" i="68"/>
  <c r="C49" i="68"/>
  <c r="E49" i="68" s="1"/>
  <c r="C50" i="68"/>
  <c r="E50" i="68" s="1"/>
  <c r="C51" i="68"/>
  <c r="E51" i="68" s="1"/>
  <c r="C52" i="68"/>
  <c r="E52" i="68" s="1"/>
  <c r="C53" i="68"/>
  <c r="E53" i="68" s="1"/>
  <c r="C34" i="106"/>
  <c r="J10" i="72"/>
  <c r="K10" i="72"/>
  <c r="J11" i="72"/>
  <c r="J12" i="72"/>
  <c r="J13" i="72"/>
  <c r="J14" i="72"/>
  <c r="J15" i="72"/>
  <c r="J17" i="72"/>
  <c r="J18" i="72"/>
  <c r="I19" i="72"/>
  <c r="J19" i="72"/>
  <c r="K19" i="72"/>
  <c r="N19" i="72" s="1"/>
  <c r="M19" i="72"/>
  <c r="I20" i="72"/>
  <c r="J20" i="72"/>
  <c r="K20" i="72"/>
  <c r="N20" i="72" s="1"/>
  <c r="M20" i="72"/>
  <c r="I21" i="72"/>
  <c r="J21" i="72"/>
  <c r="K21" i="72"/>
  <c r="N21" i="72" s="1"/>
  <c r="M21" i="72"/>
  <c r="I22" i="72"/>
  <c r="J22" i="72"/>
  <c r="K22" i="72"/>
  <c r="N22" i="72" s="1"/>
  <c r="M22" i="72"/>
  <c r="I23" i="72"/>
  <c r="J23" i="72"/>
  <c r="K23" i="72"/>
  <c r="N23" i="72" s="1"/>
  <c r="M23" i="72"/>
  <c r="I24" i="72"/>
  <c r="J24" i="72"/>
  <c r="K24" i="72"/>
  <c r="N24" i="72" s="1"/>
  <c r="M24" i="72"/>
  <c r="I25" i="72"/>
  <c r="J25" i="72"/>
  <c r="K25" i="72"/>
  <c r="N25" i="72" s="1"/>
  <c r="M25" i="72"/>
  <c r="I26" i="72"/>
  <c r="J26" i="72"/>
  <c r="K26" i="72"/>
  <c r="N26" i="72" s="1"/>
  <c r="M26" i="72"/>
  <c r="I27" i="72"/>
  <c r="J27" i="72"/>
  <c r="K27" i="72"/>
  <c r="N27" i="72" s="1"/>
  <c r="M27" i="72"/>
  <c r="I28" i="72"/>
  <c r="J28" i="72"/>
  <c r="K28" i="72"/>
  <c r="N28" i="72" s="1"/>
  <c r="M28" i="72"/>
  <c r="I29" i="72"/>
  <c r="J29" i="72"/>
  <c r="K29" i="72"/>
  <c r="N29" i="72" s="1"/>
  <c r="M29" i="72"/>
  <c r="I30" i="72"/>
  <c r="J30" i="72"/>
  <c r="K30" i="72"/>
  <c r="N30" i="72" s="1"/>
  <c r="M30" i="72"/>
  <c r="I31" i="72"/>
  <c r="J31" i="72"/>
  <c r="K31" i="72"/>
  <c r="N31" i="72" s="1"/>
  <c r="M31" i="72"/>
  <c r="I32" i="72"/>
  <c r="J32" i="72"/>
  <c r="K32" i="72"/>
  <c r="N32" i="72" s="1"/>
  <c r="M32" i="72"/>
  <c r="I33" i="72"/>
  <c r="J33" i="72"/>
  <c r="K33" i="72"/>
  <c r="N33" i="72" s="1"/>
  <c r="M33" i="72"/>
  <c r="I34" i="72"/>
  <c r="J34" i="72"/>
  <c r="K34" i="72"/>
  <c r="N34" i="72" s="1"/>
  <c r="M34" i="72"/>
  <c r="I35" i="72"/>
  <c r="J35" i="72"/>
  <c r="K35" i="72"/>
  <c r="N35" i="72" s="1"/>
  <c r="M35" i="72"/>
  <c r="I36" i="72"/>
  <c r="J36" i="72"/>
  <c r="K36" i="72"/>
  <c r="N36" i="72" s="1"/>
  <c r="M36" i="72"/>
  <c r="I37" i="72"/>
  <c r="J37" i="72"/>
  <c r="K37" i="72"/>
  <c r="N37" i="72" s="1"/>
  <c r="M37" i="72"/>
  <c r="I38" i="72"/>
  <c r="J38" i="72"/>
  <c r="K38" i="72"/>
  <c r="N38" i="72" s="1"/>
  <c r="M38" i="72"/>
  <c r="I39" i="72"/>
  <c r="J39" i="72"/>
  <c r="K39" i="72"/>
  <c r="N39" i="72" s="1"/>
  <c r="M39" i="72"/>
  <c r="I40" i="72"/>
  <c r="J40" i="72"/>
  <c r="K40" i="72"/>
  <c r="N40" i="72" s="1"/>
  <c r="M40" i="72"/>
  <c r="I41" i="72"/>
  <c r="J41" i="72"/>
  <c r="K41" i="72"/>
  <c r="N41" i="72" s="1"/>
  <c r="M41" i="72"/>
  <c r="I42" i="72"/>
  <c r="J42" i="72"/>
  <c r="K42" i="72"/>
  <c r="N42" i="72" s="1"/>
  <c r="M42" i="72"/>
  <c r="I43" i="72"/>
  <c r="J43" i="72"/>
  <c r="K43" i="72"/>
  <c r="N43" i="72" s="1"/>
  <c r="M43" i="72"/>
  <c r="I44" i="72"/>
  <c r="J44" i="72"/>
  <c r="K44" i="72"/>
  <c r="N44" i="72" s="1"/>
  <c r="M44" i="72"/>
  <c r="I45" i="72"/>
  <c r="J45" i="72"/>
  <c r="K45" i="72"/>
  <c r="N45" i="72" s="1"/>
  <c r="M45" i="72"/>
  <c r="I46" i="72"/>
  <c r="J46" i="72"/>
  <c r="K46" i="72"/>
  <c r="N46" i="72" s="1"/>
  <c r="M46" i="72"/>
  <c r="I47" i="72"/>
  <c r="J47" i="72"/>
  <c r="K47" i="72"/>
  <c r="N47" i="72" s="1"/>
  <c r="M47" i="72"/>
  <c r="I48" i="72"/>
  <c r="J48" i="72"/>
  <c r="K48" i="72"/>
  <c r="N48" i="72" s="1"/>
  <c r="M48" i="72"/>
  <c r="I49" i="72"/>
  <c r="J49" i="72"/>
  <c r="K49" i="72"/>
  <c r="N49" i="72" s="1"/>
  <c r="M49" i="72"/>
  <c r="I50" i="72"/>
  <c r="J50" i="72"/>
  <c r="K50" i="72"/>
  <c r="N50" i="72" s="1"/>
  <c r="M50" i="72"/>
  <c r="I51" i="72"/>
  <c r="J51" i="72"/>
  <c r="K51" i="72"/>
  <c r="N51" i="72" s="1"/>
  <c r="M51" i="72"/>
  <c r="I52" i="72"/>
  <c r="J52" i="72"/>
  <c r="K52" i="72"/>
  <c r="N52" i="72" s="1"/>
  <c r="M52" i="72"/>
  <c r="I53" i="72"/>
  <c r="J53" i="72"/>
  <c r="K53" i="72"/>
  <c r="N53" i="72" s="1"/>
  <c r="M53" i="72"/>
  <c r="I54" i="72"/>
  <c r="J54" i="72"/>
  <c r="K54" i="72"/>
  <c r="N54" i="72" s="1"/>
  <c r="M54" i="72"/>
  <c r="I55" i="72"/>
  <c r="J55" i="72"/>
  <c r="K55" i="72"/>
  <c r="N55" i="72" s="1"/>
  <c r="M55" i="72"/>
  <c r="I56" i="72"/>
  <c r="J56" i="72"/>
  <c r="K56" i="72"/>
  <c r="N56" i="72" s="1"/>
  <c r="M56" i="72"/>
  <c r="I57" i="72"/>
  <c r="J57" i="72"/>
  <c r="K57" i="72"/>
  <c r="N57" i="72" s="1"/>
  <c r="M57" i="72"/>
  <c r="I58" i="72"/>
  <c r="J58" i="72"/>
  <c r="K58" i="72"/>
  <c r="N58" i="72" s="1"/>
  <c r="M58" i="72"/>
  <c r="I59" i="72"/>
  <c r="J59" i="72"/>
  <c r="K59" i="72"/>
  <c r="N59" i="72" s="1"/>
  <c r="M59" i="72"/>
  <c r="C28" i="66"/>
  <c r="C35" i="66"/>
  <c r="N18" i="64"/>
  <c r="N26" i="64"/>
  <c r="C13" i="71"/>
  <c r="C17" i="103"/>
  <c r="D17" i="103"/>
  <c r="E17" i="103"/>
  <c r="F17" i="103"/>
  <c r="C22" i="103"/>
  <c r="C23" i="103" s="1"/>
  <c r="D22" i="103"/>
  <c r="D23" i="103" s="1"/>
  <c r="E22" i="103"/>
  <c r="E23" i="103" s="1"/>
  <c r="C17" i="102"/>
  <c r="D17" i="102"/>
  <c r="E17" i="102"/>
  <c r="F17" i="102"/>
  <c r="C22" i="102"/>
  <c r="C23" i="102" s="1"/>
  <c r="D22" i="102"/>
  <c r="D23" i="102" s="1"/>
  <c r="E22" i="102"/>
  <c r="E23" i="102" s="1"/>
  <c r="C17" i="101"/>
  <c r="D17" i="101"/>
  <c r="E17" i="101"/>
  <c r="C22" i="101"/>
  <c r="C23" i="101" s="1"/>
  <c r="D22" i="101"/>
  <c r="D23" i="101" s="1"/>
  <c r="E22" i="101"/>
  <c r="E23" i="101" s="1"/>
  <c r="D14" i="104"/>
  <c r="E14" i="104"/>
  <c r="F14" i="104"/>
  <c r="G14" i="104"/>
  <c r="D19" i="104"/>
  <c r="E19" i="104"/>
  <c r="F19" i="104"/>
  <c r="G19" i="104"/>
  <c r="D20" i="104"/>
  <c r="E20" i="104"/>
  <c r="F20" i="104"/>
  <c r="G20" i="104"/>
  <c r="D35" i="104"/>
  <c r="D36" i="104" s="1"/>
  <c r="E35" i="104"/>
  <c r="E36" i="104" s="1"/>
  <c r="F15" i="88"/>
  <c r="G15" i="88"/>
  <c r="H15" i="88"/>
  <c r="I15" i="88"/>
  <c r="F20" i="88"/>
  <c r="G20" i="88"/>
  <c r="H20" i="88"/>
  <c r="I20" i="88"/>
  <c r="F27" i="88"/>
  <c r="G27" i="88"/>
  <c r="H27" i="88"/>
  <c r="I27" i="88"/>
  <c r="F32" i="88"/>
  <c r="G32" i="88"/>
  <c r="H32" i="88"/>
  <c r="I32" i="88"/>
  <c r="F34" i="88"/>
  <c r="G34" i="88"/>
  <c r="H34" i="88"/>
  <c r="I34" i="88"/>
  <c r="C16" i="86"/>
  <c r="D16" i="86"/>
  <c r="E16" i="86"/>
  <c r="F16" i="86"/>
  <c r="C30" i="86"/>
  <c r="C31" i="86" s="1"/>
  <c r="D30" i="86"/>
  <c r="D31" i="86" s="1"/>
  <c r="D15" i="85"/>
  <c r="E15" i="85"/>
  <c r="F15" i="85"/>
  <c r="G15" i="85"/>
  <c r="D23" i="85"/>
  <c r="E23" i="85"/>
  <c r="F23" i="85"/>
  <c r="G23" i="85"/>
  <c r="D31" i="85"/>
  <c r="E31" i="85"/>
  <c r="F31" i="85"/>
  <c r="G31" i="85"/>
  <c r="D39" i="85"/>
  <c r="E39" i="85"/>
  <c r="F39" i="85"/>
  <c r="G39" i="85"/>
  <c r="D47" i="85"/>
  <c r="E47" i="85"/>
  <c r="F47" i="85"/>
  <c r="G47" i="85"/>
  <c r="D55" i="85"/>
  <c r="E55" i="85"/>
  <c r="F55" i="85"/>
  <c r="G55" i="85"/>
  <c r="D56" i="85"/>
  <c r="E56" i="85"/>
  <c r="F56" i="85"/>
  <c r="G56" i="85"/>
  <c r="D70" i="85"/>
  <c r="D71" i="85" s="1"/>
  <c r="E70" i="85"/>
  <c r="E71" i="85" s="1"/>
  <c r="C19" i="90"/>
  <c r="D19" i="90"/>
  <c r="E19" i="90"/>
  <c r="F19" i="90"/>
  <c r="C32" i="90"/>
  <c r="C33" i="90" s="1"/>
  <c r="D32" i="90"/>
  <c r="D33" i="90" s="1"/>
  <c r="C17" i="84"/>
  <c r="D17" i="84"/>
  <c r="E17" i="84"/>
  <c r="F17" i="84"/>
  <c r="C23" i="84"/>
  <c r="D23" i="84"/>
  <c r="E23" i="84"/>
  <c r="F23" i="84"/>
  <c r="C24" i="84"/>
  <c r="D24" i="84"/>
  <c r="E24" i="84"/>
  <c r="F24" i="84"/>
  <c r="C37" i="84"/>
  <c r="C38" i="84" s="1"/>
  <c r="D37" i="84"/>
  <c r="D38" i="84" s="1"/>
  <c r="D16" i="83"/>
  <c r="E16" i="83"/>
  <c r="F16" i="83"/>
  <c r="G16" i="83"/>
  <c r="D24" i="83"/>
  <c r="E24" i="83"/>
  <c r="F24" i="83"/>
  <c r="G24" i="83"/>
  <c r="D25" i="83"/>
  <c r="E25" i="83"/>
  <c r="F25" i="83"/>
  <c r="G25" i="83"/>
  <c r="D14" i="82"/>
  <c r="E14" i="82"/>
  <c r="F14" i="82"/>
  <c r="G14" i="82"/>
  <c r="D19" i="82"/>
  <c r="E19" i="82"/>
  <c r="F19" i="82"/>
  <c r="G19" i="82"/>
  <c r="D20" i="82"/>
  <c r="E20" i="82"/>
  <c r="F20" i="82"/>
  <c r="G20" i="82"/>
  <c r="D35" i="82"/>
  <c r="D36" i="82" s="1"/>
  <c r="E35" i="82"/>
  <c r="E36" i="82" s="1"/>
  <c r="D15" i="81"/>
  <c r="E15" i="81"/>
  <c r="F15" i="81"/>
  <c r="G15" i="81"/>
  <c r="D22" i="81"/>
  <c r="E22" i="81"/>
  <c r="F22" i="81"/>
  <c r="G22" i="81"/>
  <c r="D23" i="81"/>
  <c r="E23" i="81"/>
  <c r="F23" i="81"/>
  <c r="G23" i="81"/>
  <c r="D29" i="81"/>
  <c r="D30" i="81" s="1"/>
  <c r="E29" i="81"/>
  <c r="E30" i="81" s="1"/>
  <c r="E17" i="80"/>
  <c r="F17" i="80"/>
  <c r="G17" i="80"/>
  <c r="H17" i="80"/>
  <c r="E26" i="80"/>
  <c r="F26" i="80"/>
  <c r="G26" i="80"/>
  <c r="H26" i="80"/>
  <c r="E27" i="80"/>
  <c r="F27" i="80"/>
  <c r="G27" i="80"/>
  <c r="H27" i="80"/>
  <c r="E17" i="79"/>
  <c r="F17" i="79"/>
  <c r="G17" i="79"/>
  <c r="H17" i="79"/>
  <c r="E25" i="79"/>
  <c r="F25" i="79"/>
  <c r="G25" i="79"/>
  <c r="H25" i="79"/>
  <c r="E34" i="79"/>
  <c r="F34" i="79"/>
  <c r="G34" i="79"/>
  <c r="H34" i="79"/>
  <c r="E43" i="79"/>
  <c r="F43" i="79"/>
  <c r="G43" i="79"/>
  <c r="H43" i="79"/>
  <c r="E52" i="79"/>
  <c r="F52" i="79"/>
  <c r="G52" i="79"/>
  <c r="H52" i="79"/>
  <c r="C16" i="78"/>
  <c r="D16" i="78"/>
  <c r="E16" i="78"/>
  <c r="F16" i="78"/>
  <c r="D32" i="78"/>
  <c r="D33" i="78" s="1"/>
  <c r="E32" i="78"/>
  <c r="E33" i="78" s="1"/>
  <c r="C9" i="77"/>
  <c r="F16" i="77"/>
  <c r="G16" i="77"/>
  <c r="H16" i="77"/>
  <c r="I16" i="77"/>
  <c r="F18" i="77"/>
  <c r="G18" i="77"/>
  <c r="H18" i="77"/>
  <c r="I18" i="77"/>
  <c r="E22" i="76"/>
  <c r="F22" i="76"/>
  <c r="G22" i="76"/>
  <c r="H22" i="76"/>
  <c r="E36" i="76"/>
  <c r="F36" i="76"/>
  <c r="G36" i="76"/>
  <c r="H36" i="76"/>
  <c r="E38" i="76"/>
  <c r="F38" i="76"/>
  <c r="G38" i="76"/>
  <c r="H38" i="76"/>
  <c r="E47" i="76"/>
  <c r="E51" i="76" s="1"/>
  <c r="F47" i="76"/>
  <c r="F51" i="76" s="1"/>
  <c r="E48" i="76"/>
  <c r="E52" i="76" s="1"/>
  <c r="F48" i="76"/>
  <c r="F52" i="76" s="1"/>
  <c r="D8" i="41"/>
  <c r="E8" i="41"/>
  <c r="G9" i="41"/>
  <c r="G10" i="41"/>
  <c r="D11" i="41"/>
  <c r="F32" i="77" s="1"/>
  <c r="F33" i="77" s="1"/>
  <c r="E11" i="41"/>
  <c r="G32" i="77" s="1"/>
  <c r="G33" i="77" s="1"/>
  <c r="G12" i="41"/>
  <c r="G13" i="41"/>
  <c r="G14" i="41"/>
  <c r="G15" i="41"/>
  <c r="G16" i="41"/>
  <c r="D18" i="41"/>
  <c r="G18" i="41" s="1"/>
  <c r="E18" i="41"/>
  <c r="G19" i="41"/>
  <c r="G20" i="41"/>
  <c r="G21" i="41"/>
  <c r="D22" i="41"/>
  <c r="G22" i="41" s="1"/>
  <c r="E22" i="41"/>
  <c r="E70" i="79" s="1"/>
  <c r="G23" i="41"/>
  <c r="G24" i="41"/>
  <c r="G25" i="41"/>
  <c r="D26" i="41"/>
  <c r="D71" i="79" s="1"/>
  <c r="D79" i="79" s="1"/>
  <c r="E26" i="41"/>
  <c r="E71" i="79" s="1"/>
  <c r="E79" i="79" s="1"/>
  <c r="G26" i="41"/>
  <c r="G27" i="41"/>
  <c r="G28" i="41"/>
  <c r="G29" i="41"/>
  <c r="D30" i="41"/>
  <c r="D72" i="79" s="1"/>
  <c r="E30" i="41"/>
  <c r="E72" i="79" s="1"/>
  <c r="E80" i="79" s="1"/>
  <c r="G31" i="41"/>
  <c r="G32" i="41"/>
  <c r="G33" i="41"/>
  <c r="G34" i="41"/>
  <c r="G35" i="41"/>
  <c r="D36" i="41"/>
  <c r="D73" i="79" s="1"/>
  <c r="E36" i="41"/>
  <c r="E73" i="79" s="1"/>
  <c r="G37" i="41"/>
  <c r="G38" i="41"/>
  <c r="G39" i="41"/>
  <c r="G40" i="41"/>
  <c r="G41" i="41"/>
  <c r="D48" i="41"/>
  <c r="G48" i="41" s="1"/>
  <c r="E48" i="41"/>
  <c r="G49" i="41"/>
  <c r="G50" i="41"/>
  <c r="G51" i="41"/>
  <c r="G52" i="41"/>
  <c r="D53" i="41"/>
  <c r="G53" i="41" s="1"/>
  <c r="E53" i="41"/>
  <c r="E41" i="80" s="1"/>
  <c r="E44" i="80" s="1"/>
  <c r="G54" i="41"/>
  <c r="G55" i="41"/>
  <c r="G56" i="41"/>
  <c r="G57" i="41"/>
  <c r="G58" i="41"/>
  <c r="G59" i="41"/>
  <c r="G60" i="41"/>
  <c r="D61" i="41"/>
  <c r="D39" i="83" s="1"/>
  <c r="D42" i="83" s="1"/>
  <c r="E61" i="41"/>
  <c r="E39" i="83" s="1"/>
  <c r="E42" i="83" s="1"/>
  <c r="G62" i="41"/>
  <c r="G63" i="41"/>
  <c r="G64" i="41"/>
  <c r="G65" i="41"/>
  <c r="G66" i="41"/>
  <c r="G67" i="41"/>
  <c r="G71" i="41"/>
  <c r="G72" i="41"/>
  <c r="G73" i="41"/>
  <c r="G74" i="41"/>
  <c r="G75" i="41"/>
  <c r="G76" i="41"/>
  <c r="D77" i="41"/>
  <c r="D48" i="88" s="1"/>
  <c r="D49" i="88" s="1"/>
  <c r="E77" i="41"/>
  <c r="E48" i="88" s="1"/>
  <c r="E49" i="88" s="1"/>
  <c r="G78" i="41"/>
  <c r="G79" i="41"/>
  <c r="G81" i="41"/>
  <c r="G89" i="41"/>
  <c r="E90" i="41"/>
  <c r="G91" i="41"/>
  <c r="L91" i="41"/>
  <c r="B22" i="61" s="1"/>
  <c r="G92" i="41"/>
  <c r="L92" i="41"/>
  <c r="F22" i="108" s="1"/>
  <c r="F23" i="108" s="1"/>
  <c r="G93" i="41"/>
  <c r="L93" i="41"/>
  <c r="B24" i="61" s="1"/>
  <c r="G94" i="41"/>
  <c r="L94" i="41"/>
  <c r="B25" i="61" s="1"/>
  <c r="G95" i="41"/>
  <c r="L95" i="41"/>
  <c r="B26" i="61" s="1"/>
  <c r="G96" i="41"/>
  <c r="L96" i="41"/>
  <c r="B27" i="61" s="1"/>
  <c r="G97" i="41"/>
  <c r="L97" i="41"/>
  <c r="B28" i="61" s="1"/>
  <c r="G98" i="41"/>
  <c r="L98" i="41"/>
  <c r="B29" i="61" s="1"/>
  <c r="G100" i="41"/>
  <c r="L100" i="41"/>
  <c r="B31" i="61" s="1"/>
  <c r="G101" i="41"/>
  <c r="L101" i="41"/>
  <c r="B32" i="61" s="1"/>
  <c r="G102" i="41"/>
  <c r="L102" i="41"/>
  <c r="B33" i="61" s="1"/>
  <c r="G104" i="41"/>
  <c r="L104" i="41"/>
  <c r="B35" i="61" s="1"/>
  <c r="E117" i="41"/>
  <c r="E116" i="41" s="1"/>
  <c r="D141" i="41"/>
  <c r="E142" i="41"/>
  <c r="D145" i="41"/>
  <c r="D146" i="41"/>
  <c r="D147" i="41"/>
  <c r="D158" i="41"/>
  <c r="D159" i="41"/>
  <c r="B10" i="61" s="1"/>
  <c r="D160" i="41"/>
  <c r="B11" i="61" s="1"/>
  <c r="E161" i="41"/>
  <c r="E157" i="41" s="1"/>
  <c r="D162" i="41"/>
  <c r="D161" i="41" s="1"/>
  <c r="B12" i="61" s="1"/>
  <c r="D168" i="41"/>
  <c r="B14" i="61" s="1"/>
  <c r="D169" i="41"/>
  <c r="B15" i="61" s="1"/>
  <c r="D170" i="41"/>
  <c r="B16" i="61" s="1"/>
  <c r="D171" i="41"/>
  <c r="B17" i="61" s="1"/>
  <c r="D172" i="41"/>
  <c r="B18" i="61" s="1"/>
  <c r="D173" i="41"/>
  <c r="B19" i="61" s="1"/>
  <c r="D174" i="41"/>
  <c r="B20" i="61" s="1"/>
  <c r="B15" i="26"/>
  <c r="B16" i="26"/>
  <c r="C37" i="68" l="1"/>
  <c r="C15" i="59"/>
  <c r="E78" i="79"/>
  <c r="D80" i="79"/>
  <c r="D193" i="41"/>
  <c r="AT46" i="50"/>
  <c r="E47" i="41"/>
  <c r="G30" i="41"/>
  <c r="D41" i="80"/>
  <c r="D44" i="80" s="1"/>
  <c r="G36" i="41"/>
  <c r="G8" i="41"/>
  <c r="D70" i="79"/>
  <c r="D78" i="79" s="1"/>
  <c r="G11" i="41"/>
  <c r="D157" i="41"/>
  <c r="H6" i="75" s="1"/>
  <c r="G17" i="41"/>
  <c r="E175" i="41"/>
  <c r="E69" i="79"/>
  <c r="E77" i="79" s="1"/>
  <c r="D69" i="79"/>
  <c r="D77" i="79" s="1"/>
  <c r="G77" i="41"/>
  <c r="G61" i="41"/>
  <c r="B13" i="61"/>
  <c r="J6" i="75" s="1"/>
  <c r="F22" i="103"/>
  <c r="F23" i="103" s="1"/>
  <c r="B9" i="61"/>
  <c r="B8" i="61" s="1"/>
  <c r="I6" i="75" s="1"/>
  <c r="F22" i="102"/>
  <c r="F23" i="102" s="1"/>
  <c r="E40" i="80"/>
  <c r="E43" i="80" s="1"/>
  <c r="D40" i="80"/>
  <c r="D43" i="80" s="1"/>
  <c r="F22" i="101"/>
  <c r="F23" i="101" s="1"/>
  <c r="B23" i="61"/>
  <c r="D47" i="41"/>
  <c r="G47" i="41" s="1"/>
  <c r="D127" i="41"/>
  <c r="K18" i="72"/>
  <c r="N18" i="72" s="1"/>
  <c r="K14" i="72"/>
  <c r="N14" i="72" s="1"/>
  <c r="I10" i="72"/>
  <c r="M13" i="72"/>
  <c r="M11" i="72"/>
  <c r="K13" i="105"/>
  <c r="N13" i="105" s="1"/>
  <c r="I11" i="105"/>
  <c r="K12" i="105"/>
  <c r="N12" i="105" s="1"/>
  <c r="K10" i="105"/>
  <c r="N10" i="105" s="1"/>
  <c r="M16" i="72"/>
  <c r="I14" i="105"/>
  <c r="M18" i="72"/>
  <c r="K17" i="72"/>
  <c r="N17" i="72" s="1"/>
  <c r="I16" i="72"/>
  <c r="I14" i="72"/>
  <c r="M12" i="105"/>
  <c r="I10" i="105"/>
  <c r="C16" i="106"/>
  <c r="C43" i="68" s="1"/>
  <c r="E43" i="68" s="1"/>
  <c r="N10" i="72"/>
  <c r="C17" i="66"/>
  <c r="C12" i="68" s="1"/>
  <c r="E12" i="68" s="1"/>
  <c r="I17" i="72"/>
  <c r="K11" i="72"/>
  <c r="N11" i="72" s="1"/>
  <c r="A567" i="53"/>
  <c r="C566" i="53"/>
  <c r="F566" i="53" s="1"/>
  <c r="D566" i="53"/>
  <c r="G566" i="53" s="1"/>
  <c r="B566" i="53"/>
  <c r="E566" i="53" s="1"/>
  <c r="K9" i="70"/>
  <c r="A80" i="53"/>
  <c r="I9" i="70"/>
  <c r="A39" i="55"/>
  <c r="E38" i="55"/>
  <c r="G38" i="55"/>
  <c r="F38" i="55"/>
  <c r="AV17" i="50"/>
  <c r="AT31" i="50"/>
  <c r="AT24" i="50"/>
  <c r="AT48" i="50"/>
  <c r="AT34" i="50"/>
  <c r="AT37" i="50"/>
  <c r="AT47" i="50"/>
  <c r="AT36" i="50"/>
  <c r="AT21" i="50"/>
  <c r="AV37" i="50"/>
  <c r="H31" i="55" s="1"/>
  <c r="AT44" i="50"/>
  <c r="AV16" i="50"/>
  <c r="H10" i="55" s="1"/>
  <c r="AV50" i="50"/>
  <c r="H44" i="55" s="1"/>
  <c r="AT26" i="50"/>
  <c r="AV40" i="50"/>
  <c r="H34" i="55" s="1"/>
  <c r="AV20" i="50"/>
  <c r="H14" i="55" s="1"/>
  <c r="AV33" i="50"/>
  <c r="H27" i="55" s="1"/>
  <c r="AV30" i="50"/>
  <c r="H24" i="55" s="1"/>
  <c r="AT27" i="50"/>
  <c r="AV23" i="50"/>
  <c r="H17" i="55" s="1"/>
  <c r="AT17" i="50"/>
  <c r="AT50" i="50"/>
  <c r="AV43" i="50"/>
  <c r="H37" i="55" s="1"/>
  <c r="AT40" i="50"/>
  <c r="AT20" i="50"/>
  <c r="AV29" i="50"/>
  <c r="H23" i="55" s="1"/>
  <c r="AT49" i="50"/>
  <c r="AV42" i="50"/>
  <c r="H36" i="55" s="1"/>
  <c r="AT39" i="50"/>
  <c r="AV32" i="50"/>
  <c r="H26" i="55" s="1"/>
  <c r="AV22" i="50"/>
  <c r="H16" i="55" s="1"/>
  <c r="AT19" i="50"/>
  <c r="AV47" i="50"/>
  <c r="H41" i="55" s="1"/>
  <c r="AV44" i="50"/>
  <c r="H38" i="55" s="1"/>
  <c r="AT41" i="50"/>
  <c r="AV27" i="50"/>
  <c r="H21" i="55" s="1"/>
  <c r="AV46" i="50"/>
  <c r="H40" i="55" s="1"/>
  <c r="AV36" i="50"/>
  <c r="H30" i="55" s="1"/>
  <c r="AT33" i="50"/>
  <c r="AT30" i="50"/>
  <c r="AV26" i="50"/>
  <c r="H20" i="55" s="1"/>
  <c r="AT23" i="50"/>
  <c r="AV49" i="50"/>
  <c r="H43" i="55" s="1"/>
  <c r="AT43" i="50"/>
  <c r="AV39" i="50"/>
  <c r="H33" i="55" s="1"/>
  <c r="AV19" i="50"/>
  <c r="H13" i="55" s="1"/>
  <c r="AV45" i="50"/>
  <c r="H39" i="55" s="1"/>
  <c r="AV35" i="50"/>
  <c r="H29" i="55" s="1"/>
  <c r="AT29" i="50"/>
  <c r="AV25" i="50"/>
  <c r="H19" i="55" s="1"/>
  <c r="AV48" i="50"/>
  <c r="H42" i="55" s="1"/>
  <c r="AT42" i="50"/>
  <c r="AV38" i="50"/>
  <c r="H32" i="55" s="1"/>
  <c r="AT32" i="50"/>
  <c r="AT22" i="50"/>
  <c r="AV18" i="50"/>
  <c r="H12" i="55" s="1"/>
  <c r="AT45" i="50"/>
  <c r="AT35" i="50"/>
  <c r="AV28" i="50"/>
  <c r="H22" i="55" s="1"/>
  <c r="AT25" i="50"/>
  <c r="AV41" i="50"/>
  <c r="H35" i="55" s="1"/>
  <c r="AT38" i="50"/>
  <c r="AV31" i="50"/>
  <c r="H25" i="55" s="1"/>
  <c r="AV21" i="50"/>
  <c r="H15" i="55" s="1"/>
  <c r="AT18" i="50"/>
  <c r="AV34" i="50"/>
  <c r="H28" i="55" s="1"/>
  <c r="AT28" i="50"/>
  <c r="AV24" i="50"/>
  <c r="H18" i="55" s="1"/>
  <c r="AS17" i="50"/>
  <c r="AT16" i="50"/>
  <c r="H11" i="55"/>
  <c r="AS18" i="50"/>
  <c r="A19" i="50"/>
  <c r="D131" i="41"/>
  <c r="D129" i="41"/>
  <c r="D118" i="41"/>
  <c r="D117" i="41" s="1"/>
  <c r="D99" i="41"/>
  <c r="G99" i="41" s="1"/>
  <c r="E80" i="41"/>
  <c r="J16" i="72"/>
  <c r="C22" i="66" s="1"/>
  <c r="C19" i="66"/>
  <c r="C14" i="68" s="1"/>
  <c r="E14" i="68" s="1"/>
  <c r="I18" i="72"/>
  <c r="M15" i="72"/>
  <c r="M10" i="72"/>
  <c r="I13" i="72"/>
  <c r="M14" i="105"/>
  <c r="K16" i="72"/>
  <c r="N16" i="72" s="1"/>
  <c r="C25" i="106"/>
  <c r="M10" i="105"/>
  <c r="M17" i="72"/>
  <c r="C27" i="66"/>
  <c r="C24" i="106"/>
  <c r="C23" i="106"/>
  <c r="I15" i="105"/>
  <c r="K12" i="72"/>
  <c r="C22" i="106"/>
  <c r="C15" i="106"/>
  <c r="C42" i="68" s="1"/>
  <c r="E42" i="68" s="1"/>
  <c r="M15" i="105"/>
  <c r="E48" i="68"/>
  <c r="E47" i="68" s="1"/>
  <c r="C47" i="68"/>
  <c r="I15" i="72"/>
  <c r="C25" i="66"/>
  <c r="C26" i="66"/>
  <c r="C20" i="66"/>
  <c r="C15" i="68" s="1"/>
  <c r="E15" i="68" s="1"/>
  <c r="C23" i="66"/>
  <c r="C24" i="66"/>
  <c r="K15" i="72"/>
  <c r="N15" i="72" s="1"/>
  <c r="I11" i="72"/>
  <c r="C18" i="66"/>
  <c r="C13" i="68" s="1"/>
  <c r="E13" i="68" s="1"/>
  <c r="C21" i="106"/>
  <c r="K13" i="72"/>
  <c r="N13" i="72" s="1"/>
  <c r="I13" i="105"/>
  <c r="M13" i="105"/>
  <c r="M11" i="105"/>
  <c r="M12" i="72"/>
  <c r="C16" i="66"/>
  <c r="C11" i="68" s="1"/>
  <c r="E11" i="68" s="1"/>
  <c r="M14" i="72"/>
  <c r="C18" i="106"/>
  <c r="C45" i="68" s="1"/>
  <c r="E45" i="68" s="1"/>
  <c r="K14" i="105"/>
  <c r="N14" i="105" s="1"/>
  <c r="K15" i="105"/>
  <c r="N15" i="105" s="1"/>
  <c r="K11" i="105"/>
  <c r="C19" i="106"/>
  <c r="C46" i="68" s="1"/>
  <c r="E46" i="68" s="1"/>
  <c r="C26" i="106"/>
  <c r="C17" i="106"/>
  <c r="C44" i="68" s="1"/>
  <c r="E44" i="68" s="1"/>
  <c r="C27" i="106"/>
  <c r="I12" i="105"/>
  <c r="I12" i="72"/>
  <c r="D200" i="41" l="1"/>
  <c r="D202" i="41"/>
  <c r="D119" i="41"/>
  <c r="D130" i="41"/>
  <c r="L99" i="41"/>
  <c r="B30" i="61" s="1"/>
  <c r="D69" i="41"/>
  <c r="G69" i="41" s="1"/>
  <c r="D68" i="41"/>
  <c r="D143" i="41"/>
  <c r="G567" i="53"/>
  <c r="E567" i="53"/>
  <c r="A568" i="53"/>
  <c r="C567" i="53"/>
  <c r="F567" i="53" s="1"/>
  <c r="D567" i="53"/>
  <c r="B567" i="53"/>
  <c r="J9" i="70"/>
  <c r="M501" i="53"/>
  <c r="D22" i="52"/>
  <c r="E22" i="52"/>
  <c r="A81" i="53"/>
  <c r="A40" i="55"/>
  <c r="G39" i="55"/>
  <c r="E39" i="55"/>
  <c r="F39" i="55"/>
  <c r="A20" i="50"/>
  <c r="AS19" i="50"/>
  <c r="D128" i="41"/>
  <c r="N12" i="72"/>
  <c r="C15" i="66"/>
  <c r="C14" i="66" s="1"/>
  <c r="D144" i="41"/>
  <c r="C20" i="106"/>
  <c r="D103" i="41"/>
  <c r="G103" i="41" s="1"/>
  <c r="G90" i="41" s="1"/>
  <c r="C21" i="66"/>
  <c r="G82" i="41"/>
  <c r="G80" i="41" s="1"/>
  <c r="D80" i="41"/>
  <c r="C14" i="106"/>
  <c r="N11" i="105"/>
  <c r="D124" i="41" l="1"/>
  <c r="D116" i="41" s="1"/>
  <c r="W6" i="75"/>
  <c r="I60" i="72"/>
  <c r="D142" i="41"/>
  <c r="C10" i="68"/>
  <c r="E10" i="68" s="1"/>
  <c r="E9" i="68" s="1"/>
  <c r="E68" i="41"/>
  <c r="I60" i="105"/>
  <c r="G68" i="41"/>
  <c r="G105" i="41" s="1"/>
  <c r="E69" i="41"/>
  <c r="B568" i="53"/>
  <c r="E568" i="53" s="1"/>
  <c r="D568" i="53"/>
  <c r="G568" i="53" s="1"/>
  <c r="C568" i="53"/>
  <c r="F568" i="53" s="1"/>
  <c r="A569" i="53"/>
  <c r="M500" i="53"/>
  <c r="D31" i="52" s="1"/>
  <c r="A82" i="53"/>
  <c r="E31" i="52"/>
  <c r="A41" i="55"/>
  <c r="F40" i="55"/>
  <c r="E40" i="55"/>
  <c r="G40" i="55"/>
  <c r="AS20" i="50"/>
  <c r="A21" i="50"/>
  <c r="D90" i="41"/>
  <c r="D105" i="41" s="1"/>
  <c r="L103" i="41"/>
  <c r="L90" i="41" s="1"/>
  <c r="L105" i="41" s="1"/>
  <c r="C41" i="68"/>
  <c r="C13" i="106"/>
  <c r="I70" i="41" l="1"/>
  <c r="J70" i="41" s="1"/>
  <c r="K70" i="41" s="1"/>
  <c r="I42" i="41"/>
  <c r="J42" i="41" s="1"/>
  <c r="M70" i="41"/>
  <c r="C22" i="67" s="1"/>
  <c r="E22" i="67" s="1"/>
  <c r="D56" i="51"/>
  <c r="F56" i="51" s="1"/>
  <c r="D201" i="41"/>
  <c r="E105" i="41"/>
  <c r="F6" i="75"/>
  <c r="C9" i="68"/>
  <c r="G6" i="75"/>
  <c r="B34" i="61"/>
  <c r="B21" i="61" s="1"/>
  <c r="B36" i="61" s="1"/>
  <c r="D9" i="62" s="1"/>
  <c r="F569" i="53"/>
  <c r="E569" i="53"/>
  <c r="A570" i="53"/>
  <c r="D569" i="53"/>
  <c r="G569" i="53" s="1"/>
  <c r="C569" i="53"/>
  <c r="B569" i="53"/>
  <c r="A83" i="53"/>
  <c r="A42" i="55"/>
  <c r="E41" i="55"/>
  <c r="F41" i="55"/>
  <c r="G41" i="55"/>
  <c r="AS21" i="50"/>
  <c r="A22" i="50"/>
  <c r="E41" i="68"/>
  <c r="E40" i="68" s="1"/>
  <c r="C40" i="68"/>
  <c r="I48" i="41"/>
  <c r="J48" i="41" s="1"/>
  <c r="I68" i="41"/>
  <c r="J68" i="41" s="1"/>
  <c r="K68" i="41" s="1"/>
  <c r="M68" i="41" s="1"/>
  <c r="C20" i="67" s="1"/>
  <c r="E20" i="67" s="1"/>
  <c r="I11" i="41"/>
  <c r="J11" i="41" s="1"/>
  <c r="I17" i="41"/>
  <c r="I71" i="41"/>
  <c r="J71" i="41" s="1"/>
  <c r="K71" i="41" s="1"/>
  <c r="I57" i="41"/>
  <c r="J57" i="41" s="1"/>
  <c r="K57" i="41" s="1"/>
  <c r="I65" i="41"/>
  <c r="J65" i="41" s="1"/>
  <c r="K65" i="41" s="1"/>
  <c r="I53" i="41"/>
  <c r="J53" i="41" s="1"/>
  <c r="I67" i="41"/>
  <c r="J67" i="41" s="1"/>
  <c r="K67" i="41" s="1"/>
  <c r="I47" i="41"/>
  <c r="J47" i="41" s="1"/>
  <c r="I58" i="41"/>
  <c r="J58" i="41" s="1"/>
  <c r="K58" i="41" s="1"/>
  <c r="I64" i="41"/>
  <c r="J64" i="41" s="1"/>
  <c r="K64" i="41" s="1"/>
  <c r="I61" i="41"/>
  <c r="I62" i="41"/>
  <c r="J62" i="41" s="1"/>
  <c r="I22" i="41"/>
  <c r="J22" i="41" s="1"/>
  <c r="I66" i="41"/>
  <c r="J66" i="41" s="1"/>
  <c r="K66" i="41" s="1"/>
  <c r="I80" i="41"/>
  <c r="J80" i="41" s="1"/>
  <c r="K80" i="41" s="1"/>
  <c r="M80" i="41" s="1"/>
  <c r="C25" i="67" s="1"/>
  <c r="E25" i="67" s="1"/>
  <c r="I90" i="41"/>
  <c r="J90" i="41" s="1"/>
  <c r="K90" i="41" s="1"/>
  <c r="I26" i="41"/>
  <c r="J26" i="41" s="1"/>
  <c r="I9" i="41"/>
  <c r="J9" i="41" s="1"/>
  <c r="I18" i="41"/>
  <c r="J18" i="41" s="1"/>
  <c r="I16" i="41"/>
  <c r="J16" i="41" s="1"/>
  <c r="K16" i="41" s="1"/>
  <c r="I36" i="41"/>
  <c r="J36" i="41" s="1"/>
  <c r="I59" i="41"/>
  <c r="J59" i="41" s="1"/>
  <c r="K59" i="41" s="1"/>
  <c r="I60" i="41"/>
  <c r="J60" i="41" s="1"/>
  <c r="K60" i="41" s="1"/>
  <c r="I10" i="41"/>
  <c r="J10" i="41" s="1"/>
  <c r="K10" i="41" s="1"/>
  <c r="I63" i="41"/>
  <c r="J63" i="41" s="1"/>
  <c r="I69" i="41"/>
  <c r="J69" i="41" s="1"/>
  <c r="K69" i="41" s="1"/>
  <c r="M69" i="41" s="1"/>
  <c r="C21" i="67" s="1"/>
  <c r="E21" i="67" s="1"/>
  <c r="I30" i="41"/>
  <c r="J30" i="41" s="1"/>
  <c r="I77" i="41"/>
  <c r="J77" i="41" s="1"/>
  <c r="J45" i="41" l="1"/>
  <c r="J46" i="41"/>
  <c r="J43" i="41"/>
  <c r="J44" i="41"/>
  <c r="K26" i="41"/>
  <c r="K36" i="41"/>
  <c r="K22" i="41"/>
  <c r="K18" i="41"/>
  <c r="K30" i="41"/>
  <c r="E176" i="41"/>
  <c r="D180" i="41"/>
  <c r="D175" i="41"/>
  <c r="D176" i="41" s="1"/>
  <c r="D6" i="75"/>
  <c r="F10" i="74"/>
  <c r="E12" i="74" s="1"/>
  <c r="E62" i="68"/>
  <c r="C11" i="59" s="1"/>
  <c r="V6" i="75" s="1"/>
  <c r="K6" i="75"/>
  <c r="E570" i="53"/>
  <c r="A571" i="53"/>
  <c r="D570" i="53"/>
  <c r="G570" i="53" s="1"/>
  <c r="C570" i="53"/>
  <c r="F570" i="53" s="1"/>
  <c r="B570" i="53"/>
  <c r="A84" i="53"/>
  <c r="A43" i="55"/>
  <c r="G42" i="55"/>
  <c r="F42" i="55"/>
  <c r="E42" i="55"/>
  <c r="A23" i="50"/>
  <c r="AS22" i="50"/>
  <c r="K9" i="41"/>
  <c r="J8" i="41"/>
  <c r="M65" i="41"/>
  <c r="E32" i="90"/>
  <c r="E33" i="90" s="1"/>
  <c r="D55" i="51"/>
  <c r="F55" i="51" s="1"/>
  <c r="D57" i="51"/>
  <c r="F57" i="51" s="1"/>
  <c r="M71" i="41"/>
  <c r="D72" i="51"/>
  <c r="J14" i="41"/>
  <c r="K14" i="41" s="1"/>
  <c r="J15" i="41"/>
  <c r="K15" i="41" s="1"/>
  <c r="J12" i="41"/>
  <c r="K12" i="41" s="1"/>
  <c r="K11" i="41"/>
  <c r="J13" i="41"/>
  <c r="K13" i="41" s="1"/>
  <c r="F35" i="104"/>
  <c r="F36" i="104" s="1"/>
  <c r="C58" i="52"/>
  <c r="E58" i="52" s="1"/>
  <c r="M60" i="41"/>
  <c r="J17" i="41"/>
  <c r="J25" i="41"/>
  <c r="J24" i="41"/>
  <c r="J23" i="41"/>
  <c r="G48" i="76"/>
  <c r="G52" i="76" s="1"/>
  <c r="D8" i="51"/>
  <c r="F8" i="51" s="1"/>
  <c r="M10" i="41"/>
  <c r="H48" i="76" s="1"/>
  <c r="H52" i="76" s="1"/>
  <c r="E37" i="84"/>
  <c r="E38" i="84" s="1"/>
  <c r="M64" i="41"/>
  <c r="D45" i="52"/>
  <c r="F45" i="52" s="1"/>
  <c r="J27" i="41"/>
  <c r="J28" i="41"/>
  <c r="J29" i="41"/>
  <c r="D74" i="51"/>
  <c r="M57" i="41"/>
  <c r="D54" i="51"/>
  <c r="F54" i="51" s="1"/>
  <c r="J78" i="41"/>
  <c r="K78" i="41" s="1"/>
  <c r="J79" i="41"/>
  <c r="K79" i="41" s="1"/>
  <c r="K77" i="41"/>
  <c r="F48" i="88" s="1"/>
  <c r="F49" i="88" s="1"/>
  <c r="C14" i="71"/>
  <c r="F70" i="85"/>
  <c r="F71" i="85" s="1"/>
  <c r="M66" i="41"/>
  <c r="J31" i="41"/>
  <c r="J34" i="41"/>
  <c r="J35" i="41"/>
  <c r="J33" i="41"/>
  <c r="J32" i="41"/>
  <c r="J50" i="41"/>
  <c r="J52" i="41"/>
  <c r="J51" i="41"/>
  <c r="J49" i="41"/>
  <c r="J61" i="41"/>
  <c r="K62" i="41"/>
  <c r="K63" i="41"/>
  <c r="M63" i="41" s="1"/>
  <c r="C57" i="52"/>
  <c r="E57" i="52" s="1"/>
  <c r="M59" i="41"/>
  <c r="F35" i="82"/>
  <c r="F36" i="82" s="1"/>
  <c r="F29" i="81"/>
  <c r="F30" i="81" s="1"/>
  <c r="M58" i="41"/>
  <c r="C56" i="52"/>
  <c r="E56" i="52" s="1"/>
  <c r="J41" i="41"/>
  <c r="J38" i="41"/>
  <c r="J40" i="41"/>
  <c r="J39" i="41"/>
  <c r="J37" i="41"/>
  <c r="K53" i="41"/>
  <c r="K48" i="41"/>
  <c r="D43" i="52"/>
  <c r="F43" i="52" s="1"/>
  <c r="F32" i="78"/>
  <c r="F33" i="78" s="1"/>
  <c r="M16" i="41"/>
  <c r="M67" i="41"/>
  <c r="E30" i="86"/>
  <c r="E31" i="86" s="1"/>
  <c r="C69" i="52"/>
  <c r="E69" i="52" s="1"/>
  <c r="E71" i="52" s="1"/>
  <c r="E13" i="52" s="1"/>
  <c r="J21" i="41"/>
  <c r="J20" i="41"/>
  <c r="J19" i="41"/>
  <c r="J54" i="41"/>
  <c r="J55" i="41"/>
  <c r="J56" i="41"/>
  <c r="K46" i="41" l="1"/>
  <c r="K43" i="41"/>
  <c r="K44" i="41"/>
  <c r="K45" i="41"/>
  <c r="J105" i="41"/>
  <c r="D73" i="51"/>
  <c r="D187" i="41"/>
  <c r="D188" i="41" s="1"/>
  <c r="L6" i="75"/>
  <c r="C14" i="59"/>
  <c r="X6" i="75" s="1"/>
  <c r="K23" i="41"/>
  <c r="M23" i="41" s="1"/>
  <c r="AA6" i="75"/>
  <c r="B571" i="53"/>
  <c r="C571" i="53"/>
  <c r="F571" i="53" s="1"/>
  <c r="A572" i="53"/>
  <c r="D571" i="53"/>
  <c r="G571" i="53" s="1"/>
  <c r="E571" i="53"/>
  <c r="A85" i="53"/>
  <c r="A44" i="55"/>
  <c r="F43" i="55"/>
  <c r="G43" i="55"/>
  <c r="E43" i="55"/>
  <c r="AS23" i="50"/>
  <c r="A24" i="50"/>
  <c r="K31" i="41"/>
  <c r="M31" i="41" s="1"/>
  <c r="K28" i="41"/>
  <c r="D23" i="51"/>
  <c r="K29" i="41"/>
  <c r="F71" i="79"/>
  <c r="F79" i="79" s="1"/>
  <c r="M14" i="41"/>
  <c r="D12" i="51"/>
  <c r="F12" i="51" s="1"/>
  <c r="E74" i="51"/>
  <c r="C11" i="67"/>
  <c r="E11" i="67" s="1"/>
  <c r="D9" i="51"/>
  <c r="M11" i="41"/>
  <c r="D69" i="51"/>
  <c r="H32" i="77"/>
  <c r="H33" i="77" s="1"/>
  <c r="S6" i="75"/>
  <c r="E12" i="52"/>
  <c r="D10" i="51"/>
  <c r="F10" i="51" s="1"/>
  <c r="M12" i="41"/>
  <c r="K27" i="41"/>
  <c r="D33" i="51"/>
  <c r="K40" i="41"/>
  <c r="K38" i="41"/>
  <c r="F73" i="79"/>
  <c r="K39" i="41"/>
  <c r="K41" i="41"/>
  <c r="K51" i="41"/>
  <c r="D45" i="51"/>
  <c r="K50" i="41"/>
  <c r="K47" i="41"/>
  <c r="F40" i="80"/>
  <c r="F43" i="80" s="1"/>
  <c r="K52" i="41"/>
  <c r="C16" i="67"/>
  <c r="E16" i="67" s="1"/>
  <c r="F37" i="84"/>
  <c r="F38" i="84" s="1"/>
  <c r="G35" i="104"/>
  <c r="G36" i="104" s="1"/>
  <c r="C14" i="67"/>
  <c r="E14" i="67" s="1"/>
  <c r="C13" i="67"/>
  <c r="E13" i="67" s="1"/>
  <c r="G35" i="82"/>
  <c r="G36" i="82" s="1"/>
  <c r="D15" i="51"/>
  <c r="K20" i="41"/>
  <c r="F69" i="79"/>
  <c r="F77" i="79" s="1"/>
  <c r="K21" i="41"/>
  <c r="C23" i="67"/>
  <c r="E23" i="67" s="1"/>
  <c r="E72" i="51"/>
  <c r="C17" i="67"/>
  <c r="E17" i="67" s="1"/>
  <c r="F32" i="90"/>
  <c r="F33" i="90" s="1"/>
  <c r="D27" i="51"/>
  <c r="F72" i="79"/>
  <c r="F80" i="79" s="1"/>
  <c r="K35" i="41"/>
  <c r="K33" i="41"/>
  <c r="K32" i="41"/>
  <c r="K34" i="41"/>
  <c r="C18" i="67"/>
  <c r="E18" i="67" s="1"/>
  <c r="G70" i="85"/>
  <c r="G71" i="85" s="1"/>
  <c r="D19" i="51"/>
  <c r="K24" i="41"/>
  <c r="K25" i="41"/>
  <c r="F70" i="79"/>
  <c r="F78" i="79" s="1"/>
  <c r="K8" i="41"/>
  <c r="G29" i="81"/>
  <c r="G30" i="81" s="1"/>
  <c r="C12" i="67"/>
  <c r="E12" i="67" s="1"/>
  <c r="M15" i="41"/>
  <c r="D13" i="51"/>
  <c r="F13" i="51" s="1"/>
  <c r="C19" i="67"/>
  <c r="E19" i="67" s="1"/>
  <c r="F30" i="86"/>
  <c r="F31" i="86" s="1"/>
  <c r="C8" i="67"/>
  <c r="E8" i="67" s="1"/>
  <c r="G32" i="78"/>
  <c r="G33" i="78" s="1"/>
  <c r="K55" i="41"/>
  <c r="D50" i="51"/>
  <c r="F41" i="80"/>
  <c r="F44" i="80" s="1"/>
  <c r="K56" i="41"/>
  <c r="K37" i="41"/>
  <c r="M62" i="41"/>
  <c r="K61" i="41"/>
  <c r="L10" i="70" s="1"/>
  <c r="K54" i="41"/>
  <c r="D60" i="51"/>
  <c r="F60" i="51" s="1"/>
  <c r="M79" i="41"/>
  <c r="K19" i="41"/>
  <c r="K49" i="41"/>
  <c r="M78" i="41"/>
  <c r="D59" i="51"/>
  <c r="D11" i="51"/>
  <c r="F11" i="51" s="1"/>
  <c r="M13" i="41"/>
  <c r="G47" i="76"/>
  <c r="G51" i="76" s="1"/>
  <c r="D7" i="51"/>
  <c r="M9" i="41"/>
  <c r="H47" i="76" s="1"/>
  <c r="H51" i="76" s="1"/>
  <c r="M45" i="41" l="1"/>
  <c r="D42" i="51"/>
  <c r="M44" i="41"/>
  <c r="D41" i="51"/>
  <c r="M43" i="41"/>
  <c r="D40" i="51"/>
  <c r="M46" i="41"/>
  <c r="D43" i="51"/>
  <c r="I10" i="70"/>
  <c r="K105" i="41"/>
  <c r="D189" i="41"/>
  <c r="D20" i="51"/>
  <c r="F20" i="51" s="1"/>
  <c r="D28" i="51"/>
  <c r="F28" i="51" s="1"/>
  <c r="M77" i="41"/>
  <c r="E73" i="51" s="1"/>
  <c r="C572" i="53"/>
  <c r="F572" i="53" s="1"/>
  <c r="B572" i="53"/>
  <c r="E572" i="53" s="1"/>
  <c r="D572" i="53"/>
  <c r="G572" i="53" s="1"/>
  <c r="A573" i="53"/>
  <c r="A86" i="53"/>
  <c r="A45" i="55"/>
  <c r="G44" i="55"/>
  <c r="F44" i="55"/>
  <c r="E44" i="55"/>
  <c r="A25" i="50"/>
  <c r="AS24" i="50"/>
  <c r="M35" i="41"/>
  <c r="D32" i="51"/>
  <c r="F32" i="51" s="1"/>
  <c r="M20" i="41"/>
  <c r="D17" i="51"/>
  <c r="F17" i="51" s="1"/>
  <c r="M51" i="41"/>
  <c r="D48" i="51"/>
  <c r="F48" i="51" s="1"/>
  <c r="M54" i="41"/>
  <c r="D51" i="51"/>
  <c r="F51" i="51" s="1"/>
  <c r="D38" i="51"/>
  <c r="F38" i="51" s="1"/>
  <c r="M41" i="41"/>
  <c r="M39" i="41"/>
  <c r="D36" i="51"/>
  <c r="F36" i="51" s="1"/>
  <c r="M37" i="41"/>
  <c r="D34" i="51"/>
  <c r="F34" i="51" s="1"/>
  <c r="C7" i="67"/>
  <c r="E7" i="67" s="1"/>
  <c r="E69" i="51"/>
  <c r="I32" i="77"/>
  <c r="I33" i="77" s="1"/>
  <c r="M38" i="41"/>
  <c r="D35" i="51"/>
  <c r="F35" i="51" s="1"/>
  <c r="D53" i="51"/>
  <c r="F53" i="51" s="1"/>
  <c r="M56" i="41"/>
  <c r="D52" i="51"/>
  <c r="F52" i="51" s="1"/>
  <c r="M55" i="41"/>
  <c r="M8" i="41"/>
  <c r="D68" i="51"/>
  <c r="I11" i="70"/>
  <c r="D37" i="51"/>
  <c r="F37" i="51" s="1"/>
  <c r="M40" i="41"/>
  <c r="M24" i="41"/>
  <c r="D21" i="51"/>
  <c r="F21" i="51" s="1"/>
  <c r="D49" i="51"/>
  <c r="F49" i="51" s="1"/>
  <c r="M52" i="41"/>
  <c r="D24" i="51"/>
  <c r="F24" i="51" s="1"/>
  <c r="M27" i="41"/>
  <c r="M49" i="41"/>
  <c r="D46" i="51"/>
  <c r="F46" i="51" s="1"/>
  <c r="R6" i="75"/>
  <c r="D26" i="51"/>
  <c r="F26" i="51" s="1"/>
  <c r="M29" i="41"/>
  <c r="D58" i="51"/>
  <c r="F59" i="51"/>
  <c r="F39" i="83"/>
  <c r="F42" i="83" s="1"/>
  <c r="D44" i="52"/>
  <c r="F44" i="52" s="1"/>
  <c r="F47" i="52" s="1"/>
  <c r="E11" i="52" s="1"/>
  <c r="M61" i="41"/>
  <c r="F7" i="51"/>
  <c r="D6" i="51"/>
  <c r="M25" i="41"/>
  <c r="D22" i="51"/>
  <c r="F22" i="51" s="1"/>
  <c r="M34" i="41"/>
  <c r="D31" i="51"/>
  <c r="F31" i="51" s="1"/>
  <c r="D18" i="51"/>
  <c r="F18" i="51" s="1"/>
  <c r="M21" i="41"/>
  <c r="D44" i="51"/>
  <c r="D71" i="51"/>
  <c r="K10" i="70"/>
  <c r="K11" i="70" s="1"/>
  <c r="M19" i="41"/>
  <c r="D16" i="51"/>
  <c r="F16" i="51" s="1"/>
  <c r="M32" i="41"/>
  <c r="D29" i="51"/>
  <c r="F29" i="51" s="1"/>
  <c r="D47" i="51"/>
  <c r="F47" i="51" s="1"/>
  <c r="M50" i="41"/>
  <c r="D30" i="51"/>
  <c r="F30" i="51" s="1"/>
  <c r="M33" i="41"/>
  <c r="D70" i="51"/>
  <c r="J10" i="70"/>
  <c r="J11" i="70" s="1"/>
  <c r="M28" i="41"/>
  <c r="D25" i="51"/>
  <c r="F25" i="51" s="1"/>
  <c r="M42" i="41" l="1"/>
  <c r="D75" i="51"/>
  <c r="M22" i="41"/>
  <c r="G70" i="79" s="1"/>
  <c r="G78" i="79" s="1"/>
  <c r="M18" i="41"/>
  <c r="G69" i="79" s="1"/>
  <c r="G77" i="79" s="1"/>
  <c r="M30" i="41"/>
  <c r="G72" i="79" s="1"/>
  <c r="G80" i="79" s="1"/>
  <c r="C24" i="67"/>
  <c r="E24" i="67" s="1"/>
  <c r="G48" i="88"/>
  <c r="G49" i="88" s="1"/>
  <c r="M26" i="41"/>
  <c r="G71" i="79" s="1"/>
  <c r="G79" i="79" s="1"/>
  <c r="F573" i="53"/>
  <c r="G573" i="53"/>
  <c r="A574" i="53"/>
  <c r="B573" i="53"/>
  <c r="E573" i="53" s="1"/>
  <c r="D573" i="53"/>
  <c r="C573" i="53"/>
  <c r="A87" i="53"/>
  <c r="E45" i="55"/>
  <c r="G45" i="55"/>
  <c r="F45" i="55"/>
  <c r="A46" i="55"/>
  <c r="AS25" i="50"/>
  <c r="A26" i="50"/>
  <c r="M36" i="41"/>
  <c r="G73" i="79" s="1"/>
  <c r="M48" i="41"/>
  <c r="E6" i="75"/>
  <c r="M10" i="70"/>
  <c r="M9" i="70" s="1"/>
  <c r="G39" i="83"/>
  <c r="G42" i="83" s="1"/>
  <c r="C15" i="67"/>
  <c r="E15" i="67" s="1"/>
  <c r="C6" i="67"/>
  <c r="E68" i="51"/>
  <c r="M53" i="41"/>
  <c r="G41" i="80" s="1"/>
  <c r="G44" i="80" s="1"/>
  <c r="Q6" i="75"/>
  <c r="D76" i="51" l="1"/>
  <c r="M17" i="41"/>
  <c r="G74" i="79"/>
  <c r="G82" i="79" s="1"/>
  <c r="D574" i="53"/>
  <c r="G574" i="53" s="1"/>
  <c r="C574" i="53"/>
  <c r="F574" i="53" s="1"/>
  <c r="B574" i="53"/>
  <c r="E574" i="53" s="1"/>
  <c r="A575" i="53"/>
  <c r="A88" i="53"/>
  <c r="G46" i="55"/>
  <c r="F46" i="55"/>
  <c r="E46" i="55"/>
  <c r="A47" i="55"/>
  <c r="A27" i="50"/>
  <c r="AS26" i="50"/>
  <c r="E6" i="67"/>
  <c r="C9" i="59"/>
  <c r="L9" i="70"/>
  <c r="L11" i="70" s="1"/>
  <c r="M11" i="70"/>
  <c r="M47" i="41"/>
  <c r="G40" i="80"/>
  <c r="G43" i="80" s="1"/>
  <c r="E70" i="51" l="1"/>
  <c r="M105" i="41"/>
  <c r="C9" i="67"/>
  <c r="E9" i="67" s="1"/>
  <c r="F575" i="53"/>
  <c r="E575" i="53"/>
  <c r="G575" i="53"/>
  <c r="D575" i="53"/>
  <c r="B575" i="53"/>
  <c r="C575" i="53"/>
  <c r="A576" i="53"/>
  <c r="A89" i="53"/>
  <c r="F47" i="55"/>
  <c r="G47" i="55"/>
  <c r="E47" i="55"/>
  <c r="A48" i="55"/>
  <c r="AS27" i="50"/>
  <c r="A28" i="50"/>
  <c r="C10" i="67"/>
  <c r="E10" i="67" s="1"/>
  <c r="E71" i="51"/>
  <c r="E75" i="51" s="1"/>
  <c r="M6" i="75"/>
  <c r="E26" i="67" l="1"/>
  <c r="C10" i="59" s="1"/>
  <c r="C26" i="67"/>
  <c r="G576" i="53"/>
  <c r="E576" i="53"/>
  <c r="F576" i="53"/>
  <c r="A577" i="53"/>
  <c r="D576" i="53"/>
  <c r="C576" i="53"/>
  <c r="B576" i="53"/>
  <c r="A90" i="53"/>
  <c r="G48" i="55"/>
  <c r="F48" i="55"/>
  <c r="E48" i="55"/>
  <c r="A49" i="55"/>
  <c r="AS28" i="50"/>
  <c r="A29" i="50"/>
  <c r="E577" i="53" l="1"/>
  <c r="F577" i="53"/>
  <c r="G577" i="53"/>
  <c r="B577" i="53"/>
  <c r="A578" i="53"/>
  <c r="D577" i="53"/>
  <c r="C577" i="53"/>
  <c r="A91" i="53"/>
  <c r="G49" i="55"/>
  <c r="F49" i="55"/>
  <c r="E49" i="55"/>
  <c r="A50" i="55"/>
  <c r="A30" i="50"/>
  <c r="AS29" i="50"/>
  <c r="N6" i="75"/>
  <c r="G578" i="53" l="1"/>
  <c r="B578" i="53"/>
  <c r="E578" i="53" s="1"/>
  <c r="A579" i="53"/>
  <c r="D578" i="53"/>
  <c r="C578" i="53"/>
  <c r="F578" i="53" s="1"/>
  <c r="A92" i="53"/>
  <c r="E50" i="55"/>
  <c r="G50" i="55"/>
  <c r="F50" i="55"/>
  <c r="A51" i="55"/>
  <c r="AS30" i="50"/>
  <c r="A31" i="50"/>
  <c r="E579" i="53" l="1"/>
  <c r="G579" i="53"/>
  <c r="A580" i="53"/>
  <c r="D579" i="53"/>
  <c r="C579" i="53"/>
  <c r="F579" i="53" s="1"/>
  <c r="B579" i="53"/>
  <c r="A93" i="53"/>
  <c r="F51" i="55"/>
  <c r="E51" i="55"/>
  <c r="G51" i="55"/>
  <c r="A52" i="55"/>
  <c r="A32" i="50"/>
  <c r="AS31" i="50"/>
  <c r="F580" i="53" l="1"/>
  <c r="G580" i="53"/>
  <c r="E580" i="53"/>
  <c r="A581" i="53"/>
  <c r="C580" i="53"/>
  <c r="B580" i="53"/>
  <c r="D580" i="53"/>
  <c r="A94" i="53"/>
  <c r="G52" i="55"/>
  <c r="F52" i="55"/>
  <c r="E52" i="55"/>
  <c r="A53" i="55"/>
  <c r="AS32" i="50"/>
  <c r="A33" i="50"/>
  <c r="E581" i="53" l="1"/>
  <c r="G581" i="53"/>
  <c r="D581" i="53"/>
  <c r="C581" i="53"/>
  <c r="F581" i="53" s="1"/>
  <c r="A582" i="53"/>
  <c r="B581" i="53"/>
  <c r="A95" i="53"/>
  <c r="F53" i="55"/>
  <c r="E53" i="55"/>
  <c r="G53" i="55"/>
  <c r="A54" i="55"/>
  <c r="A34" i="50"/>
  <c r="AS33" i="50"/>
  <c r="A583" i="53" l="1"/>
  <c r="D582" i="53"/>
  <c r="G582" i="53" s="1"/>
  <c r="C582" i="53"/>
  <c r="F582" i="53" s="1"/>
  <c r="B582" i="53"/>
  <c r="E582" i="53" s="1"/>
  <c r="A96" i="53"/>
  <c r="F54" i="55"/>
  <c r="G54" i="55"/>
  <c r="E54" i="55"/>
  <c r="A55" i="55"/>
  <c r="AS34" i="50"/>
  <c r="A35" i="50"/>
  <c r="F583" i="53" l="1"/>
  <c r="G583" i="53"/>
  <c r="A584" i="53"/>
  <c r="B583" i="53"/>
  <c r="E583" i="53" s="1"/>
  <c r="D583" i="53"/>
  <c r="C583" i="53"/>
  <c r="A97" i="53"/>
  <c r="E55" i="55"/>
  <c r="G55" i="55"/>
  <c r="F55" i="55"/>
  <c r="A56" i="55"/>
  <c r="AS35" i="50"/>
  <c r="A36" i="50"/>
  <c r="A585" i="53" l="1"/>
  <c r="D584" i="53"/>
  <c r="G584" i="53" s="1"/>
  <c r="C584" i="53"/>
  <c r="F584" i="53" s="1"/>
  <c r="B584" i="53"/>
  <c r="E584" i="53" s="1"/>
  <c r="A98" i="53"/>
  <c r="G56" i="55"/>
  <c r="F56" i="55"/>
  <c r="E56" i="55"/>
  <c r="A57" i="55"/>
  <c r="A37" i="50"/>
  <c r="AS36" i="50"/>
  <c r="G585" i="53" l="1"/>
  <c r="B585" i="53"/>
  <c r="E585" i="53" s="1"/>
  <c r="C585" i="53"/>
  <c r="F585" i="53" s="1"/>
  <c r="A586" i="53"/>
  <c r="D585" i="53"/>
  <c r="A99" i="53"/>
  <c r="G57" i="55"/>
  <c r="E57" i="55"/>
  <c r="F57" i="55"/>
  <c r="A58" i="55"/>
  <c r="AS37" i="50"/>
  <c r="A38" i="50"/>
  <c r="F586" i="53" l="1"/>
  <c r="E586" i="53"/>
  <c r="A587" i="53"/>
  <c r="D586" i="53"/>
  <c r="G586" i="53" s="1"/>
  <c r="C586" i="53"/>
  <c r="B586" i="53"/>
  <c r="A100" i="53"/>
  <c r="G58" i="55"/>
  <c r="F58" i="55"/>
  <c r="E58" i="55"/>
  <c r="A59" i="55"/>
  <c r="A39" i="50"/>
  <c r="AS38" i="50"/>
  <c r="E587" i="53" l="1"/>
  <c r="A588" i="53"/>
  <c r="D587" i="53"/>
  <c r="G587" i="53" s="1"/>
  <c r="C587" i="53"/>
  <c r="F587" i="53" s="1"/>
  <c r="B587" i="53"/>
  <c r="A101" i="53"/>
  <c r="G59" i="55"/>
  <c r="E59" i="55"/>
  <c r="F59" i="55"/>
  <c r="A60" i="55"/>
  <c r="AS39" i="50"/>
  <c r="A40" i="50"/>
  <c r="B588" i="53" l="1"/>
  <c r="D588" i="53"/>
  <c r="G588" i="53" s="1"/>
  <c r="A589" i="53"/>
  <c r="C588" i="53"/>
  <c r="F588" i="53" s="1"/>
  <c r="E588" i="53"/>
  <c r="A102" i="53"/>
  <c r="F60" i="55"/>
  <c r="G60" i="55"/>
  <c r="E60" i="55"/>
  <c r="A61" i="55"/>
  <c r="A41" i="50"/>
  <c r="AS40" i="50"/>
  <c r="A590" i="53" l="1"/>
  <c r="D589" i="53"/>
  <c r="G589" i="53" s="1"/>
  <c r="C589" i="53"/>
  <c r="F589" i="53" s="1"/>
  <c r="B589" i="53"/>
  <c r="E589" i="53" s="1"/>
  <c r="A103" i="53"/>
  <c r="F61" i="55"/>
  <c r="E61" i="55"/>
  <c r="G61" i="55"/>
  <c r="A62" i="55"/>
  <c r="AS41" i="50"/>
  <c r="A42" i="50"/>
  <c r="A591" i="53" l="1"/>
  <c r="C590" i="53"/>
  <c r="F590" i="53" s="1"/>
  <c r="D590" i="53"/>
  <c r="G590" i="53" s="1"/>
  <c r="B590" i="53"/>
  <c r="E590" i="53" s="1"/>
  <c r="A104" i="53"/>
  <c r="G62" i="55"/>
  <c r="F62" i="55"/>
  <c r="E62" i="55"/>
  <c r="A63" i="55"/>
  <c r="AS42" i="50"/>
  <c r="A43" i="50"/>
  <c r="A592" i="53" l="1"/>
  <c r="C591" i="53"/>
  <c r="F591" i="53" s="1"/>
  <c r="D591" i="53"/>
  <c r="G591" i="53" s="1"/>
  <c r="B591" i="53"/>
  <c r="E591" i="53" s="1"/>
  <c r="A105" i="53"/>
  <c r="F63" i="55"/>
  <c r="G63" i="55"/>
  <c r="E63" i="55"/>
  <c r="A64" i="55"/>
  <c r="A44" i="50"/>
  <c r="AS43" i="50"/>
  <c r="E592" i="53" l="1"/>
  <c r="F592" i="53"/>
  <c r="A593" i="53"/>
  <c r="D592" i="53"/>
  <c r="G592" i="53" s="1"/>
  <c r="C592" i="53"/>
  <c r="B592" i="53"/>
  <c r="A106" i="53"/>
  <c r="G64" i="55"/>
  <c r="E64" i="55"/>
  <c r="F64" i="55"/>
  <c r="A65" i="55"/>
  <c r="AS44" i="50"/>
  <c r="A45" i="50"/>
  <c r="F593" i="53" l="1"/>
  <c r="B593" i="53"/>
  <c r="E593" i="53" s="1"/>
  <c r="D593" i="53"/>
  <c r="G593" i="53" s="1"/>
  <c r="C593" i="53"/>
  <c r="A594" i="53"/>
  <c r="A107" i="53"/>
  <c r="E65" i="55"/>
  <c r="G65" i="55"/>
  <c r="F65" i="55"/>
  <c r="A66" i="55"/>
  <c r="A46" i="50"/>
  <c r="AS45" i="50"/>
  <c r="A595" i="53" l="1"/>
  <c r="C594" i="53"/>
  <c r="F594" i="53" s="1"/>
  <c r="D594" i="53"/>
  <c r="G594" i="53" s="1"/>
  <c r="B594" i="53"/>
  <c r="E594" i="53" s="1"/>
  <c r="A108" i="53"/>
  <c r="G66" i="55"/>
  <c r="F66" i="55"/>
  <c r="E66" i="55"/>
  <c r="A67" i="55"/>
  <c r="AS46" i="50"/>
  <c r="A47" i="50"/>
  <c r="G595" i="53" l="1"/>
  <c r="C595" i="53"/>
  <c r="F595" i="53" s="1"/>
  <c r="B595" i="53"/>
  <c r="E595" i="53" s="1"/>
  <c r="A596" i="53"/>
  <c r="D595" i="53"/>
  <c r="A109" i="53"/>
  <c r="F67" i="55"/>
  <c r="G67" i="55"/>
  <c r="E67" i="55"/>
  <c r="A68" i="55"/>
  <c r="A48" i="50"/>
  <c r="AS47" i="50"/>
  <c r="D596" i="53" l="1"/>
  <c r="G596" i="53" s="1"/>
  <c r="A597" i="53"/>
  <c r="C596" i="53"/>
  <c r="F596" i="53" s="1"/>
  <c r="B596" i="53"/>
  <c r="E596" i="53" s="1"/>
  <c r="A110" i="53"/>
  <c r="F68" i="55"/>
  <c r="G68" i="55"/>
  <c r="E68" i="55"/>
  <c r="A69" i="55"/>
  <c r="AS48" i="50"/>
  <c r="A49" i="50"/>
  <c r="F597" i="53" l="1"/>
  <c r="G597" i="53"/>
  <c r="E597" i="53"/>
  <c r="A598" i="53"/>
  <c r="D597" i="53"/>
  <c r="C597" i="53"/>
  <c r="B597" i="53"/>
  <c r="A111" i="53"/>
  <c r="G69" i="55"/>
  <c r="F69" i="55"/>
  <c r="E69" i="55"/>
  <c r="A70" i="55"/>
  <c r="AS49" i="50"/>
  <c r="A50" i="50"/>
  <c r="B598" i="53" l="1"/>
  <c r="D598" i="53"/>
  <c r="C598" i="53"/>
  <c r="A599" i="53"/>
  <c r="E598" i="53"/>
  <c r="G598" i="53"/>
  <c r="F598" i="53"/>
  <c r="A112" i="53"/>
  <c r="G70" i="55"/>
  <c r="F70" i="55"/>
  <c r="E70" i="55"/>
  <c r="A71" i="55"/>
  <c r="A51" i="50"/>
  <c r="AS50" i="50"/>
  <c r="A600" i="53" l="1"/>
  <c r="B599" i="53"/>
  <c r="E599" i="53" s="1"/>
  <c r="D599" i="53"/>
  <c r="G599" i="53" s="1"/>
  <c r="C599" i="53"/>
  <c r="F599" i="53" s="1"/>
  <c r="A113" i="53"/>
  <c r="G71" i="55"/>
  <c r="F71" i="55"/>
  <c r="E71" i="55"/>
  <c r="A72" i="55"/>
  <c r="AS51" i="50"/>
  <c r="A52" i="50"/>
  <c r="G600" i="53" l="1"/>
  <c r="E600" i="53"/>
  <c r="C600" i="53"/>
  <c r="F600" i="53" s="1"/>
  <c r="D600" i="53"/>
  <c r="B600" i="53"/>
  <c r="A601" i="53"/>
  <c r="A114" i="53"/>
  <c r="G72" i="55"/>
  <c r="F72" i="55"/>
  <c r="E72" i="55"/>
  <c r="A73" i="55"/>
  <c r="A53" i="50"/>
  <c r="AS52" i="50"/>
  <c r="A602" i="53" l="1"/>
  <c r="C601" i="53"/>
  <c r="F601" i="53" s="1"/>
  <c r="D601" i="53"/>
  <c r="G601" i="53" s="1"/>
  <c r="B601" i="53"/>
  <c r="E601" i="53" s="1"/>
  <c r="A115" i="53"/>
  <c r="G73" i="55"/>
  <c r="F73" i="55"/>
  <c r="E73" i="55"/>
  <c r="A74" i="55"/>
  <c r="AS53" i="50"/>
  <c r="A54" i="50"/>
  <c r="F602" i="53" l="1"/>
  <c r="A603" i="53"/>
  <c r="D602" i="53"/>
  <c r="G602" i="53" s="1"/>
  <c r="C602" i="53"/>
  <c r="B602" i="53"/>
  <c r="E602" i="53" s="1"/>
  <c r="A116" i="53"/>
  <c r="F74" i="55"/>
  <c r="G74" i="55"/>
  <c r="E74" i="55"/>
  <c r="A75" i="55"/>
  <c r="A55" i="50"/>
  <c r="AS54" i="50"/>
  <c r="A604" i="53" l="1"/>
  <c r="D603" i="53"/>
  <c r="G603" i="53" s="1"/>
  <c r="B603" i="53"/>
  <c r="E603" i="53" s="1"/>
  <c r="C603" i="53"/>
  <c r="F603" i="53"/>
  <c r="A117" i="53"/>
  <c r="F75" i="55"/>
  <c r="G75" i="55"/>
  <c r="E75" i="55"/>
  <c r="A76" i="55"/>
  <c r="AS55" i="50"/>
  <c r="A56" i="50"/>
  <c r="A605" i="53" l="1"/>
  <c r="D604" i="53"/>
  <c r="G604" i="53" s="1"/>
  <c r="C604" i="53"/>
  <c r="F604" i="53" s="1"/>
  <c r="B604" i="53"/>
  <c r="E604" i="53" s="1"/>
  <c r="A118" i="53"/>
  <c r="G76" i="55"/>
  <c r="E76" i="55"/>
  <c r="F76" i="55"/>
  <c r="A77" i="55"/>
  <c r="AS56" i="50"/>
  <c r="A57" i="50"/>
  <c r="C605" i="53" l="1"/>
  <c r="F605" i="53" s="1"/>
  <c r="A606" i="53"/>
  <c r="D605" i="53"/>
  <c r="G605" i="53" s="1"/>
  <c r="B605" i="53"/>
  <c r="E605" i="53" s="1"/>
  <c r="A119" i="53"/>
  <c r="G77" i="55"/>
  <c r="F77" i="55"/>
  <c r="E77" i="55"/>
  <c r="A78" i="55"/>
  <c r="AS57" i="50"/>
  <c r="A58" i="50"/>
  <c r="G606" i="53" l="1"/>
  <c r="E606" i="53"/>
  <c r="A607" i="53"/>
  <c r="C606" i="53"/>
  <c r="F606" i="53" s="1"/>
  <c r="B606" i="53"/>
  <c r="D606" i="53"/>
  <c r="A120" i="53"/>
  <c r="E78" i="55"/>
  <c r="G78" i="55"/>
  <c r="F78" i="55"/>
  <c r="A79" i="55"/>
  <c r="AS58" i="50"/>
  <c r="A59" i="50"/>
  <c r="A608" i="53" l="1"/>
  <c r="C607" i="53"/>
  <c r="F607" i="53" s="1"/>
  <c r="D607" i="53"/>
  <c r="B607" i="53"/>
  <c r="E607" i="53" s="1"/>
  <c r="G607" i="53"/>
  <c r="A121" i="53"/>
  <c r="G79" i="55"/>
  <c r="E79" i="55"/>
  <c r="F79" i="55"/>
  <c r="A80" i="55"/>
  <c r="AS59" i="50"/>
  <c r="A60" i="50"/>
  <c r="A609" i="53" l="1"/>
  <c r="C608" i="53"/>
  <c r="F608" i="53" s="1"/>
  <c r="B608" i="53"/>
  <c r="E608" i="53" s="1"/>
  <c r="D608" i="53"/>
  <c r="G608" i="53" s="1"/>
  <c r="A122" i="53"/>
  <c r="F80" i="55"/>
  <c r="E80" i="55"/>
  <c r="G80" i="55"/>
  <c r="A81" i="55"/>
  <c r="AS60" i="50"/>
  <c r="A61" i="50"/>
  <c r="A610" i="53" l="1"/>
  <c r="D609" i="53"/>
  <c r="G609" i="53" s="1"/>
  <c r="C609" i="53"/>
  <c r="F609" i="53" s="1"/>
  <c r="B609" i="53"/>
  <c r="E609" i="53" s="1"/>
  <c r="A123" i="53"/>
  <c r="F81" i="55"/>
  <c r="G81" i="55"/>
  <c r="E81" i="55"/>
  <c r="A82" i="55"/>
  <c r="A62" i="50"/>
  <c r="AS61" i="50"/>
  <c r="C610" i="53" l="1"/>
  <c r="F610" i="53" s="1"/>
  <c r="A611" i="53"/>
  <c r="D610" i="53"/>
  <c r="G610" i="53" s="1"/>
  <c r="B610" i="53"/>
  <c r="E610" i="53" s="1"/>
  <c r="A124" i="53"/>
  <c r="F82" i="55"/>
  <c r="G82" i="55"/>
  <c r="E82" i="55"/>
  <c r="A83" i="55"/>
  <c r="A63" i="50"/>
  <c r="AS62" i="50"/>
  <c r="D611" i="53" l="1"/>
  <c r="G611" i="53" s="1"/>
  <c r="C611" i="53"/>
  <c r="F611" i="53" s="1"/>
  <c r="A612" i="53"/>
  <c r="B611" i="53"/>
  <c r="E611" i="53" s="1"/>
  <c r="A125" i="53"/>
  <c r="G83" i="55"/>
  <c r="E83" i="55"/>
  <c r="F83" i="55"/>
  <c r="A84" i="55"/>
  <c r="A64" i="50"/>
  <c r="AS63" i="50"/>
  <c r="B612" i="53" l="1"/>
  <c r="E612" i="53" s="1"/>
  <c r="A613" i="53"/>
  <c r="D612" i="53"/>
  <c r="G612" i="53" s="1"/>
  <c r="C612" i="53"/>
  <c r="F612" i="53" s="1"/>
  <c r="A126" i="53"/>
  <c r="G84" i="55"/>
  <c r="F84" i="55"/>
  <c r="E84" i="55"/>
  <c r="A85" i="55"/>
  <c r="A65" i="50"/>
  <c r="AS64" i="50"/>
  <c r="B613" i="53" l="1"/>
  <c r="E613" i="53" s="1"/>
  <c r="A614" i="53"/>
  <c r="C613" i="53"/>
  <c r="F613" i="53" s="1"/>
  <c r="D613" i="53"/>
  <c r="G613" i="53" s="1"/>
  <c r="A127" i="53"/>
  <c r="G85" i="55"/>
  <c r="F85" i="55"/>
  <c r="E85" i="55"/>
  <c r="A86" i="55"/>
  <c r="AS65" i="50"/>
  <c r="A66" i="50"/>
  <c r="A615" i="53" l="1"/>
  <c r="D614" i="53"/>
  <c r="G614" i="53" s="1"/>
  <c r="C614" i="53"/>
  <c r="F614" i="53" s="1"/>
  <c r="B614" i="53"/>
  <c r="E614" i="53" s="1"/>
  <c r="A128" i="53"/>
  <c r="G86" i="55"/>
  <c r="F86" i="55"/>
  <c r="E86" i="55"/>
  <c r="A87" i="55"/>
  <c r="AS66" i="50"/>
  <c r="A67" i="50"/>
  <c r="C615" i="53" l="1"/>
  <c r="F615" i="53" s="1"/>
  <c r="A616" i="53"/>
  <c r="D615" i="53"/>
  <c r="G615" i="53" s="1"/>
  <c r="B615" i="53"/>
  <c r="E615" i="53" s="1"/>
  <c r="A129" i="53"/>
  <c r="E87" i="55"/>
  <c r="F87" i="55"/>
  <c r="G87" i="55"/>
  <c r="A88" i="55"/>
  <c r="AS67" i="50"/>
  <c r="A68" i="50"/>
  <c r="A617" i="53" l="1"/>
  <c r="D616" i="53"/>
  <c r="G616" i="53" s="1"/>
  <c r="C616" i="53"/>
  <c r="F616" i="53" s="1"/>
  <c r="B616" i="53"/>
  <c r="E616" i="53" s="1"/>
  <c r="A130" i="53"/>
  <c r="F88" i="55"/>
  <c r="G88" i="55"/>
  <c r="E88" i="55"/>
  <c r="A89" i="55"/>
  <c r="AS68" i="50"/>
  <c r="A69" i="50"/>
  <c r="D617" i="53" l="1"/>
  <c r="G617" i="53" s="1"/>
  <c r="A618" i="53"/>
  <c r="C617" i="53"/>
  <c r="F617" i="53" s="1"/>
  <c r="B617" i="53"/>
  <c r="E617" i="53" s="1"/>
  <c r="A131" i="53"/>
  <c r="F89" i="55"/>
  <c r="G89" i="55"/>
  <c r="E89" i="55"/>
  <c r="A90" i="55"/>
  <c r="AS69" i="50"/>
  <c r="A70" i="50"/>
  <c r="A619" i="53" l="1"/>
  <c r="C618" i="53"/>
  <c r="F618" i="53" s="1"/>
  <c r="B618" i="53"/>
  <c r="E618" i="53" s="1"/>
  <c r="D618" i="53"/>
  <c r="G618" i="53" s="1"/>
  <c r="A132" i="53"/>
  <c r="F90" i="55"/>
  <c r="G90" i="55"/>
  <c r="E90" i="55"/>
  <c r="A91" i="55"/>
  <c r="A71" i="50"/>
  <c r="AS70" i="50"/>
  <c r="D619" i="53" l="1"/>
  <c r="G619" i="53" s="1"/>
  <c r="A620" i="53"/>
  <c r="C619" i="53"/>
  <c r="F619" i="53" s="1"/>
  <c r="B619" i="53"/>
  <c r="E619" i="53" s="1"/>
  <c r="A133" i="53"/>
  <c r="G91" i="55"/>
  <c r="F91" i="55"/>
  <c r="E91" i="55"/>
  <c r="A92" i="55"/>
  <c r="A72" i="50"/>
  <c r="AS71" i="50"/>
  <c r="C620" i="53" l="1"/>
  <c r="F620" i="53" s="1"/>
  <c r="D620" i="53"/>
  <c r="G620" i="53" s="1"/>
  <c r="B620" i="53"/>
  <c r="E620" i="53" s="1"/>
  <c r="A621" i="53"/>
  <c r="A134" i="53"/>
  <c r="G92" i="55"/>
  <c r="F92" i="55"/>
  <c r="E92" i="55"/>
  <c r="A93" i="55"/>
  <c r="AS72" i="50"/>
  <c r="A73" i="50"/>
  <c r="A622" i="53" l="1"/>
  <c r="D621" i="53"/>
  <c r="G621" i="53" s="1"/>
  <c r="C621" i="53"/>
  <c r="F621" i="53" s="1"/>
  <c r="B621" i="53"/>
  <c r="E621" i="53" s="1"/>
  <c r="A135" i="53"/>
  <c r="G93" i="55"/>
  <c r="E93" i="55"/>
  <c r="F93" i="55"/>
  <c r="A94" i="55"/>
  <c r="AS73" i="50"/>
  <c r="A74" i="50"/>
  <c r="A623" i="53" l="1"/>
  <c r="C622" i="53"/>
  <c r="F622" i="53" s="1"/>
  <c r="D622" i="53"/>
  <c r="G622" i="53" s="1"/>
  <c r="B622" i="53"/>
  <c r="E622" i="53" s="1"/>
  <c r="A136" i="53"/>
  <c r="G94" i="55"/>
  <c r="F94" i="55"/>
  <c r="E94" i="55"/>
  <c r="A95" i="55"/>
  <c r="A75" i="50"/>
  <c r="AS74" i="50"/>
  <c r="E623" i="53" l="1"/>
  <c r="A624" i="53"/>
  <c r="C623" i="53"/>
  <c r="F623" i="53" s="1"/>
  <c r="D623" i="53"/>
  <c r="G623" i="53" s="1"/>
  <c r="B623" i="53"/>
  <c r="A137" i="53"/>
  <c r="F95" i="55"/>
  <c r="E95" i="55"/>
  <c r="G95" i="55"/>
  <c r="A96" i="55"/>
  <c r="AS75" i="50"/>
  <c r="A76" i="50"/>
  <c r="B624" i="53" l="1"/>
  <c r="E624" i="53" s="1"/>
  <c r="D624" i="53"/>
  <c r="G624" i="53" s="1"/>
  <c r="A625" i="53"/>
  <c r="C624" i="53"/>
  <c r="F624" i="53" s="1"/>
  <c r="A138" i="53"/>
  <c r="F96" i="55"/>
  <c r="G96" i="55"/>
  <c r="E96" i="55"/>
  <c r="A97" i="55"/>
  <c r="A77" i="50"/>
  <c r="AS76" i="50"/>
  <c r="C625" i="53" l="1"/>
  <c r="F625" i="53" s="1"/>
  <c r="D625" i="53"/>
  <c r="G625" i="53" s="1"/>
  <c r="A626" i="53"/>
  <c r="B625" i="53"/>
  <c r="E625" i="53" s="1"/>
  <c r="A139" i="53"/>
  <c r="F97" i="55"/>
  <c r="G97" i="55"/>
  <c r="E97" i="55"/>
  <c r="A98" i="55"/>
  <c r="AS77" i="50"/>
  <c r="A78" i="50"/>
  <c r="D626" i="53" l="1"/>
  <c r="G626" i="53" s="1"/>
  <c r="C626" i="53"/>
  <c r="F626" i="53" s="1"/>
  <c r="A627" i="53"/>
  <c r="B626" i="53"/>
  <c r="E626" i="53" s="1"/>
  <c r="A140" i="53"/>
  <c r="G98" i="55"/>
  <c r="F98" i="55"/>
  <c r="E98" i="55"/>
  <c r="A99" i="55"/>
  <c r="AS78" i="50"/>
  <c r="A79" i="50"/>
  <c r="B627" i="53" l="1"/>
  <c r="E627" i="53" s="1"/>
  <c r="A628" i="53"/>
  <c r="D627" i="53"/>
  <c r="G627" i="53" s="1"/>
  <c r="C627" i="53"/>
  <c r="F627" i="53" s="1"/>
  <c r="A141" i="53"/>
  <c r="G99" i="55"/>
  <c r="F99" i="55"/>
  <c r="E99" i="55"/>
  <c r="A100" i="55"/>
  <c r="A80" i="50"/>
  <c r="AS79" i="50"/>
  <c r="C628" i="53" l="1"/>
  <c r="F628" i="53" s="1"/>
  <c r="D628" i="53"/>
  <c r="G628" i="53" s="1"/>
  <c r="B628" i="53"/>
  <c r="E628" i="53" s="1"/>
  <c r="A629" i="53"/>
  <c r="A142" i="53"/>
  <c r="F100" i="55"/>
  <c r="G100" i="55"/>
  <c r="E100" i="55"/>
  <c r="A101" i="55"/>
  <c r="A81" i="50"/>
  <c r="AS80" i="50"/>
  <c r="G629" i="53" l="1"/>
  <c r="D629" i="53"/>
  <c r="C629" i="53"/>
  <c r="F629" i="53" s="1"/>
  <c r="B629" i="53"/>
  <c r="E629" i="53" s="1"/>
  <c r="A630" i="53"/>
  <c r="A143" i="53"/>
  <c r="G101" i="55"/>
  <c r="F101" i="55"/>
  <c r="E101" i="55"/>
  <c r="A102" i="55"/>
  <c r="AS81" i="50"/>
  <c r="A82" i="50"/>
  <c r="C630" i="53" l="1"/>
  <c r="F630" i="53" s="1"/>
  <c r="A631" i="53"/>
  <c r="D630" i="53"/>
  <c r="B630" i="53"/>
  <c r="E630" i="53" s="1"/>
  <c r="G630" i="53"/>
  <c r="A144" i="53"/>
  <c r="E102" i="55"/>
  <c r="A103" i="55"/>
  <c r="F102" i="55"/>
  <c r="G102" i="55"/>
  <c r="AS82" i="50"/>
  <c r="A83" i="50"/>
  <c r="A632" i="53" l="1"/>
  <c r="D631" i="53"/>
  <c r="G631" i="53" s="1"/>
  <c r="C631" i="53"/>
  <c r="F631" i="53" s="1"/>
  <c r="B631" i="53"/>
  <c r="E631" i="53" s="1"/>
  <c r="A145" i="53"/>
  <c r="F103" i="55"/>
  <c r="G103" i="55"/>
  <c r="E103" i="55"/>
  <c r="A104" i="55"/>
  <c r="A84" i="50"/>
  <c r="AS83" i="50"/>
  <c r="A633" i="53" l="1"/>
  <c r="D632" i="53"/>
  <c r="G632" i="53" s="1"/>
  <c r="C632" i="53"/>
  <c r="F632" i="53" s="1"/>
  <c r="B632" i="53"/>
  <c r="E632" i="53" s="1"/>
  <c r="A146" i="53"/>
  <c r="G104" i="55"/>
  <c r="F104" i="55"/>
  <c r="E104" i="55"/>
  <c r="A105" i="55"/>
  <c r="A85" i="50"/>
  <c r="AS84" i="50"/>
  <c r="C633" i="53" l="1"/>
  <c r="F633" i="53" s="1"/>
  <c r="A634" i="53"/>
  <c r="D633" i="53"/>
  <c r="G633" i="53" s="1"/>
  <c r="B633" i="53"/>
  <c r="E633" i="53" s="1"/>
  <c r="A147" i="53"/>
  <c r="G105" i="55"/>
  <c r="F105" i="55"/>
  <c r="E105" i="55"/>
  <c r="A106" i="55"/>
  <c r="AS85" i="50"/>
  <c r="A86" i="50"/>
  <c r="A635" i="53" l="1"/>
  <c r="D634" i="53"/>
  <c r="G634" i="53" s="1"/>
  <c r="C634" i="53"/>
  <c r="F634" i="53" s="1"/>
  <c r="B634" i="53"/>
  <c r="E634" i="53" s="1"/>
  <c r="A148" i="53"/>
  <c r="E106" i="55"/>
  <c r="F106" i="55"/>
  <c r="G106" i="55"/>
  <c r="A107" i="55"/>
  <c r="A87" i="50"/>
  <c r="AS86" i="50"/>
  <c r="C635" i="53" l="1"/>
  <c r="F635" i="53" s="1"/>
  <c r="D635" i="53"/>
  <c r="G635" i="53" s="1"/>
  <c r="B635" i="53"/>
  <c r="E635" i="53" s="1"/>
  <c r="A636" i="53"/>
  <c r="A149" i="53"/>
  <c r="E107" i="55"/>
  <c r="G107" i="55"/>
  <c r="F107" i="55"/>
  <c r="A108" i="55"/>
  <c r="AS87" i="50"/>
  <c r="A88" i="50"/>
  <c r="A637" i="53" l="1"/>
  <c r="C636" i="53"/>
  <c r="F636" i="53" s="1"/>
  <c r="D636" i="53"/>
  <c r="G636" i="53" s="1"/>
  <c r="B636" i="53"/>
  <c r="E636" i="53" s="1"/>
  <c r="A150" i="53"/>
  <c r="A151" i="53" s="1"/>
  <c r="G108" i="55"/>
  <c r="F108" i="55"/>
  <c r="E108" i="55"/>
  <c r="A109" i="55"/>
  <c r="AS88" i="50"/>
  <c r="A89" i="50"/>
  <c r="A638" i="53" l="1"/>
  <c r="C637" i="53"/>
  <c r="F637" i="53" s="1"/>
  <c r="B637" i="53"/>
  <c r="E637" i="53" s="1"/>
  <c r="D637" i="53"/>
  <c r="G637" i="53" s="1"/>
  <c r="A152" i="53"/>
  <c r="F109" i="55"/>
  <c r="G109" i="55"/>
  <c r="E109" i="55"/>
  <c r="A110" i="55"/>
  <c r="AS89" i="50"/>
  <c r="A90" i="50"/>
  <c r="C638" i="53" l="1"/>
  <c r="F638" i="53" s="1"/>
  <c r="A639" i="53"/>
  <c r="D638" i="53"/>
  <c r="G638" i="53" s="1"/>
  <c r="B638" i="53"/>
  <c r="E638" i="53" s="1"/>
  <c r="A153" i="53"/>
  <c r="F110" i="55"/>
  <c r="G110" i="55"/>
  <c r="E110" i="55"/>
  <c r="A111" i="55"/>
  <c r="AS90" i="50"/>
  <c r="A91" i="50"/>
  <c r="A640" i="53" l="1"/>
  <c r="D639" i="53"/>
  <c r="G639" i="53" s="1"/>
  <c r="C639" i="53"/>
  <c r="F639" i="53" s="1"/>
  <c r="B639" i="53"/>
  <c r="E639" i="53" s="1"/>
  <c r="A154" i="53"/>
  <c r="G111" i="55"/>
  <c r="F111" i="55"/>
  <c r="E111" i="55"/>
  <c r="A112" i="55"/>
  <c r="A92" i="50"/>
  <c r="AS91" i="50"/>
  <c r="A641" i="53" l="1"/>
  <c r="C640" i="53"/>
  <c r="F640" i="53" s="1"/>
  <c r="D640" i="53"/>
  <c r="G640" i="53" s="1"/>
  <c r="B640" i="53"/>
  <c r="E640" i="53" s="1"/>
  <c r="A155" i="53"/>
  <c r="G112" i="55"/>
  <c r="F112" i="55"/>
  <c r="E112" i="55"/>
  <c r="A113" i="55"/>
  <c r="AS92" i="50"/>
  <c r="A93" i="50"/>
  <c r="B641" i="53" l="1"/>
  <c r="E641" i="53" s="1"/>
  <c r="D641" i="53"/>
  <c r="G641" i="53" s="1"/>
  <c r="C641" i="53"/>
  <c r="F641" i="53" s="1"/>
  <c r="A642" i="53"/>
  <c r="A156" i="53"/>
  <c r="G113" i="55"/>
  <c r="F113" i="55"/>
  <c r="E113" i="55"/>
  <c r="A114" i="55"/>
  <c r="AS93" i="50"/>
  <c r="A94" i="50"/>
  <c r="A643" i="53" l="1"/>
  <c r="D642" i="53"/>
  <c r="G642" i="53" s="1"/>
  <c r="B642" i="53"/>
  <c r="E642" i="53" s="1"/>
  <c r="C642" i="53"/>
  <c r="F642" i="53" s="1"/>
  <c r="A157" i="53"/>
  <c r="G114" i="55"/>
  <c r="F114" i="55"/>
  <c r="E114" i="55"/>
  <c r="A115" i="55"/>
  <c r="AS94" i="50"/>
  <c r="A95" i="50"/>
  <c r="C643" i="53" l="1"/>
  <c r="F643" i="53" s="1"/>
  <c r="A644" i="53"/>
  <c r="D643" i="53"/>
  <c r="G643" i="53" s="1"/>
  <c r="B643" i="53"/>
  <c r="E643" i="53" s="1"/>
  <c r="A158" i="53"/>
  <c r="E115" i="55"/>
  <c r="G115" i="55"/>
  <c r="F115" i="55"/>
  <c r="A116" i="55"/>
  <c r="A96" i="50"/>
  <c r="AS95" i="50"/>
  <c r="D644" i="53" l="1"/>
  <c r="G644" i="53" s="1"/>
  <c r="C644" i="53"/>
  <c r="F644" i="53" s="1"/>
  <c r="B644" i="53"/>
  <c r="E644" i="53" s="1"/>
  <c r="A645" i="53"/>
  <c r="A159" i="53"/>
  <c r="F116" i="55"/>
  <c r="E116" i="55"/>
  <c r="G116" i="55"/>
  <c r="A117" i="55"/>
  <c r="A97" i="50"/>
  <c r="AS96" i="50"/>
  <c r="D645" i="53" l="1"/>
  <c r="G645" i="53" s="1"/>
  <c r="C645" i="53"/>
  <c r="F645" i="53" s="1"/>
  <c r="B645" i="53"/>
  <c r="E645" i="53" s="1"/>
  <c r="A646" i="53"/>
  <c r="A160" i="53"/>
  <c r="F117" i="55"/>
  <c r="G117" i="55"/>
  <c r="E117" i="55"/>
  <c r="A118" i="55"/>
  <c r="AS97" i="50"/>
  <c r="A98" i="50"/>
  <c r="E646" i="53" l="1"/>
  <c r="A647" i="53"/>
  <c r="D646" i="53"/>
  <c r="G646" i="53" s="1"/>
  <c r="C646" i="53"/>
  <c r="F646" i="53" s="1"/>
  <c r="B646" i="53"/>
  <c r="A161" i="53"/>
  <c r="G118" i="55"/>
  <c r="F118" i="55"/>
  <c r="E118" i="55"/>
  <c r="A119" i="55"/>
  <c r="AS98" i="50"/>
  <c r="A99" i="50"/>
  <c r="C647" i="53" l="1"/>
  <c r="F647" i="53" s="1"/>
  <c r="B647" i="53"/>
  <c r="E647" i="53" s="1"/>
  <c r="D647" i="53"/>
  <c r="G647" i="53" s="1"/>
  <c r="A648" i="53"/>
  <c r="A162" i="53"/>
  <c r="G119" i="55"/>
  <c r="F119" i="55"/>
  <c r="E119" i="55"/>
  <c r="A120" i="55"/>
  <c r="A100" i="50"/>
  <c r="AS99" i="50"/>
  <c r="A649" i="53" l="1"/>
  <c r="C648" i="53"/>
  <c r="F648" i="53" s="1"/>
  <c r="D648" i="53"/>
  <c r="G648" i="53" s="1"/>
  <c r="B648" i="53"/>
  <c r="E648" i="53" s="1"/>
  <c r="A163" i="53"/>
  <c r="E120" i="55"/>
  <c r="G120" i="55"/>
  <c r="F120" i="55"/>
  <c r="A121" i="55"/>
  <c r="AS100" i="50"/>
  <c r="A101" i="50"/>
  <c r="A650" i="53" l="1"/>
  <c r="D649" i="53"/>
  <c r="G649" i="53" s="1"/>
  <c r="B649" i="53"/>
  <c r="E649" i="53" s="1"/>
  <c r="C649" i="53"/>
  <c r="F649" i="53" s="1"/>
  <c r="A164" i="53"/>
  <c r="G121" i="55"/>
  <c r="F121" i="55"/>
  <c r="E121" i="55"/>
  <c r="A122" i="55"/>
  <c r="AS101" i="50"/>
  <c r="A102" i="50"/>
  <c r="A651" i="53" l="1"/>
  <c r="C650" i="53"/>
  <c r="F650" i="53" s="1"/>
  <c r="D650" i="53"/>
  <c r="G650" i="53" s="1"/>
  <c r="B650" i="53"/>
  <c r="E650" i="53" s="1"/>
  <c r="A165" i="53"/>
  <c r="G122" i="55"/>
  <c r="F122" i="55"/>
  <c r="E122" i="55"/>
  <c r="A123" i="55"/>
  <c r="AS102" i="50"/>
  <c r="A103" i="50"/>
  <c r="B651" i="53" l="1"/>
  <c r="E651" i="53" s="1"/>
  <c r="D651" i="53"/>
  <c r="G651" i="53" s="1"/>
  <c r="C651" i="53"/>
  <c r="F651" i="53" s="1"/>
  <c r="A652" i="53"/>
  <c r="A166" i="53"/>
  <c r="F123" i="55"/>
  <c r="G123" i="55"/>
  <c r="E123" i="55"/>
  <c r="A124" i="55"/>
  <c r="AS103" i="50"/>
  <c r="A104" i="50"/>
  <c r="A653" i="53" l="1"/>
  <c r="D652" i="53"/>
  <c r="G652" i="53" s="1"/>
  <c r="C652" i="53"/>
  <c r="F652" i="53" s="1"/>
  <c r="B652" i="53"/>
  <c r="E652" i="53" s="1"/>
  <c r="A167" i="53"/>
  <c r="F124" i="55"/>
  <c r="G124" i="55"/>
  <c r="E124" i="55"/>
  <c r="A125" i="55"/>
  <c r="A105" i="50"/>
  <c r="AS104" i="50"/>
  <c r="D653" i="53" l="1"/>
  <c r="G653" i="53" s="1"/>
  <c r="C653" i="53"/>
  <c r="F653" i="53" s="1"/>
  <c r="B653" i="53"/>
  <c r="E653" i="53" s="1"/>
  <c r="A654" i="53"/>
  <c r="A168" i="53"/>
  <c r="F125" i="55"/>
  <c r="G125" i="55"/>
  <c r="E125" i="55"/>
  <c r="A126" i="55"/>
  <c r="AS105" i="50"/>
  <c r="A106" i="50"/>
  <c r="A655" i="53" l="1"/>
  <c r="D654" i="53"/>
  <c r="G654" i="53" s="1"/>
  <c r="C654" i="53"/>
  <c r="F654" i="53" s="1"/>
  <c r="B654" i="53"/>
  <c r="E654" i="53" s="1"/>
  <c r="A169" i="53"/>
  <c r="G126" i="55"/>
  <c r="F126" i="55"/>
  <c r="E126" i="55"/>
  <c r="A127" i="55"/>
  <c r="AS106" i="50"/>
  <c r="A107" i="50"/>
  <c r="A656" i="53" l="1"/>
  <c r="D655" i="53"/>
  <c r="G655" i="53" s="1"/>
  <c r="B655" i="53"/>
  <c r="E655" i="53" s="1"/>
  <c r="C655" i="53"/>
  <c r="F655" i="53" s="1"/>
  <c r="A170" i="53"/>
  <c r="G127" i="55"/>
  <c r="F127" i="55"/>
  <c r="E127" i="55"/>
  <c r="A128" i="55"/>
  <c r="AS107" i="50"/>
  <c r="A108" i="50"/>
  <c r="C656" i="53" l="1"/>
  <c r="F656" i="53" s="1"/>
  <c r="A657" i="53"/>
  <c r="D656" i="53"/>
  <c r="G656" i="53" s="1"/>
  <c r="B656" i="53"/>
  <c r="E656" i="53" s="1"/>
  <c r="A171" i="53"/>
  <c r="G128" i="55"/>
  <c r="E128" i="55"/>
  <c r="F128" i="55"/>
  <c r="A129" i="55"/>
  <c r="A109" i="50"/>
  <c r="AS108" i="50"/>
  <c r="E657" i="53" l="1"/>
  <c r="A658" i="53"/>
  <c r="D657" i="53"/>
  <c r="G657" i="53" s="1"/>
  <c r="C657" i="53"/>
  <c r="F657" i="53" s="1"/>
  <c r="B657" i="53"/>
  <c r="A172" i="53"/>
  <c r="E129" i="55"/>
  <c r="F129" i="55"/>
  <c r="G129" i="55"/>
  <c r="A130" i="55"/>
  <c r="A110" i="50"/>
  <c r="AS109" i="50"/>
  <c r="D658" i="53" l="1"/>
  <c r="G658" i="53" s="1"/>
  <c r="C658" i="53"/>
  <c r="F658" i="53" s="1"/>
  <c r="B658" i="53"/>
  <c r="A659" i="53"/>
  <c r="E658" i="53"/>
  <c r="A173" i="53"/>
  <c r="F130" i="55"/>
  <c r="G130" i="55"/>
  <c r="E130" i="55"/>
  <c r="A131" i="55"/>
  <c r="AS110" i="50"/>
  <c r="A111" i="50"/>
  <c r="D659" i="53" l="1"/>
  <c r="G659" i="53" s="1"/>
  <c r="A660" i="53"/>
  <c r="B659" i="53"/>
  <c r="E659" i="53" s="1"/>
  <c r="C659" i="53"/>
  <c r="F659" i="53" s="1"/>
  <c r="A174" i="53"/>
  <c r="F131" i="55"/>
  <c r="G131" i="55"/>
  <c r="E131" i="55"/>
  <c r="A132" i="55"/>
  <c r="A112" i="50"/>
  <c r="AS111" i="50"/>
  <c r="A661" i="53" l="1"/>
  <c r="C660" i="53"/>
  <c r="F660" i="53" s="1"/>
  <c r="B660" i="53"/>
  <c r="E660" i="53" s="1"/>
  <c r="D660" i="53"/>
  <c r="G660" i="53" s="1"/>
  <c r="A175" i="53"/>
  <c r="G132" i="55"/>
  <c r="F132" i="55"/>
  <c r="E132" i="55"/>
  <c r="A133" i="55"/>
  <c r="A113" i="50"/>
  <c r="AS112" i="50"/>
  <c r="D661" i="53" l="1"/>
  <c r="G661" i="53" s="1"/>
  <c r="A662" i="53"/>
  <c r="B661" i="53"/>
  <c r="E661" i="53" s="1"/>
  <c r="C661" i="53"/>
  <c r="F661" i="53" s="1"/>
  <c r="A176" i="53"/>
  <c r="G133" i="55"/>
  <c r="F133" i="55"/>
  <c r="E133" i="55"/>
  <c r="A134" i="55"/>
  <c r="A114" i="50"/>
  <c r="AS113" i="50"/>
  <c r="A663" i="53" l="1"/>
  <c r="D662" i="53"/>
  <c r="G662" i="53" s="1"/>
  <c r="C662" i="53"/>
  <c r="F662" i="53" s="1"/>
  <c r="B662" i="53"/>
  <c r="E662" i="53" s="1"/>
  <c r="A177" i="53"/>
  <c r="E134" i="55"/>
  <c r="F134" i="55"/>
  <c r="G134" i="55"/>
  <c r="A135" i="55"/>
  <c r="A115" i="50"/>
  <c r="AS114" i="50"/>
  <c r="A664" i="53" l="1"/>
  <c r="D663" i="53"/>
  <c r="G663" i="53" s="1"/>
  <c r="C663" i="53"/>
  <c r="F663" i="53" s="1"/>
  <c r="B663" i="53"/>
  <c r="E663" i="53" s="1"/>
  <c r="A178" i="53"/>
  <c r="E135" i="55"/>
  <c r="G135" i="55"/>
  <c r="F135" i="55"/>
  <c r="A136" i="55"/>
  <c r="A116" i="50"/>
  <c r="AS115" i="50"/>
  <c r="A665" i="53" l="1"/>
  <c r="C664" i="53"/>
  <c r="F664" i="53" s="1"/>
  <c r="D664" i="53"/>
  <c r="G664" i="53" s="1"/>
  <c r="B664" i="53"/>
  <c r="E664" i="53" s="1"/>
  <c r="A179" i="53"/>
  <c r="G136" i="55"/>
  <c r="E136" i="55"/>
  <c r="F136" i="55"/>
  <c r="A137" i="55"/>
  <c r="A117" i="50"/>
  <c r="AS116" i="50"/>
  <c r="B665" i="53" l="1"/>
  <c r="E665" i="53" s="1"/>
  <c r="A666" i="53"/>
  <c r="D665" i="53"/>
  <c r="G665" i="53" s="1"/>
  <c r="C665" i="53"/>
  <c r="F665" i="53" s="1"/>
  <c r="A180" i="53"/>
  <c r="F137" i="55"/>
  <c r="G137" i="55"/>
  <c r="E137" i="55"/>
  <c r="A138" i="55"/>
  <c r="AS117" i="50"/>
  <c r="A118" i="50"/>
  <c r="G666" i="53" l="1"/>
  <c r="C666" i="53"/>
  <c r="F666" i="53" s="1"/>
  <c r="A667" i="53"/>
  <c r="B666" i="53"/>
  <c r="E666" i="53" s="1"/>
  <c r="D666" i="53"/>
  <c r="A181" i="53"/>
  <c r="F138" i="55"/>
  <c r="G138" i="55"/>
  <c r="E138" i="55"/>
  <c r="A139" i="55"/>
  <c r="AS118" i="50"/>
  <c r="A119" i="50"/>
  <c r="A668" i="53" l="1"/>
  <c r="B667" i="53"/>
  <c r="E667" i="53" s="1"/>
  <c r="D667" i="53"/>
  <c r="G667" i="53" s="1"/>
  <c r="C667" i="53"/>
  <c r="F667" i="53" s="1"/>
  <c r="A182" i="53"/>
  <c r="G139" i="55"/>
  <c r="F139" i="55"/>
  <c r="E139" i="55"/>
  <c r="A140" i="55"/>
  <c r="A120" i="50"/>
  <c r="AS119" i="50"/>
  <c r="A669" i="53" l="1"/>
  <c r="D668" i="53"/>
  <c r="G668" i="53" s="1"/>
  <c r="C668" i="53"/>
  <c r="F668" i="53" s="1"/>
  <c r="B668" i="53"/>
  <c r="E668" i="53" s="1"/>
  <c r="A183" i="53"/>
  <c r="G140" i="55"/>
  <c r="F140" i="55"/>
  <c r="E140" i="55"/>
  <c r="A141" i="55"/>
  <c r="A121" i="50"/>
  <c r="AS120" i="50"/>
  <c r="E669" i="53" l="1"/>
  <c r="A670" i="53"/>
  <c r="D669" i="53"/>
  <c r="G669" i="53" s="1"/>
  <c r="B669" i="53"/>
  <c r="C669" i="53"/>
  <c r="F669" i="53" s="1"/>
  <c r="A184" i="53"/>
  <c r="G141" i="55"/>
  <c r="F141" i="55"/>
  <c r="E141" i="55"/>
  <c r="A142" i="55"/>
  <c r="AS121" i="50"/>
  <c r="A122" i="50"/>
  <c r="C670" i="53" l="1"/>
  <c r="F670" i="53" s="1"/>
  <c r="D670" i="53"/>
  <c r="G670" i="53" s="1"/>
  <c r="B670" i="53"/>
  <c r="E670" i="53" s="1"/>
  <c r="A671" i="53"/>
  <c r="A185" i="53"/>
  <c r="G142" i="55"/>
  <c r="F142" i="55"/>
  <c r="E142" i="55"/>
  <c r="A143" i="55"/>
  <c r="A123" i="50"/>
  <c r="AS122" i="50"/>
  <c r="A672" i="53" l="1"/>
  <c r="D671" i="53"/>
  <c r="G671" i="53" s="1"/>
  <c r="C671" i="53"/>
  <c r="F671" i="53" s="1"/>
  <c r="B671" i="53"/>
  <c r="E671" i="53" s="1"/>
  <c r="A186" i="53"/>
  <c r="E143" i="55"/>
  <c r="G143" i="55"/>
  <c r="F143" i="55"/>
  <c r="A144" i="55"/>
  <c r="A124" i="50"/>
  <c r="AS123" i="50"/>
  <c r="C672" i="53" l="1"/>
  <c r="F672" i="53" s="1"/>
  <c r="A673" i="53"/>
  <c r="D672" i="53"/>
  <c r="G672" i="53" s="1"/>
  <c r="B672" i="53"/>
  <c r="E672" i="53" s="1"/>
  <c r="A187" i="53"/>
  <c r="F144" i="55"/>
  <c r="G144" i="55"/>
  <c r="E144" i="55"/>
  <c r="A145" i="55"/>
  <c r="A125" i="50"/>
  <c r="AS124" i="50"/>
  <c r="D673" i="53" l="1"/>
  <c r="G673" i="53" s="1"/>
  <c r="C673" i="53"/>
  <c r="F673" i="53" s="1"/>
  <c r="B673" i="53"/>
  <c r="E673" i="53" s="1"/>
  <c r="A674" i="53"/>
  <c r="A188" i="53"/>
  <c r="F145" i="55"/>
  <c r="G145" i="55"/>
  <c r="E145" i="55"/>
  <c r="A146" i="55"/>
  <c r="A126" i="50"/>
  <c r="AS125" i="50"/>
  <c r="G674" i="53" l="1"/>
  <c r="A675" i="53"/>
  <c r="C674" i="53"/>
  <c r="F674" i="53" s="1"/>
  <c r="D674" i="53"/>
  <c r="B674" i="53"/>
  <c r="E674" i="53" s="1"/>
  <c r="A189" i="53"/>
  <c r="G146" i="55"/>
  <c r="F146" i="55"/>
  <c r="E146" i="55"/>
  <c r="A147" i="55"/>
  <c r="A127" i="50"/>
  <c r="AS126" i="50"/>
  <c r="A676" i="53" l="1"/>
  <c r="D675" i="53"/>
  <c r="G675" i="53" s="1"/>
  <c r="C675" i="53"/>
  <c r="F675" i="53" s="1"/>
  <c r="B675" i="53"/>
  <c r="E675" i="53" s="1"/>
  <c r="A190" i="53"/>
  <c r="G147" i="55"/>
  <c r="F147" i="55"/>
  <c r="E147" i="55"/>
  <c r="A148" i="55"/>
  <c r="AS127" i="50"/>
  <c r="A128" i="50"/>
  <c r="D676" i="53" l="1"/>
  <c r="G676" i="53" s="1"/>
  <c r="C676" i="53"/>
  <c r="F676" i="53" s="1"/>
  <c r="B676" i="53"/>
  <c r="E676" i="53" s="1"/>
  <c r="A677" i="53"/>
  <c r="A191" i="53"/>
  <c r="G148" i="55"/>
  <c r="E148" i="55"/>
  <c r="F148" i="55"/>
  <c r="A149" i="55"/>
  <c r="A129" i="50"/>
  <c r="AS128" i="50"/>
  <c r="D677" i="53" l="1"/>
  <c r="G677" i="53" s="1"/>
  <c r="C677" i="53"/>
  <c r="F677" i="53" s="1"/>
  <c r="B677" i="53"/>
  <c r="E677" i="53" s="1"/>
  <c r="A678" i="53"/>
  <c r="A192" i="53"/>
  <c r="F149" i="55"/>
  <c r="E149" i="55"/>
  <c r="G149" i="55"/>
  <c r="A150" i="55"/>
  <c r="AS129" i="50"/>
  <c r="A130" i="50"/>
  <c r="A679" i="53" l="1"/>
  <c r="C678" i="53"/>
  <c r="F678" i="53" s="1"/>
  <c r="D678" i="53"/>
  <c r="G678" i="53" s="1"/>
  <c r="B678" i="53"/>
  <c r="E678" i="53" s="1"/>
  <c r="A193" i="53"/>
  <c r="G150" i="55"/>
  <c r="F150" i="55"/>
  <c r="E150" i="55"/>
  <c r="A151" i="55"/>
  <c r="A131" i="50"/>
  <c r="AS130" i="50"/>
  <c r="B679" i="53" l="1"/>
  <c r="E679" i="53" s="1"/>
  <c r="C679" i="53"/>
  <c r="F679" i="53" s="1"/>
  <c r="D679" i="53"/>
  <c r="G679" i="53" s="1"/>
  <c r="A680" i="53"/>
  <c r="A194" i="53"/>
  <c r="F151" i="55"/>
  <c r="G151" i="55"/>
  <c r="E151" i="55"/>
  <c r="A152" i="55"/>
  <c r="AS131" i="50"/>
  <c r="A132" i="50"/>
  <c r="A681" i="53" l="1"/>
  <c r="D680" i="53"/>
  <c r="G680" i="53" s="1"/>
  <c r="C680" i="53"/>
  <c r="F680" i="53" s="1"/>
  <c r="B680" i="53"/>
  <c r="E680" i="53" s="1"/>
  <c r="A195" i="53"/>
  <c r="F152" i="55"/>
  <c r="G152" i="55"/>
  <c r="E152" i="55"/>
  <c r="A153" i="55"/>
  <c r="AS132" i="50"/>
  <c r="A133" i="50"/>
  <c r="A682" i="53" l="1"/>
  <c r="B681" i="53"/>
  <c r="E681" i="53" s="1"/>
  <c r="D681" i="53"/>
  <c r="G681" i="53" s="1"/>
  <c r="C681" i="53"/>
  <c r="F681" i="53" s="1"/>
  <c r="A196" i="53"/>
  <c r="F153" i="55"/>
  <c r="G153" i="55"/>
  <c r="E153" i="55"/>
  <c r="A154" i="55"/>
  <c r="AS133" i="50"/>
  <c r="A134" i="50"/>
  <c r="D682" i="53" l="1"/>
  <c r="G682" i="53" s="1"/>
  <c r="C682" i="53"/>
  <c r="F682" i="53" s="1"/>
  <c r="A683" i="53"/>
  <c r="B682" i="53"/>
  <c r="E682" i="53" s="1"/>
  <c r="A197" i="53"/>
  <c r="G154" i="55"/>
  <c r="F154" i="55"/>
  <c r="E154" i="55"/>
  <c r="A155" i="55"/>
  <c r="A135" i="50"/>
  <c r="AS134" i="50"/>
  <c r="B683" i="53" l="1"/>
  <c r="E683" i="53" s="1"/>
  <c r="C683" i="53"/>
  <c r="F683" i="53" s="1"/>
  <c r="D683" i="53"/>
  <c r="G683" i="53" s="1"/>
  <c r="A684" i="53"/>
  <c r="A198" i="53"/>
  <c r="G155" i="55"/>
  <c r="F155" i="55"/>
  <c r="E155" i="55"/>
  <c r="A156" i="55"/>
  <c r="A136" i="50"/>
  <c r="AS135" i="50"/>
  <c r="B684" i="53" l="1"/>
  <c r="E684" i="53" s="1"/>
  <c r="A685" i="53"/>
  <c r="D684" i="53"/>
  <c r="G684" i="53" s="1"/>
  <c r="C684" i="53"/>
  <c r="F684" i="53" s="1"/>
  <c r="A199" i="53"/>
  <c r="G156" i="55"/>
  <c r="F156" i="55"/>
  <c r="E156" i="55"/>
  <c r="A157" i="55"/>
  <c r="AS136" i="50"/>
  <c r="A137" i="50"/>
  <c r="D685" i="53" l="1"/>
  <c r="G685" i="53" s="1"/>
  <c r="C685" i="53"/>
  <c r="F685" i="53" s="1"/>
  <c r="B685" i="53"/>
  <c r="E685" i="53" s="1"/>
  <c r="A686" i="53"/>
  <c r="A200" i="53"/>
  <c r="F157" i="55"/>
  <c r="E157" i="55"/>
  <c r="G157" i="55"/>
  <c r="A158" i="55"/>
  <c r="A138" i="50"/>
  <c r="AS137" i="50"/>
  <c r="A687" i="53" l="1"/>
  <c r="D686" i="53"/>
  <c r="G686" i="53" s="1"/>
  <c r="C686" i="53"/>
  <c r="F686" i="53" s="1"/>
  <c r="B686" i="53"/>
  <c r="E686" i="53" s="1"/>
  <c r="A201" i="53"/>
  <c r="F158" i="55"/>
  <c r="G158" i="55"/>
  <c r="E158" i="55"/>
  <c r="A159" i="55"/>
  <c r="AS138" i="50"/>
  <c r="A139" i="50"/>
  <c r="A688" i="53" l="1"/>
  <c r="D687" i="53"/>
  <c r="G687" i="53" s="1"/>
  <c r="C687" i="53"/>
  <c r="F687" i="53" s="1"/>
  <c r="B687" i="53"/>
  <c r="E687" i="53" s="1"/>
  <c r="A202" i="53"/>
  <c r="F159" i="55"/>
  <c r="G159" i="55"/>
  <c r="E159" i="55"/>
  <c r="A160" i="55"/>
  <c r="A140" i="50"/>
  <c r="AS139" i="50"/>
  <c r="A689" i="53" l="1"/>
  <c r="C688" i="53"/>
  <c r="F688" i="53" s="1"/>
  <c r="D688" i="53"/>
  <c r="G688" i="53" s="1"/>
  <c r="B688" i="53"/>
  <c r="E688" i="53" s="1"/>
  <c r="A203" i="53"/>
  <c r="F160" i="55"/>
  <c r="G160" i="55"/>
  <c r="E160" i="55"/>
  <c r="A161" i="55"/>
  <c r="AS140" i="50"/>
  <c r="A141" i="50"/>
  <c r="B689" i="53" l="1"/>
  <c r="E689" i="53" s="1"/>
  <c r="D689" i="53"/>
  <c r="G689" i="53" s="1"/>
  <c r="A690" i="53"/>
  <c r="C689" i="53"/>
  <c r="F689" i="53" s="1"/>
  <c r="A204" i="53"/>
  <c r="G161" i="55"/>
  <c r="F161" i="55"/>
  <c r="E161" i="55"/>
  <c r="A162" i="55"/>
  <c r="A142" i="50"/>
  <c r="AS141" i="50"/>
  <c r="A691" i="53" l="1"/>
  <c r="D690" i="53"/>
  <c r="G690" i="53" s="1"/>
  <c r="C690" i="53"/>
  <c r="F690" i="53" s="1"/>
  <c r="B690" i="53"/>
  <c r="E690" i="53" s="1"/>
  <c r="A205" i="53"/>
  <c r="G162" i="55"/>
  <c r="F162" i="55"/>
  <c r="E162" i="55"/>
  <c r="A163" i="55"/>
  <c r="A143" i="50"/>
  <c r="AS142" i="50"/>
  <c r="D691" i="53" l="1"/>
  <c r="G691" i="53" s="1"/>
  <c r="A692" i="53"/>
  <c r="C691" i="53"/>
  <c r="F691" i="53" s="1"/>
  <c r="B691" i="53"/>
  <c r="E691" i="53" s="1"/>
  <c r="A206" i="53"/>
  <c r="G163" i="55"/>
  <c r="E163" i="55"/>
  <c r="F163" i="55"/>
  <c r="A164" i="55"/>
  <c r="A144" i="50"/>
  <c r="AS143" i="50"/>
  <c r="A693" i="53" l="1"/>
  <c r="C692" i="53"/>
  <c r="F692" i="53" s="1"/>
  <c r="D692" i="53"/>
  <c r="G692" i="53" s="1"/>
  <c r="B692" i="53"/>
  <c r="E692" i="53" s="1"/>
  <c r="A207" i="53"/>
  <c r="F164" i="55"/>
  <c r="E164" i="55"/>
  <c r="G164" i="55"/>
  <c r="A165" i="55"/>
  <c r="A145" i="50"/>
  <c r="AS144" i="50"/>
  <c r="A694" i="53" l="1"/>
  <c r="C693" i="53"/>
  <c r="F693" i="53" s="1"/>
  <c r="B693" i="53"/>
  <c r="E693" i="53" s="1"/>
  <c r="D693" i="53"/>
  <c r="G693" i="53" s="1"/>
  <c r="A208" i="53"/>
  <c r="F165" i="55"/>
  <c r="G165" i="55"/>
  <c r="E165" i="55"/>
  <c r="A166" i="55"/>
  <c r="AS145" i="50"/>
  <c r="A146" i="50"/>
  <c r="B694" i="53" l="1"/>
  <c r="E694" i="53" s="1"/>
  <c r="A695" i="53"/>
  <c r="C694" i="53"/>
  <c r="F694" i="53" s="1"/>
  <c r="D694" i="53"/>
  <c r="G694" i="53" s="1"/>
  <c r="A209" i="53"/>
  <c r="F166" i="55"/>
  <c r="E166" i="55"/>
  <c r="G166" i="55"/>
  <c r="A167" i="55"/>
  <c r="AS146" i="50"/>
  <c r="A147" i="50"/>
  <c r="C695" i="53" l="1"/>
  <c r="F695" i="53" s="1"/>
  <c r="A696" i="53"/>
  <c r="D695" i="53"/>
  <c r="G695" i="53" s="1"/>
  <c r="B695" i="53"/>
  <c r="E695" i="53" s="1"/>
  <c r="A210" i="53"/>
  <c r="F167" i="55"/>
  <c r="E167" i="55"/>
  <c r="G167" i="55"/>
  <c r="A168" i="55"/>
  <c r="AS147" i="50"/>
  <c r="A148" i="50"/>
  <c r="A697" i="53" l="1"/>
  <c r="D696" i="53"/>
  <c r="G696" i="53" s="1"/>
  <c r="C696" i="53"/>
  <c r="F696" i="53" s="1"/>
  <c r="B696" i="53"/>
  <c r="E696" i="53" s="1"/>
  <c r="A211" i="53"/>
  <c r="G168" i="55"/>
  <c r="F168" i="55"/>
  <c r="E168" i="55"/>
  <c r="A169" i="55"/>
  <c r="A149" i="50"/>
  <c r="AS148" i="50"/>
  <c r="B697" i="53" l="1"/>
  <c r="E697" i="53" s="1"/>
  <c r="D697" i="53"/>
  <c r="G697" i="53" s="1"/>
  <c r="C697" i="53"/>
  <c r="F697" i="53" s="1"/>
  <c r="A698" i="53"/>
  <c r="A212" i="53"/>
  <c r="G169" i="55"/>
  <c r="F169" i="55"/>
  <c r="E169" i="55"/>
  <c r="A170" i="55"/>
  <c r="AS149" i="50"/>
  <c r="A150" i="50"/>
  <c r="C698" i="53" l="1"/>
  <c r="F698" i="53" s="1"/>
  <c r="D698" i="53"/>
  <c r="G698" i="53" s="1"/>
  <c r="B698" i="53"/>
  <c r="E698" i="53" s="1"/>
  <c r="A699" i="53"/>
  <c r="A213" i="53"/>
  <c r="G170" i="55"/>
  <c r="F170" i="55"/>
  <c r="E170" i="55"/>
  <c r="A171" i="55"/>
  <c r="AS150" i="50"/>
  <c r="A151" i="50"/>
  <c r="B699" i="53" l="1"/>
  <c r="E699" i="53" s="1"/>
  <c r="D699" i="53"/>
  <c r="G699" i="53" s="1"/>
  <c r="C699" i="53"/>
  <c r="F699" i="53" s="1"/>
  <c r="A700" i="53"/>
  <c r="A214" i="53"/>
  <c r="F171" i="55"/>
  <c r="G171" i="55"/>
  <c r="E171" i="55"/>
  <c r="A172" i="55"/>
  <c r="A152" i="50"/>
  <c r="AS151" i="50"/>
  <c r="A701" i="53" l="1"/>
  <c r="D700" i="53"/>
  <c r="G700" i="53" s="1"/>
  <c r="C700" i="53"/>
  <c r="F700" i="53" s="1"/>
  <c r="B700" i="53"/>
  <c r="E700" i="53" s="1"/>
  <c r="A215" i="53"/>
  <c r="F172" i="55"/>
  <c r="G172" i="55"/>
  <c r="E172" i="55"/>
  <c r="A173" i="55"/>
  <c r="A153" i="50"/>
  <c r="AS152" i="50"/>
  <c r="D701" i="53" l="1"/>
  <c r="G701" i="53" s="1"/>
  <c r="A702" i="53"/>
  <c r="B701" i="53"/>
  <c r="E701" i="53" s="1"/>
  <c r="C701" i="53"/>
  <c r="F701" i="53" s="1"/>
  <c r="A216" i="53"/>
  <c r="F173" i="55"/>
  <c r="G173" i="55"/>
  <c r="E173" i="55"/>
  <c r="A174" i="55"/>
  <c r="A154" i="50"/>
  <c r="AS153" i="50"/>
  <c r="A703" i="53" l="1"/>
  <c r="D702" i="53"/>
  <c r="G702" i="53" s="1"/>
  <c r="C702" i="53"/>
  <c r="F702" i="53" s="1"/>
  <c r="B702" i="53"/>
  <c r="E702" i="53" s="1"/>
  <c r="A217" i="53"/>
  <c r="G174" i="55"/>
  <c r="F174" i="55"/>
  <c r="E174" i="55"/>
  <c r="A175" i="55"/>
  <c r="AS154" i="50"/>
  <c r="A155" i="50"/>
  <c r="C703" i="53" l="1"/>
  <c r="F703" i="53" s="1"/>
  <c r="A704" i="53"/>
  <c r="D703" i="53"/>
  <c r="G703" i="53" s="1"/>
  <c r="B703" i="53"/>
  <c r="E703" i="53" s="1"/>
  <c r="A218" i="53"/>
  <c r="G175" i="55"/>
  <c r="F175" i="55"/>
  <c r="E175" i="55"/>
  <c r="A176" i="55"/>
  <c r="AS155" i="50"/>
  <c r="A156" i="50"/>
  <c r="A705" i="53" l="1"/>
  <c r="B704" i="53"/>
  <c r="E704" i="53" s="1"/>
  <c r="D704" i="53"/>
  <c r="G704" i="53" s="1"/>
  <c r="C704" i="53"/>
  <c r="F704" i="53" s="1"/>
  <c r="A219" i="53"/>
  <c r="G176" i="55"/>
  <c r="F176" i="55"/>
  <c r="E176" i="55"/>
  <c r="A177" i="55"/>
  <c r="AS156" i="50"/>
  <c r="A157" i="50"/>
  <c r="A706" i="53" l="1"/>
  <c r="D705" i="53"/>
  <c r="G705" i="53" s="1"/>
  <c r="C705" i="53"/>
  <c r="F705" i="53" s="1"/>
  <c r="B705" i="53"/>
  <c r="E705" i="53" s="1"/>
  <c r="A220" i="53"/>
  <c r="F177" i="55"/>
  <c r="E177" i="55"/>
  <c r="G177" i="55"/>
  <c r="A178" i="55"/>
  <c r="A158" i="50"/>
  <c r="AS157" i="50"/>
  <c r="A707" i="53" l="1"/>
  <c r="C706" i="53"/>
  <c r="F706" i="53" s="1"/>
  <c r="B706" i="53"/>
  <c r="E706" i="53" s="1"/>
  <c r="D706" i="53"/>
  <c r="G706" i="53" s="1"/>
  <c r="A221" i="53"/>
  <c r="E178" i="55"/>
  <c r="F178" i="55"/>
  <c r="G178" i="55"/>
  <c r="A179" i="55"/>
  <c r="AS158" i="50"/>
  <c r="A159" i="50"/>
  <c r="B707" i="53" l="1"/>
  <c r="E707" i="53" s="1"/>
  <c r="D707" i="53"/>
  <c r="G707" i="53" s="1"/>
  <c r="C707" i="53"/>
  <c r="F707" i="53" s="1"/>
  <c r="A708" i="53"/>
  <c r="A222" i="53"/>
  <c r="E179" i="55"/>
  <c r="F179" i="55"/>
  <c r="G179" i="55"/>
  <c r="A180" i="55"/>
  <c r="A160" i="50"/>
  <c r="AS159" i="50"/>
  <c r="C708" i="53" l="1"/>
  <c r="F708" i="53" s="1"/>
  <c r="A709" i="53"/>
  <c r="D708" i="53"/>
  <c r="G708" i="53" s="1"/>
  <c r="B708" i="53"/>
  <c r="E708" i="53" s="1"/>
  <c r="A223" i="53"/>
  <c r="F180" i="55"/>
  <c r="G180" i="55"/>
  <c r="E180" i="55"/>
  <c r="A181" i="55"/>
  <c r="AS160" i="50"/>
  <c r="A161" i="50"/>
  <c r="B709" i="53" l="1"/>
  <c r="E709" i="53" s="1"/>
  <c r="A710" i="53"/>
  <c r="D709" i="53"/>
  <c r="G709" i="53" s="1"/>
  <c r="C709" i="53"/>
  <c r="F709" i="53" s="1"/>
  <c r="A224" i="53"/>
  <c r="G181" i="55"/>
  <c r="E181" i="55"/>
  <c r="F181" i="55"/>
  <c r="A182" i="55"/>
  <c r="AS161" i="50"/>
  <c r="A162" i="50"/>
  <c r="A711" i="53" l="1"/>
  <c r="C710" i="53"/>
  <c r="F710" i="53" s="1"/>
  <c r="D710" i="53"/>
  <c r="G710" i="53" s="1"/>
  <c r="B710" i="53"/>
  <c r="E710" i="53" s="1"/>
  <c r="A225" i="53"/>
  <c r="G182" i="55"/>
  <c r="F182" i="55"/>
  <c r="E182" i="55"/>
  <c r="A183" i="55"/>
  <c r="A163" i="50"/>
  <c r="AS162" i="50"/>
  <c r="B711" i="53" l="1"/>
  <c r="E711" i="53" s="1"/>
  <c r="D711" i="53"/>
  <c r="G711" i="53" s="1"/>
  <c r="C711" i="53"/>
  <c r="F711" i="53" s="1"/>
  <c r="A712" i="53"/>
  <c r="A226" i="53"/>
  <c r="G183" i="55"/>
  <c r="F183" i="55"/>
  <c r="E183" i="55"/>
  <c r="A184" i="55"/>
  <c r="A164" i="50"/>
  <c r="AS163" i="50"/>
  <c r="D712" i="53" l="1"/>
  <c r="G712" i="53" s="1"/>
  <c r="C712" i="53"/>
  <c r="F712" i="53" s="1"/>
  <c r="B712" i="53"/>
  <c r="E712" i="53" s="1"/>
  <c r="A713" i="53"/>
  <c r="A227" i="53"/>
  <c r="F184" i="55"/>
  <c r="G184" i="55"/>
  <c r="E184" i="55"/>
  <c r="A185" i="55"/>
  <c r="A165" i="50"/>
  <c r="AS164" i="50"/>
  <c r="C713" i="53" l="1"/>
  <c r="F713" i="53" s="1"/>
  <c r="B713" i="53"/>
  <c r="E713" i="53" s="1"/>
  <c r="A714" i="53"/>
  <c r="D713" i="53"/>
  <c r="G713" i="53" s="1"/>
  <c r="A228" i="53"/>
  <c r="F185" i="55"/>
  <c r="G185" i="55"/>
  <c r="E185" i="55"/>
  <c r="A186" i="55"/>
  <c r="AS165" i="50"/>
  <c r="A166" i="50"/>
  <c r="B714" i="53" l="1"/>
  <c r="E714" i="53" s="1"/>
  <c r="A715" i="53"/>
  <c r="C714" i="53"/>
  <c r="F714" i="53" s="1"/>
  <c r="D714" i="53"/>
  <c r="G714" i="53" s="1"/>
  <c r="A229" i="53"/>
  <c r="F186" i="55"/>
  <c r="G186" i="55"/>
  <c r="E186" i="55"/>
  <c r="A187" i="55"/>
  <c r="AS166" i="50"/>
  <c r="A167" i="50"/>
  <c r="D715" i="53" l="1"/>
  <c r="G715" i="53" s="1"/>
  <c r="A716" i="53"/>
  <c r="B715" i="53"/>
  <c r="E715" i="53" s="1"/>
  <c r="C715" i="53"/>
  <c r="F715" i="53" s="1"/>
  <c r="A230" i="53"/>
  <c r="F187" i="55"/>
  <c r="G187" i="55"/>
  <c r="E187" i="55"/>
  <c r="A188" i="55"/>
  <c r="AS167" i="50"/>
  <c r="A168" i="50"/>
  <c r="A717" i="53" l="1"/>
  <c r="C716" i="53"/>
  <c r="F716" i="53" s="1"/>
  <c r="D716" i="53"/>
  <c r="G716" i="53" s="1"/>
  <c r="B716" i="53"/>
  <c r="E716" i="53" s="1"/>
  <c r="A231" i="53"/>
  <c r="F188" i="55"/>
  <c r="G188" i="55"/>
  <c r="E188" i="55"/>
  <c r="A189" i="55"/>
  <c r="AS168" i="50"/>
  <c r="A169" i="50"/>
  <c r="A718" i="53" l="1"/>
  <c r="D717" i="53"/>
  <c r="G717" i="53" s="1"/>
  <c r="C717" i="53"/>
  <c r="F717" i="53" s="1"/>
  <c r="B717" i="53"/>
  <c r="E717" i="53" s="1"/>
  <c r="A232" i="53"/>
  <c r="G189" i="55"/>
  <c r="F189" i="55"/>
  <c r="E189" i="55"/>
  <c r="A190" i="55"/>
  <c r="A170" i="50"/>
  <c r="AS169" i="50"/>
  <c r="C718" i="53" l="1"/>
  <c r="F718" i="53" s="1"/>
  <c r="D718" i="53"/>
  <c r="G718" i="53" s="1"/>
  <c r="A719" i="53"/>
  <c r="B718" i="53"/>
  <c r="E718" i="53" s="1"/>
  <c r="A233" i="53"/>
  <c r="G190" i="55"/>
  <c r="F190" i="55"/>
  <c r="E190" i="55"/>
  <c r="A191" i="55"/>
  <c r="AS170" i="50"/>
  <c r="A171" i="50"/>
  <c r="B719" i="53" l="1"/>
  <c r="E719" i="53" s="1"/>
  <c r="A720" i="53"/>
  <c r="D719" i="53"/>
  <c r="G719" i="53" s="1"/>
  <c r="C719" i="53"/>
  <c r="F719" i="53" s="1"/>
  <c r="A234" i="53"/>
  <c r="F191" i="55"/>
  <c r="E191" i="55"/>
  <c r="G191" i="55"/>
  <c r="A192" i="55"/>
  <c r="A172" i="50"/>
  <c r="AS171" i="50"/>
  <c r="G720" i="53" l="1"/>
  <c r="A721" i="53"/>
  <c r="C720" i="53"/>
  <c r="F720" i="53" s="1"/>
  <c r="B720" i="53"/>
  <c r="E720" i="53" s="1"/>
  <c r="D720" i="53"/>
  <c r="A235" i="53"/>
  <c r="E192" i="55"/>
  <c r="G192" i="55"/>
  <c r="F192" i="55"/>
  <c r="A193" i="55"/>
  <c r="A173" i="50"/>
  <c r="AS172" i="50"/>
  <c r="A722" i="53" l="1"/>
  <c r="D721" i="53"/>
  <c r="C721" i="53"/>
  <c r="F721" i="53" s="1"/>
  <c r="B721" i="53"/>
  <c r="E721" i="53" s="1"/>
  <c r="G721" i="53"/>
  <c r="A236" i="53"/>
  <c r="F193" i="55"/>
  <c r="G193" i="55"/>
  <c r="E193" i="55"/>
  <c r="A194" i="55"/>
  <c r="A174" i="50"/>
  <c r="AS173" i="50"/>
  <c r="B722" i="53" l="1"/>
  <c r="E722" i="53" s="1"/>
  <c r="A723" i="53"/>
  <c r="D722" i="53"/>
  <c r="G722" i="53" s="1"/>
  <c r="C722" i="53"/>
  <c r="F722" i="53" s="1"/>
  <c r="A237" i="53"/>
  <c r="F194" i="55"/>
  <c r="G194" i="55"/>
  <c r="E194" i="55"/>
  <c r="A195" i="55"/>
  <c r="AS174" i="50"/>
  <c r="A175" i="50"/>
  <c r="A724" i="53" l="1"/>
  <c r="C723" i="53"/>
  <c r="F723" i="53" s="1"/>
  <c r="D723" i="53"/>
  <c r="G723" i="53" s="1"/>
  <c r="B723" i="53"/>
  <c r="E723" i="53" s="1"/>
  <c r="A238" i="53"/>
  <c r="G195" i="55"/>
  <c r="F195" i="55"/>
  <c r="E195" i="55"/>
  <c r="A196" i="55"/>
  <c r="AS175" i="50"/>
  <c r="A176" i="50"/>
  <c r="B724" i="53" l="1"/>
  <c r="E724" i="53" s="1"/>
  <c r="D724" i="53"/>
  <c r="G724" i="53" s="1"/>
  <c r="C724" i="53"/>
  <c r="F724" i="53" s="1"/>
  <c r="A725" i="53"/>
  <c r="A239" i="53"/>
  <c r="G196" i="55"/>
  <c r="F196" i="55"/>
  <c r="E196" i="55"/>
  <c r="A197" i="55"/>
  <c r="AS176" i="50"/>
  <c r="A177" i="50"/>
  <c r="B725" i="53" l="1"/>
  <c r="E725" i="53" s="1"/>
  <c r="D725" i="53"/>
  <c r="G725" i="53" s="1"/>
  <c r="C725" i="53"/>
  <c r="F725" i="53" s="1"/>
  <c r="A726" i="53"/>
  <c r="A240" i="53"/>
  <c r="G197" i="55"/>
  <c r="F197" i="55"/>
  <c r="E197" i="55"/>
  <c r="A198" i="55"/>
  <c r="A178" i="50"/>
  <c r="AS177" i="50"/>
  <c r="A727" i="53" l="1"/>
  <c r="D726" i="53"/>
  <c r="G726" i="53" s="1"/>
  <c r="C726" i="53"/>
  <c r="F726" i="53" s="1"/>
  <c r="B726" i="53"/>
  <c r="E726" i="53" s="1"/>
  <c r="A241" i="53"/>
  <c r="F198" i="55"/>
  <c r="G198" i="55"/>
  <c r="E198" i="55"/>
  <c r="A199" i="55"/>
  <c r="A179" i="50"/>
  <c r="AS178" i="50"/>
  <c r="A728" i="53" l="1"/>
  <c r="D727" i="53"/>
  <c r="G727" i="53" s="1"/>
  <c r="C727" i="53"/>
  <c r="F727" i="53" s="1"/>
  <c r="B727" i="53"/>
  <c r="E727" i="53" s="1"/>
  <c r="A242" i="53"/>
  <c r="G199" i="55"/>
  <c r="F199" i="55"/>
  <c r="E199" i="55"/>
  <c r="A200" i="55"/>
  <c r="A180" i="50"/>
  <c r="AS179" i="50"/>
  <c r="C728" i="53" l="1"/>
  <c r="F728" i="53" s="1"/>
  <c r="A729" i="53"/>
  <c r="D728" i="53"/>
  <c r="G728" i="53" s="1"/>
  <c r="B728" i="53"/>
  <c r="E728" i="53" s="1"/>
  <c r="A243" i="53"/>
  <c r="F200" i="55"/>
  <c r="G200" i="55"/>
  <c r="E200" i="55"/>
  <c r="A201" i="55"/>
  <c r="A181" i="50"/>
  <c r="AS180" i="50"/>
  <c r="D729" i="53" l="1"/>
  <c r="G729" i="53" s="1"/>
  <c r="B729" i="53"/>
  <c r="E729" i="53" s="1"/>
  <c r="A730" i="53"/>
  <c r="C729" i="53"/>
  <c r="F729" i="53" s="1"/>
  <c r="A244" i="53"/>
  <c r="F201" i="55"/>
  <c r="G201" i="55"/>
  <c r="E201" i="55"/>
  <c r="A202" i="55"/>
  <c r="AS181" i="50"/>
  <c r="A182" i="50"/>
  <c r="A731" i="53" l="1"/>
  <c r="D730" i="53"/>
  <c r="G730" i="53" s="1"/>
  <c r="B730" i="53"/>
  <c r="E730" i="53" s="1"/>
  <c r="C730" i="53"/>
  <c r="F730" i="53" s="1"/>
  <c r="A245" i="53"/>
  <c r="F202" i="55"/>
  <c r="E202" i="55"/>
  <c r="G202" i="55"/>
  <c r="A203" i="55"/>
  <c r="AS182" i="50"/>
  <c r="A183" i="50"/>
  <c r="C731" i="53" l="1"/>
  <c r="F731" i="53" s="1"/>
  <c r="D731" i="53"/>
  <c r="G731" i="53" s="1"/>
  <c r="B731" i="53"/>
  <c r="E731" i="53" s="1"/>
  <c r="A732" i="53"/>
  <c r="A246" i="53"/>
  <c r="G203" i="55"/>
  <c r="F203" i="55"/>
  <c r="E203" i="55"/>
  <c r="A204" i="55"/>
  <c r="A184" i="50"/>
  <c r="AS183" i="50"/>
  <c r="D732" i="53" l="1"/>
  <c r="G732" i="53" s="1"/>
  <c r="C732" i="53"/>
  <c r="F732" i="53" s="1"/>
  <c r="B732" i="53"/>
  <c r="E732" i="53" s="1"/>
  <c r="A733" i="53"/>
  <c r="A247" i="53"/>
  <c r="G204" i="55"/>
  <c r="F204" i="55"/>
  <c r="E204" i="55"/>
  <c r="A205" i="55"/>
  <c r="AS184" i="50"/>
  <c r="A185" i="50"/>
  <c r="D733" i="53" l="1"/>
  <c r="G733" i="53" s="1"/>
  <c r="C733" i="53"/>
  <c r="F733" i="53" s="1"/>
  <c r="B733" i="53"/>
  <c r="E733" i="53" s="1"/>
  <c r="A734" i="53"/>
  <c r="A248" i="53"/>
  <c r="G205" i="55"/>
  <c r="F205" i="55"/>
  <c r="E205" i="55"/>
  <c r="A206" i="55"/>
  <c r="AS185" i="50"/>
  <c r="A186" i="50"/>
  <c r="A735" i="53" l="1"/>
  <c r="D734" i="53"/>
  <c r="G734" i="53" s="1"/>
  <c r="C734" i="53"/>
  <c r="F734" i="53" s="1"/>
  <c r="B734" i="53"/>
  <c r="E734" i="53" s="1"/>
  <c r="A249" i="53"/>
  <c r="E206" i="55"/>
  <c r="G206" i="55"/>
  <c r="F206" i="55"/>
  <c r="A207" i="55"/>
  <c r="A187" i="50"/>
  <c r="AS186" i="50"/>
  <c r="A736" i="53" l="1"/>
  <c r="D735" i="53"/>
  <c r="G735" i="53" s="1"/>
  <c r="B735" i="53"/>
  <c r="E735" i="53" s="1"/>
  <c r="C735" i="53"/>
  <c r="F735" i="53" s="1"/>
  <c r="A250" i="53"/>
  <c r="F207" i="55"/>
  <c r="E207" i="55"/>
  <c r="G207" i="55"/>
  <c r="A208" i="55"/>
  <c r="A188" i="50"/>
  <c r="AS187" i="50"/>
  <c r="B736" i="53" l="1"/>
  <c r="E736" i="53" s="1"/>
  <c r="A737" i="53"/>
  <c r="D736" i="53"/>
  <c r="G736" i="53" s="1"/>
  <c r="C736" i="53"/>
  <c r="F736" i="53" s="1"/>
  <c r="A251" i="53"/>
  <c r="F208" i="55"/>
  <c r="G208" i="55"/>
  <c r="E208" i="55"/>
  <c r="A209" i="55"/>
  <c r="AS188" i="50"/>
  <c r="A189" i="50"/>
  <c r="A738" i="53" l="1"/>
  <c r="B737" i="53"/>
  <c r="E737" i="53" s="1"/>
  <c r="D737" i="53"/>
  <c r="G737" i="53" s="1"/>
  <c r="C737" i="53"/>
  <c r="F737" i="53" s="1"/>
  <c r="A252" i="53"/>
  <c r="F209" i="55"/>
  <c r="E209" i="55"/>
  <c r="G209" i="55"/>
  <c r="A210" i="55"/>
  <c r="AS189" i="50"/>
  <c r="A190" i="50"/>
  <c r="A739" i="53" l="1"/>
  <c r="D738" i="53"/>
  <c r="G738" i="53" s="1"/>
  <c r="C738" i="53"/>
  <c r="F738" i="53" s="1"/>
  <c r="B738" i="53"/>
  <c r="E738" i="53" s="1"/>
  <c r="A253" i="53"/>
  <c r="G210" i="55"/>
  <c r="F210" i="55"/>
  <c r="E210" i="55"/>
  <c r="A211" i="55"/>
  <c r="AS190" i="50"/>
  <c r="A191" i="50"/>
  <c r="D739" i="53" l="1"/>
  <c r="G739" i="53" s="1"/>
  <c r="B739" i="53"/>
  <c r="E739" i="53" s="1"/>
  <c r="A740" i="53"/>
  <c r="C739" i="53"/>
  <c r="F739" i="53" s="1"/>
  <c r="A254" i="53"/>
  <c r="G211" i="55"/>
  <c r="F211" i="55"/>
  <c r="E211" i="55"/>
  <c r="A212" i="55"/>
  <c r="A192" i="50"/>
  <c r="AS191" i="50"/>
  <c r="D740" i="53" l="1"/>
  <c r="G740" i="53" s="1"/>
  <c r="A741" i="53"/>
  <c r="B740" i="53"/>
  <c r="E740" i="53" s="1"/>
  <c r="C740" i="53"/>
  <c r="F740" i="53" s="1"/>
  <c r="A255" i="53"/>
  <c r="G212" i="55"/>
  <c r="F212" i="55"/>
  <c r="E212" i="55"/>
  <c r="A213" i="55"/>
  <c r="A193" i="50"/>
  <c r="AS192" i="50"/>
  <c r="B741" i="53" l="1"/>
  <c r="E741" i="53" s="1"/>
  <c r="D741" i="53"/>
  <c r="G741" i="53" s="1"/>
  <c r="C741" i="53"/>
  <c r="F741" i="53" s="1"/>
  <c r="A742" i="53"/>
  <c r="A256" i="53"/>
  <c r="F213" i="55"/>
  <c r="G213" i="55"/>
  <c r="E213" i="55"/>
  <c r="A214" i="55"/>
  <c r="AS193" i="50"/>
  <c r="A194" i="50"/>
  <c r="A743" i="53" l="1"/>
  <c r="D742" i="53"/>
  <c r="G742" i="53" s="1"/>
  <c r="C742" i="53"/>
  <c r="F742" i="53" s="1"/>
  <c r="B742" i="53"/>
  <c r="E742" i="53" s="1"/>
  <c r="A257" i="53"/>
  <c r="F214" i="55"/>
  <c r="G214" i="55"/>
  <c r="E214" i="55"/>
  <c r="A215" i="55"/>
  <c r="AS194" i="50"/>
  <c r="A195" i="50"/>
  <c r="B743" i="53" l="1"/>
  <c r="E743" i="53" s="1"/>
  <c r="A744" i="53"/>
  <c r="C743" i="53"/>
  <c r="F743" i="53" s="1"/>
  <c r="D743" i="53"/>
  <c r="G743" i="53" s="1"/>
  <c r="A258" i="53"/>
  <c r="F215" i="55"/>
  <c r="G215" i="55"/>
  <c r="E215" i="55"/>
  <c r="A216" i="55"/>
  <c r="A196" i="50"/>
  <c r="AS195" i="50"/>
  <c r="A745" i="53" l="1"/>
  <c r="D744" i="53"/>
  <c r="G744" i="53" s="1"/>
  <c r="C744" i="53"/>
  <c r="F744" i="53" s="1"/>
  <c r="B744" i="53"/>
  <c r="E744" i="53" s="1"/>
  <c r="A259" i="53"/>
  <c r="G216" i="55"/>
  <c r="E216" i="55"/>
  <c r="F216" i="55"/>
  <c r="A217" i="55"/>
  <c r="AS196" i="50"/>
  <c r="A197" i="50"/>
  <c r="C745" i="53" l="1"/>
  <c r="F745" i="53" s="1"/>
  <c r="A746" i="53"/>
  <c r="D745" i="53"/>
  <c r="G745" i="53" s="1"/>
  <c r="B745" i="53"/>
  <c r="E745" i="53" s="1"/>
  <c r="A260" i="53"/>
  <c r="G217" i="55"/>
  <c r="F217" i="55"/>
  <c r="E217" i="55"/>
  <c r="A218" i="55"/>
  <c r="A198" i="50"/>
  <c r="AS197" i="50"/>
  <c r="A747" i="53" l="1"/>
  <c r="D746" i="53"/>
  <c r="G746" i="53" s="1"/>
  <c r="C746" i="53"/>
  <c r="F746" i="53" s="1"/>
  <c r="B746" i="53"/>
  <c r="E746" i="53" s="1"/>
  <c r="A261" i="53"/>
  <c r="G218" i="55"/>
  <c r="F218" i="55"/>
  <c r="E218" i="55"/>
  <c r="A219" i="55"/>
  <c r="AS198" i="50"/>
  <c r="A199" i="50"/>
  <c r="B747" i="53" l="1"/>
  <c r="E747" i="53" s="1"/>
  <c r="A748" i="53"/>
  <c r="D747" i="53"/>
  <c r="G747" i="53" s="1"/>
  <c r="C747" i="53"/>
  <c r="F747" i="53" s="1"/>
  <c r="A262" i="53"/>
  <c r="G219" i="55"/>
  <c r="E219" i="55"/>
  <c r="F219" i="55"/>
  <c r="A220" i="55"/>
  <c r="AS199" i="50"/>
  <c r="A200" i="50"/>
  <c r="A749" i="53" l="1"/>
  <c r="C748" i="53"/>
  <c r="F748" i="53" s="1"/>
  <c r="B748" i="53"/>
  <c r="E748" i="53" s="1"/>
  <c r="D748" i="53"/>
  <c r="G748" i="53" s="1"/>
  <c r="A263" i="53"/>
  <c r="E220" i="55"/>
  <c r="G220" i="55"/>
  <c r="F220" i="55"/>
  <c r="A221" i="55"/>
  <c r="A201" i="50"/>
  <c r="AS200" i="50"/>
  <c r="D749" i="53" l="1"/>
  <c r="G749" i="53" s="1"/>
  <c r="A750" i="53"/>
  <c r="B749" i="53"/>
  <c r="E749" i="53" s="1"/>
  <c r="C749" i="53"/>
  <c r="F749" i="53" s="1"/>
  <c r="A264" i="53"/>
  <c r="F221" i="55"/>
  <c r="G221" i="55"/>
  <c r="E221" i="55"/>
  <c r="A222" i="55"/>
  <c r="A202" i="50"/>
  <c r="AS201" i="50"/>
  <c r="B750" i="53" l="1"/>
  <c r="E750" i="53" s="1"/>
  <c r="C750" i="53"/>
  <c r="F750" i="53" s="1"/>
  <c r="D750" i="53"/>
  <c r="G750" i="53" s="1"/>
  <c r="A751" i="53"/>
  <c r="A265" i="53"/>
  <c r="F222" i="55"/>
  <c r="E222" i="55"/>
  <c r="G222" i="55"/>
  <c r="A223" i="55"/>
  <c r="A203" i="50"/>
  <c r="AS202" i="50"/>
  <c r="B751" i="53" l="1"/>
  <c r="E751" i="53" s="1"/>
  <c r="D751" i="53"/>
  <c r="G751" i="53" s="1"/>
  <c r="A752" i="53"/>
  <c r="C751" i="53"/>
  <c r="F751" i="53" s="1"/>
  <c r="A266" i="53"/>
  <c r="G223" i="55"/>
  <c r="F223" i="55"/>
  <c r="E223" i="55"/>
  <c r="A224" i="55"/>
  <c r="AS203" i="50"/>
  <c r="A204" i="50"/>
  <c r="D752" i="53" l="1"/>
  <c r="G752" i="53" s="1"/>
  <c r="C752" i="53"/>
  <c r="F752" i="53" s="1"/>
  <c r="B752" i="53"/>
  <c r="E752" i="53" s="1"/>
  <c r="A753" i="53"/>
  <c r="A267" i="53"/>
  <c r="G224" i="55"/>
  <c r="F224" i="55"/>
  <c r="E224" i="55"/>
  <c r="A225" i="55"/>
  <c r="A205" i="50"/>
  <c r="AS204" i="50"/>
  <c r="A754" i="53" l="1"/>
  <c r="B753" i="53"/>
  <c r="E753" i="53" s="1"/>
  <c r="D753" i="53"/>
  <c r="G753" i="53" s="1"/>
  <c r="C753" i="53"/>
  <c r="F753" i="53" s="1"/>
  <c r="A268" i="53"/>
  <c r="G225" i="55"/>
  <c r="F225" i="55"/>
  <c r="E225" i="55"/>
  <c r="A226" i="55"/>
  <c r="AS205" i="50"/>
  <c r="A206" i="50"/>
  <c r="D754" i="53" l="1"/>
  <c r="G754" i="53" s="1"/>
  <c r="C754" i="53"/>
  <c r="F754" i="53" s="1"/>
  <c r="B754" i="53"/>
  <c r="E754" i="53" s="1"/>
  <c r="A755" i="53"/>
  <c r="A269" i="53"/>
  <c r="F226" i="55"/>
  <c r="E226" i="55"/>
  <c r="G226" i="55"/>
  <c r="A227" i="55"/>
  <c r="A207" i="50"/>
  <c r="AS206" i="50"/>
  <c r="B755" i="53" l="1"/>
  <c r="E755" i="53" s="1"/>
  <c r="A756" i="53"/>
  <c r="D755" i="53"/>
  <c r="G755" i="53" s="1"/>
  <c r="C755" i="53"/>
  <c r="F755" i="53" s="1"/>
  <c r="A270" i="53"/>
  <c r="F227" i="55"/>
  <c r="G227" i="55"/>
  <c r="E227" i="55"/>
  <c r="A228" i="55"/>
  <c r="AS207" i="50"/>
  <c r="A208" i="50"/>
  <c r="C756" i="53" l="1"/>
  <c r="F756" i="53" s="1"/>
  <c r="B756" i="53"/>
  <c r="E756" i="53" s="1"/>
  <c r="D756" i="53"/>
  <c r="G756" i="53" s="1"/>
  <c r="A757" i="53"/>
  <c r="A271" i="53"/>
  <c r="F228" i="55"/>
  <c r="E228" i="55"/>
  <c r="G228" i="55"/>
  <c r="A229" i="55"/>
  <c r="AS208" i="50"/>
  <c r="A209" i="50"/>
  <c r="E757" i="53" l="1"/>
  <c r="A758" i="53"/>
  <c r="C757" i="53"/>
  <c r="F757" i="53" s="1"/>
  <c r="D757" i="53"/>
  <c r="G757" i="53" s="1"/>
  <c r="B757" i="53"/>
  <c r="A272" i="53"/>
  <c r="F229" i="55"/>
  <c r="G229" i="55"/>
  <c r="E229" i="55"/>
  <c r="A230" i="55"/>
  <c r="A210" i="50"/>
  <c r="AS209" i="50"/>
  <c r="A759" i="53" l="1"/>
  <c r="D758" i="53"/>
  <c r="G758" i="53" s="1"/>
  <c r="C758" i="53"/>
  <c r="F758" i="53" s="1"/>
  <c r="B758" i="53"/>
  <c r="E758" i="53" s="1"/>
  <c r="A273" i="53"/>
  <c r="G230" i="55"/>
  <c r="F230" i="55"/>
  <c r="E230" i="55"/>
  <c r="A231" i="55"/>
  <c r="AS210" i="50"/>
  <c r="A211" i="50"/>
  <c r="C759" i="53" l="1"/>
  <c r="F759" i="53" s="1"/>
  <c r="B759" i="53"/>
  <c r="E759" i="53" s="1"/>
  <c r="D759" i="53"/>
  <c r="G759" i="53" s="1"/>
  <c r="A760" i="53"/>
  <c r="A274" i="53"/>
  <c r="G231" i="55"/>
  <c r="F231" i="55"/>
  <c r="E231" i="55"/>
  <c r="A232" i="55"/>
  <c r="A212" i="50"/>
  <c r="AS211" i="50"/>
  <c r="B760" i="53" l="1"/>
  <c r="E760" i="53" s="1"/>
  <c r="D760" i="53"/>
  <c r="G760" i="53" s="1"/>
  <c r="C760" i="53"/>
  <c r="F760" i="53" s="1"/>
  <c r="A761" i="53"/>
  <c r="A275" i="53"/>
  <c r="G232" i="55"/>
  <c r="F232" i="55"/>
  <c r="E232" i="55"/>
  <c r="A233" i="55"/>
  <c r="A213" i="50"/>
  <c r="AS212" i="50"/>
  <c r="D761" i="53" l="1"/>
  <c r="G761" i="53" s="1"/>
  <c r="B761" i="53"/>
  <c r="E761" i="53" s="1"/>
  <c r="A762" i="53"/>
  <c r="C761" i="53"/>
  <c r="F761" i="53" s="1"/>
  <c r="A276" i="53"/>
  <c r="G233" i="55"/>
  <c r="F233" i="55"/>
  <c r="E233" i="55"/>
  <c r="A234" i="55"/>
  <c r="AS213" i="50"/>
  <c r="A214" i="50"/>
  <c r="A763" i="53" l="1"/>
  <c r="C762" i="53"/>
  <c r="F762" i="53" s="1"/>
  <c r="D762" i="53"/>
  <c r="G762" i="53" s="1"/>
  <c r="B762" i="53"/>
  <c r="E762" i="53" s="1"/>
  <c r="A277" i="53"/>
  <c r="E234" i="55"/>
  <c r="F234" i="55"/>
  <c r="G234" i="55"/>
  <c r="A235" i="55"/>
  <c r="AS214" i="50"/>
  <c r="A215" i="50"/>
  <c r="A764" i="53" l="1"/>
  <c r="C763" i="53"/>
  <c r="F763" i="53" s="1"/>
  <c r="B763" i="53"/>
  <c r="E763" i="53" s="1"/>
  <c r="D763" i="53"/>
  <c r="G763" i="53" s="1"/>
  <c r="A278" i="53"/>
  <c r="F235" i="55"/>
  <c r="G235" i="55"/>
  <c r="E235" i="55"/>
  <c r="A236" i="55"/>
  <c r="A216" i="50"/>
  <c r="AS215" i="50"/>
  <c r="F764" i="53" l="1"/>
  <c r="B764" i="53"/>
  <c r="E764" i="53" s="1"/>
  <c r="A765" i="53"/>
  <c r="D764" i="53"/>
  <c r="G764" i="53" s="1"/>
  <c r="C764" i="53"/>
  <c r="A279" i="53"/>
  <c r="F236" i="55"/>
  <c r="G236" i="55"/>
  <c r="E236" i="55"/>
  <c r="A237" i="55"/>
  <c r="AS216" i="50"/>
  <c r="A217" i="50"/>
  <c r="B765" i="53" l="1"/>
  <c r="E765" i="53" s="1"/>
  <c r="D765" i="53"/>
  <c r="G765" i="53" s="1"/>
  <c r="A766" i="53"/>
  <c r="C765" i="53"/>
  <c r="F765" i="53" s="1"/>
  <c r="A280" i="53"/>
  <c r="F237" i="55"/>
  <c r="E237" i="55"/>
  <c r="G237" i="55"/>
  <c r="A238" i="55"/>
  <c r="AS217" i="50"/>
  <c r="A218" i="50"/>
  <c r="C766" i="53" l="1"/>
  <c r="F766" i="53" s="1"/>
  <c r="A767" i="53"/>
  <c r="D766" i="53"/>
  <c r="G766" i="53" s="1"/>
  <c r="B766" i="53"/>
  <c r="E766" i="53" s="1"/>
  <c r="A281" i="53"/>
  <c r="G238" i="55"/>
  <c r="F238" i="55"/>
  <c r="E238" i="55"/>
  <c r="A239" i="55"/>
  <c r="AS218" i="50"/>
  <c r="A219" i="50"/>
  <c r="B767" i="53" l="1"/>
  <c r="E767" i="53" s="1"/>
  <c r="A768" i="53"/>
  <c r="D767" i="53"/>
  <c r="G767" i="53" s="1"/>
  <c r="C767" i="53"/>
  <c r="F767" i="53" s="1"/>
  <c r="A282" i="53"/>
  <c r="G239" i="55"/>
  <c r="F239" i="55"/>
  <c r="E239" i="55"/>
  <c r="A240" i="55"/>
  <c r="AS219" i="50"/>
  <c r="A220" i="50"/>
  <c r="D768" i="53" l="1"/>
  <c r="G768" i="53" s="1"/>
  <c r="C768" i="53"/>
  <c r="F768" i="53" s="1"/>
  <c r="A769" i="53"/>
  <c r="B768" i="53"/>
  <c r="E768" i="53" s="1"/>
  <c r="A283" i="53"/>
  <c r="F240" i="55"/>
  <c r="G240" i="55"/>
  <c r="E240" i="55"/>
  <c r="A241" i="55"/>
  <c r="A221" i="50"/>
  <c r="AS220" i="50"/>
  <c r="A770" i="53" l="1"/>
  <c r="D769" i="53"/>
  <c r="G769" i="53" s="1"/>
  <c r="C769" i="53"/>
  <c r="F769" i="53" s="1"/>
  <c r="B769" i="53"/>
  <c r="E769" i="53" s="1"/>
  <c r="A284" i="53"/>
  <c r="G241" i="55"/>
  <c r="E241" i="55"/>
  <c r="F241" i="55"/>
  <c r="A242" i="55"/>
  <c r="A222" i="50"/>
  <c r="AS221" i="50"/>
  <c r="B770" i="53" l="1"/>
  <c r="E770" i="53" s="1"/>
  <c r="A771" i="53"/>
  <c r="D770" i="53"/>
  <c r="G770" i="53" s="1"/>
  <c r="C770" i="53"/>
  <c r="F770" i="53" s="1"/>
  <c r="A285" i="53"/>
  <c r="F242" i="55"/>
  <c r="G242" i="55"/>
  <c r="E242" i="55"/>
  <c r="A243" i="55"/>
  <c r="A223" i="50"/>
  <c r="AS222" i="50"/>
  <c r="D771" i="53" l="1"/>
  <c r="G771" i="53" s="1"/>
  <c r="A772" i="53"/>
  <c r="C771" i="53"/>
  <c r="F771" i="53" s="1"/>
  <c r="B771" i="53"/>
  <c r="E771" i="53" s="1"/>
  <c r="A286" i="53"/>
  <c r="F243" i="55"/>
  <c r="G243" i="55"/>
  <c r="E243" i="55"/>
  <c r="A244" i="55"/>
  <c r="A224" i="50"/>
  <c r="AS223" i="50"/>
  <c r="A773" i="53" l="1"/>
  <c r="C772" i="53"/>
  <c r="F772" i="53" s="1"/>
  <c r="B772" i="53"/>
  <c r="E772" i="53" s="1"/>
  <c r="D772" i="53"/>
  <c r="G772" i="53" s="1"/>
  <c r="A287" i="53"/>
  <c r="E244" i="55"/>
  <c r="G244" i="55"/>
  <c r="F244" i="55"/>
  <c r="A245" i="55"/>
  <c r="AS224" i="50"/>
  <c r="A225" i="50"/>
  <c r="C773" i="53" l="1"/>
  <c r="F773" i="53" s="1"/>
  <c r="A774" i="53"/>
  <c r="B773" i="53"/>
  <c r="E773" i="53" s="1"/>
  <c r="D773" i="53"/>
  <c r="G773" i="53" s="1"/>
  <c r="A288" i="53"/>
  <c r="G245" i="55"/>
  <c r="F245" i="55"/>
  <c r="E245" i="55"/>
  <c r="A246" i="55"/>
  <c r="AS225" i="50"/>
  <c r="A226" i="50"/>
  <c r="D774" i="53" l="1"/>
  <c r="G774" i="53" s="1"/>
  <c r="A775" i="53"/>
  <c r="C774" i="53"/>
  <c r="F774" i="53" s="1"/>
  <c r="B774" i="53"/>
  <c r="E774" i="53" s="1"/>
  <c r="A289" i="53"/>
  <c r="G246" i="55"/>
  <c r="F246" i="55"/>
  <c r="E246" i="55"/>
  <c r="A247" i="55"/>
  <c r="A227" i="50"/>
  <c r="AS226" i="50"/>
  <c r="B775" i="53" l="1"/>
  <c r="E775" i="53" s="1"/>
  <c r="A776" i="53"/>
  <c r="D775" i="53"/>
  <c r="G775" i="53" s="1"/>
  <c r="C775" i="53"/>
  <c r="F775" i="53" s="1"/>
  <c r="A290" i="53"/>
  <c r="F247" i="55"/>
  <c r="G247" i="55"/>
  <c r="E247" i="55"/>
  <c r="A248" i="55"/>
  <c r="A228" i="50"/>
  <c r="AS227" i="50"/>
  <c r="A777" i="53" l="1"/>
  <c r="D776" i="53"/>
  <c r="G776" i="53" s="1"/>
  <c r="C776" i="53"/>
  <c r="F776" i="53" s="1"/>
  <c r="B776" i="53"/>
  <c r="E776" i="53" s="1"/>
  <c r="A291" i="53"/>
  <c r="G248" i="55"/>
  <c r="E248" i="55"/>
  <c r="F248" i="55"/>
  <c r="A249" i="55"/>
  <c r="AS228" i="50"/>
  <c r="A229" i="50"/>
  <c r="D777" i="53" l="1"/>
  <c r="G777" i="53" s="1"/>
  <c r="B777" i="53"/>
  <c r="E777" i="53" s="1"/>
  <c r="C777" i="53"/>
  <c r="F777" i="53" s="1"/>
  <c r="A778" i="53"/>
  <c r="A292" i="53"/>
  <c r="F249" i="55"/>
  <c r="G249" i="55"/>
  <c r="E249" i="55"/>
  <c r="A250" i="55"/>
  <c r="AS229" i="50"/>
  <c r="A230" i="50"/>
  <c r="B778" i="53" l="1"/>
  <c r="E778" i="53" s="1"/>
  <c r="D778" i="53"/>
  <c r="G778" i="53" s="1"/>
  <c r="C778" i="53"/>
  <c r="F778" i="53" s="1"/>
  <c r="A779" i="53"/>
  <c r="A293" i="53"/>
  <c r="F250" i="55"/>
  <c r="G250" i="55"/>
  <c r="E250" i="55"/>
  <c r="A251" i="55"/>
  <c r="AS230" i="50"/>
  <c r="A231" i="50"/>
  <c r="B779" i="53" l="1"/>
  <c r="E779" i="53" s="1"/>
  <c r="A780" i="53"/>
  <c r="D779" i="53"/>
  <c r="G779" i="53" s="1"/>
  <c r="C779" i="53"/>
  <c r="F779" i="53" s="1"/>
  <c r="A294" i="53"/>
  <c r="F251" i="55"/>
  <c r="G251" i="55"/>
  <c r="E251" i="55"/>
  <c r="A252" i="55"/>
  <c r="A232" i="50"/>
  <c r="AS231" i="50"/>
  <c r="B780" i="53" l="1"/>
  <c r="E780" i="53" s="1"/>
  <c r="A781" i="53"/>
  <c r="D780" i="53"/>
  <c r="G780" i="53" s="1"/>
  <c r="C780" i="53"/>
  <c r="F780" i="53" s="1"/>
  <c r="A295" i="53"/>
  <c r="G252" i="55"/>
  <c r="F252" i="55"/>
  <c r="E252" i="55"/>
  <c r="A253" i="55"/>
  <c r="AS232" i="50"/>
  <c r="A233" i="50"/>
  <c r="B781" i="53" l="1"/>
  <c r="E781" i="53" s="1"/>
  <c r="D781" i="53"/>
  <c r="G781" i="53" s="1"/>
  <c r="C781" i="53"/>
  <c r="F781" i="53" s="1"/>
  <c r="A782" i="53"/>
  <c r="A296" i="53"/>
  <c r="G253" i="55"/>
  <c r="F253" i="55"/>
  <c r="E253" i="55"/>
  <c r="A254" i="55"/>
  <c r="A234" i="50"/>
  <c r="AS233" i="50"/>
  <c r="D782" i="53" l="1"/>
  <c r="G782" i="53" s="1"/>
  <c r="C782" i="53"/>
  <c r="F782" i="53" s="1"/>
  <c r="B782" i="53"/>
  <c r="E782" i="53" s="1"/>
  <c r="A783" i="53"/>
  <c r="A297" i="53"/>
  <c r="E254" i="55"/>
  <c r="G254" i="55"/>
  <c r="F254" i="55"/>
  <c r="A255" i="55"/>
  <c r="A235" i="50"/>
  <c r="AS234" i="50"/>
  <c r="C783" i="53" l="1"/>
  <c r="F783" i="53" s="1"/>
  <c r="A784" i="53"/>
  <c r="D783" i="53"/>
  <c r="G783" i="53" s="1"/>
  <c r="B783" i="53"/>
  <c r="E783" i="53" s="1"/>
  <c r="A298" i="53"/>
  <c r="G255" i="55"/>
  <c r="F255" i="55"/>
  <c r="E255" i="55"/>
  <c r="A256" i="55"/>
  <c r="A236" i="50"/>
  <c r="AS235" i="50"/>
  <c r="D784" i="53" l="1"/>
  <c r="G784" i="53" s="1"/>
  <c r="C784" i="53"/>
  <c r="F784" i="53" s="1"/>
  <c r="B784" i="53"/>
  <c r="E784" i="53" s="1"/>
  <c r="A785" i="53"/>
  <c r="A299" i="53"/>
  <c r="F256" i="55"/>
  <c r="G256" i="55"/>
  <c r="E256" i="55"/>
  <c r="A257" i="55"/>
  <c r="A237" i="50"/>
  <c r="AS236" i="50"/>
  <c r="A786" i="53" l="1"/>
  <c r="B785" i="53"/>
  <c r="E785" i="53" s="1"/>
  <c r="D785" i="53"/>
  <c r="G785" i="53" s="1"/>
  <c r="C785" i="53"/>
  <c r="F785" i="53" s="1"/>
  <c r="A300" i="53"/>
  <c r="F257" i="55"/>
  <c r="G257" i="55"/>
  <c r="E257" i="55"/>
  <c r="A258" i="55"/>
  <c r="A238" i="50"/>
  <c r="AS237" i="50"/>
  <c r="A787" i="53" l="1"/>
  <c r="C786" i="53"/>
  <c r="F786" i="53" s="1"/>
  <c r="D786" i="53"/>
  <c r="G786" i="53" s="1"/>
  <c r="B786" i="53"/>
  <c r="E786" i="53" s="1"/>
  <c r="A301" i="53"/>
  <c r="F258" i="55"/>
  <c r="E258" i="55"/>
  <c r="G258" i="55"/>
  <c r="A259" i="55"/>
  <c r="A239" i="50"/>
  <c r="AS238" i="50"/>
  <c r="C787" i="53" l="1"/>
  <c r="F787" i="53" s="1"/>
  <c r="B787" i="53"/>
  <c r="E787" i="53" s="1"/>
  <c r="A788" i="53"/>
  <c r="D787" i="53"/>
  <c r="G787" i="53" s="1"/>
  <c r="A302" i="53"/>
  <c r="G259" i="55"/>
  <c r="F259" i="55"/>
  <c r="E259" i="55"/>
  <c r="A260" i="55"/>
  <c r="AS239" i="50"/>
  <c r="A240" i="50"/>
  <c r="F788" i="53" l="1"/>
  <c r="D788" i="53"/>
  <c r="G788" i="53" s="1"/>
  <c r="B788" i="53"/>
  <c r="E788" i="53" s="1"/>
  <c r="A789" i="53"/>
  <c r="C788" i="53"/>
  <c r="A303" i="53"/>
  <c r="G260" i="55"/>
  <c r="F260" i="55"/>
  <c r="E260" i="55"/>
  <c r="A261" i="55"/>
  <c r="A241" i="50"/>
  <c r="AS240" i="50"/>
  <c r="A790" i="53" l="1"/>
  <c r="D789" i="53"/>
  <c r="G789" i="53" s="1"/>
  <c r="C789" i="53"/>
  <c r="B789" i="53"/>
  <c r="E789" i="53" s="1"/>
  <c r="F789" i="53"/>
  <c r="A304" i="53"/>
  <c r="G261" i="55"/>
  <c r="F261" i="55"/>
  <c r="E261" i="55"/>
  <c r="A262" i="55"/>
  <c r="A242" i="50"/>
  <c r="AS241" i="50"/>
  <c r="A791" i="53" l="1"/>
  <c r="B790" i="53"/>
  <c r="E790" i="53" s="1"/>
  <c r="D790" i="53"/>
  <c r="G790" i="53" s="1"/>
  <c r="C790" i="53"/>
  <c r="F790" i="53" s="1"/>
  <c r="A305" i="53"/>
  <c r="F262" i="55"/>
  <c r="E262" i="55"/>
  <c r="G262" i="55"/>
  <c r="A263" i="55"/>
  <c r="AS242" i="50"/>
  <c r="A243" i="50"/>
  <c r="A792" i="53" l="1"/>
  <c r="B791" i="53"/>
  <c r="E791" i="53" s="1"/>
  <c r="D791" i="53"/>
  <c r="G791" i="53" s="1"/>
  <c r="C791" i="53"/>
  <c r="F791" i="53" s="1"/>
  <c r="A306" i="53"/>
  <c r="F263" i="55"/>
  <c r="G263" i="55"/>
  <c r="E263" i="55"/>
  <c r="A264" i="55"/>
  <c r="AS243" i="50"/>
  <c r="A244" i="50"/>
  <c r="B792" i="53" l="1"/>
  <c r="E792" i="53" s="1"/>
  <c r="D792" i="53"/>
  <c r="G792" i="53" s="1"/>
  <c r="C792" i="53"/>
  <c r="F792" i="53" s="1"/>
  <c r="A793" i="53"/>
  <c r="A307" i="53"/>
  <c r="F264" i="55"/>
  <c r="G264" i="55"/>
  <c r="E264" i="55"/>
  <c r="A265" i="55"/>
  <c r="AS244" i="50"/>
  <c r="A245" i="50"/>
  <c r="A794" i="53" l="1"/>
  <c r="C793" i="53"/>
  <c r="F793" i="53" s="1"/>
  <c r="D793" i="53"/>
  <c r="G793" i="53" s="1"/>
  <c r="B793" i="53"/>
  <c r="E793" i="53" s="1"/>
  <c r="A308" i="53"/>
  <c r="F265" i="55"/>
  <c r="E265" i="55"/>
  <c r="G265" i="55"/>
  <c r="A266" i="55"/>
  <c r="A246" i="50"/>
  <c r="AS245" i="50"/>
  <c r="B794" i="53" l="1"/>
  <c r="E794" i="53" s="1"/>
  <c r="A795" i="53"/>
  <c r="D794" i="53"/>
  <c r="G794" i="53" s="1"/>
  <c r="C794" i="53"/>
  <c r="F794" i="53" s="1"/>
  <c r="A309" i="53"/>
  <c r="G266" i="55"/>
  <c r="F266" i="55"/>
  <c r="E266" i="55"/>
  <c r="A267" i="55"/>
  <c r="AS246" i="50"/>
  <c r="A247" i="50"/>
  <c r="B795" i="53" l="1"/>
  <c r="E795" i="53" s="1"/>
  <c r="A796" i="53"/>
  <c r="D795" i="53"/>
  <c r="G795" i="53" s="1"/>
  <c r="C795" i="53"/>
  <c r="F795" i="53" s="1"/>
  <c r="A310" i="53"/>
  <c r="G267" i="55"/>
  <c r="F267" i="55"/>
  <c r="E267" i="55"/>
  <c r="A268" i="55"/>
  <c r="A248" i="50"/>
  <c r="AS247" i="50"/>
  <c r="D796" i="53" l="1"/>
  <c r="G796" i="53" s="1"/>
  <c r="A797" i="53"/>
  <c r="C796" i="53"/>
  <c r="F796" i="53" s="1"/>
  <c r="B796" i="53"/>
  <c r="E796" i="53" s="1"/>
  <c r="A311" i="53"/>
  <c r="G268" i="55"/>
  <c r="E268" i="55"/>
  <c r="F268" i="55"/>
  <c r="A269" i="55"/>
  <c r="AS248" i="50"/>
  <c r="A249" i="50"/>
  <c r="A798" i="53" l="1"/>
  <c r="C797" i="53"/>
  <c r="F797" i="53" s="1"/>
  <c r="D797" i="53"/>
  <c r="G797" i="53" s="1"/>
  <c r="B797" i="53"/>
  <c r="E797" i="53" s="1"/>
  <c r="A312" i="53"/>
  <c r="E269" i="55"/>
  <c r="F269" i="55"/>
  <c r="G269" i="55"/>
  <c r="A270" i="55"/>
  <c r="AS249" i="50"/>
  <c r="A250" i="50"/>
  <c r="D798" i="53" l="1"/>
  <c r="G798" i="53" s="1"/>
  <c r="A799" i="53"/>
  <c r="C798" i="53"/>
  <c r="F798" i="53" s="1"/>
  <c r="B798" i="53"/>
  <c r="E798" i="53" s="1"/>
  <c r="A313" i="53"/>
  <c r="F270" i="55"/>
  <c r="G270" i="55"/>
  <c r="E270" i="55"/>
  <c r="A271" i="55"/>
  <c r="AS250" i="50"/>
  <c r="A251" i="50"/>
  <c r="C799" i="53" l="1"/>
  <c r="F799" i="53" s="1"/>
  <c r="A800" i="53"/>
  <c r="D799" i="53"/>
  <c r="G799" i="53" s="1"/>
  <c r="B799" i="53"/>
  <c r="E799" i="53" s="1"/>
  <c r="A314" i="53"/>
  <c r="F271" i="55"/>
  <c r="G271" i="55"/>
  <c r="E271" i="55"/>
  <c r="A272" i="55"/>
  <c r="AS251" i="50"/>
  <c r="A252" i="50"/>
  <c r="A801" i="53" l="1"/>
  <c r="B800" i="53"/>
  <c r="E800" i="53" s="1"/>
  <c r="C800" i="53"/>
  <c r="F800" i="53" s="1"/>
  <c r="D800" i="53"/>
  <c r="G800" i="53" s="1"/>
  <c r="A315" i="53"/>
  <c r="G272" i="55"/>
  <c r="F272" i="55"/>
  <c r="E272" i="55"/>
  <c r="A273" i="55"/>
  <c r="A253" i="50"/>
  <c r="AS252" i="50"/>
  <c r="C801" i="53" l="1"/>
  <c r="F801" i="53" s="1"/>
  <c r="D801" i="53"/>
  <c r="G801" i="53" s="1"/>
  <c r="B801" i="53"/>
  <c r="E801" i="53" s="1"/>
  <c r="A802" i="53"/>
  <c r="A316" i="53"/>
  <c r="G273" i="55"/>
  <c r="F273" i="55"/>
  <c r="E273" i="55"/>
  <c r="A274" i="55"/>
  <c r="AS253" i="50"/>
  <c r="A254" i="50"/>
  <c r="A803" i="53" l="1"/>
  <c r="D802" i="53"/>
  <c r="G802" i="53" s="1"/>
  <c r="C802" i="53"/>
  <c r="F802" i="53" s="1"/>
  <c r="B802" i="53"/>
  <c r="E802" i="53" s="1"/>
  <c r="A317" i="53"/>
  <c r="G274" i="55"/>
  <c r="F274" i="55"/>
  <c r="E274" i="55"/>
  <c r="A275" i="55"/>
  <c r="A255" i="50"/>
  <c r="AS254" i="50"/>
  <c r="C803" i="53" l="1"/>
  <c r="F803" i="53" s="1"/>
  <c r="D803" i="53"/>
  <c r="G803" i="53" s="1"/>
  <c r="B803" i="53"/>
  <c r="E803" i="53" s="1"/>
  <c r="A804" i="53"/>
  <c r="A318" i="53"/>
  <c r="F275" i="55"/>
  <c r="G275" i="55"/>
  <c r="E275" i="55"/>
  <c r="A276" i="55"/>
  <c r="AS255" i="50"/>
  <c r="A256" i="50"/>
  <c r="A805" i="53" l="1"/>
  <c r="D804" i="53"/>
  <c r="G804" i="53" s="1"/>
  <c r="B804" i="53"/>
  <c r="E804" i="53" s="1"/>
  <c r="C804" i="53"/>
  <c r="F804" i="53" s="1"/>
  <c r="A319" i="53"/>
  <c r="E276" i="55"/>
  <c r="F276" i="55"/>
  <c r="G276" i="55"/>
  <c r="A277" i="55"/>
  <c r="AS256" i="50"/>
  <c r="A257" i="50"/>
  <c r="B805" i="53" l="1"/>
  <c r="E805" i="53" s="1"/>
  <c r="D805" i="53"/>
  <c r="G805" i="53" s="1"/>
  <c r="C805" i="53"/>
  <c r="F805" i="53" s="1"/>
  <c r="A806" i="53"/>
  <c r="A320" i="53"/>
  <c r="F277" i="55"/>
  <c r="G277" i="55"/>
  <c r="E277" i="55"/>
  <c r="A278" i="55"/>
  <c r="AS257" i="50"/>
  <c r="A258" i="50"/>
  <c r="B806" i="53" l="1"/>
  <c r="E806" i="53" s="1"/>
  <c r="D806" i="53"/>
  <c r="G806" i="53" s="1"/>
  <c r="A807" i="53"/>
  <c r="C806" i="53"/>
  <c r="F806" i="53" s="1"/>
  <c r="A321" i="53"/>
  <c r="F278" i="55"/>
  <c r="G278" i="55"/>
  <c r="E278" i="55"/>
  <c r="A279" i="55"/>
  <c r="A259" i="50"/>
  <c r="AS258" i="50"/>
  <c r="D807" i="53" l="1"/>
  <c r="G807" i="53" s="1"/>
  <c r="C807" i="53"/>
  <c r="F807" i="53" s="1"/>
  <c r="B807" i="53"/>
  <c r="E807" i="53" s="1"/>
  <c r="A808" i="53"/>
  <c r="A322" i="53"/>
  <c r="G279" i="55"/>
  <c r="F279" i="55"/>
  <c r="E279" i="55"/>
  <c r="A280" i="55"/>
  <c r="AS259" i="50"/>
  <c r="A260" i="50"/>
  <c r="A809" i="53" l="1"/>
  <c r="D808" i="53"/>
  <c r="G808" i="53" s="1"/>
  <c r="C808" i="53"/>
  <c r="F808" i="53" s="1"/>
  <c r="B808" i="53"/>
  <c r="E808" i="53" s="1"/>
  <c r="A323" i="53"/>
  <c r="G280" i="55"/>
  <c r="F280" i="55"/>
  <c r="E280" i="55"/>
  <c r="A281" i="55"/>
  <c r="A261" i="50"/>
  <c r="AS260" i="50"/>
  <c r="C809" i="53" l="1"/>
  <c r="F809" i="53" s="1"/>
  <c r="D809" i="53"/>
  <c r="G809" i="53" s="1"/>
  <c r="B809" i="53"/>
  <c r="E809" i="53" s="1"/>
  <c r="A810" i="53"/>
  <c r="A324" i="53"/>
  <c r="G281" i="55"/>
  <c r="F281" i="55"/>
  <c r="E281" i="55"/>
  <c r="A282" i="55"/>
  <c r="A262" i="50"/>
  <c r="AS261" i="50"/>
  <c r="D810" i="53" l="1"/>
  <c r="G810" i="53" s="1"/>
  <c r="B810" i="53"/>
  <c r="E810" i="53" s="1"/>
  <c r="A811" i="53"/>
  <c r="C810" i="53"/>
  <c r="F810" i="53" s="1"/>
  <c r="A325" i="53"/>
  <c r="E282" i="55"/>
  <c r="F282" i="55"/>
  <c r="G282" i="55"/>
  <c r="A283" i="55"/>
  <c r="A263" i="50"/>
  <c r="AS262" i="50"/>
  <c r="D811" i="53" l="1"/>
  <c r="G811" i="53" s="1"/>
  <c r="A812" i="53"/>
  <c r="C811" i="53"/>
  <c r="F811" i="53" s="1"/>
  <c r="B811" i="53"/>
  <c r="E811" i="53" s="1"/>
  <c r="A326" i="53"/>
  <c r="F283" i="55"/>
  <c r="E283" i="55"/>
  <c r="G283" i="55"/>
  <c r="A284" i="55"/>
  <c r="A264" i="50"/>
  <c r="AS263" i="50"/>
  <c r="D812" i="53" l="1"/>
  <c r="G812" i="53" s="1"/>
  <c r="C812" i="53"/>
  <c r="F812" i="53" s="1"/>
  <c r="B812" i="53"/>
  <c r="E812" i="53" s="1"/>
  <c r="A813" i="53"/>
  <c r="A327" i="53"/>
  <c r="F284" i="55"/>
  <c r="G284" i="55"/>
  <c r="E284" i="55"/>
  <c r="A285" i="55"/>
  <c r="AS264" i="50"/>
  <c r="A265" i="50"/>
  <c r="D813" i="53" l="1"/>
  <c r="G813" i="53" s="1"/>
  <c r="C813" i="53"/>
  <c r="F813" i="53" s="1"/>
  <c r="B813" i="53"/>
  <c r="E813" i="53" s="1"/>
  <c r="A814" i="53"/>
  <c r="A328" i="53"/>
  <c r="F285" i="55"/>
  <c r="G285" i="55"/>
  <c r="E285" i="55"/>
  <c r="A286" i="55"/>
  <c r="A266" i="50"/>
  <c r="AS265" i="50"/>
  <c r="A815" i="53" l="1"/>
  <c r="D814" i="53"/>
  <c r="G814" i="53" s="1"/>
  <c r="C814" i="53"/>
  <c r="F814" i="53" s="1"/>
  <c r="B814" i="53"/>
  <c r="E814" i="53" s="1"/>
  <c r="A329" i="53"/>
  <c r="F286" i="55"/>
  <c r="G286" i="55"/>
  <c r="E286" i="55"/>
  <c r="A287" i="55"/>
  <c r="A267" i="50"/>
  <c r="AS266" i="50"/>
  <c r="C815" i="53" l="1"/>
  <c r="F815" i="53" s="1"/>
  <c r="B815" i="53"/>
  <c r="E815" i="53" s="1"/>
  <c r="A816" i="53"/>
  <c r="D815" i="53"/>
  <c r="G815" i="53" s="1"/>
  <c r="A330" i="53"/>
  <c r="G287" i="55"/>
  <c r="F287" i="55"/>
  <c r="E287" i="55"/>
  <c r="A288" i="55"/>
  <c r="A268" i="50"/>
  <c r="AS267" i="50"/>
  <c r="B816" i="53" l="1"/>
  <c r="E816" i="53" s="1"/>
  <c r="A817" i="53"/>
  <c r="D816" i="53"/>
  <c r="G816" i="53" s="1"/>
  <c r="C816" i="53"/>
  <c r="F816" i="53" s="1"/>
  <c r="A331" i="53"/>
  <c r="G288" i="55"/>
  <c r="F288" i="55"/>
  <c r="E288" i="55"/>
  <c r="A289" i="55"/>
  <c r="A269" i="50"/>
  <c r="AS268" i="50"/>
  <c r="A818" i="53" l="1"/>
  <c r="C817" i="53"/>
  <c r="F817" i="53" s="1"/>
  <c r="D817" i="53"/>
  <c r="G817" i="53" s="1"/>
  <c r="B817" i="53"/>
  <c r="E817" i="53" s="1"/>
  <c r="A332" i="53"/>
  <c r="F289" i="55"/>
  <c r="E289" i="55"/>
  <c r="G289" i="55"/>
  <c r="A290" i="55"/>
  <c r="A270" i="50"/>
  <c r="AS269" i="50"/>
  <c r="A819" i="53" l="1"/>
  <c r="D818" i="53"/>
  <c r="G818" i="53" s="1"/>
  <c r="C818" i="53"/>
  <c r="F818" i="53" s="1"/>
  <c r="B818" i="53"/>
  <c r="E818" i="53" s="1"/>
  <c r="A333" i="53"/>
  <c r="E290" i="55"/>
  <c r="G290" i="55"/>
  <c r="F290" i="55"/>
  <c r="A291" i="55"/>
  <c r="A271" i="50"/>
  <c r="AS270" i="50"/>
  <c r="A820" i="53" l="1"/>
  <c r="D819" i="53"/>
  <c r="G819" i="53" s="1"/>
  <c r="C819" i="53"/>
  <c r="F819" i="53" s="1"/>
  <c r="B819" i="53"/>
  <c r="E819" i="53" s="1"/>
  <c r="A334" i="53"/>
  <c r="F291" i="55"/>
  <c r="E291" i="55"/>
  <c r="G291" i="55"/>
  <c r="A292" i="55"/>
  <c r="AS271" i="50"/>
  <c r="A272" i="50"/>
  <c r="B820" i="53" l="1"/>
  <c r="E820" i="53" s="1"/>
  <c r="C820" i="53"/>
  <c r="F820" i="53" s="1"/>
  <c r="D820" i="53"/>
  <c r="G820" i="53" s="1"/>
  <c r="A821" i="53"/>
  <c r="A335" i="53"/>
  <c r="F292" i="55"/>
  <c r="G292" i="55"/>
  <c r="E292" i="55"/>
  <c r="A293" i="55"/>
  <c r="A273" i="50"/>
  <c r="AS272" i="50"/>
  <c r="C821" i="53" l="1"/>
  <c r="F821" i="53" s="1"/>
  <c r="D821" i="53"/>
  <c r="G821" i="53" s="1"/>
  <c r="A822" i="53"/>
  <c r="B821" i="53"/>
  <c r="E821" i="53" s="1"/>
  <c r="A336" i="53"/>
  <c r="G293" i="55"/>
  <c r="F293" i="55"/>
  <c r="E293" i="55"/>
  <c r="A294" i="55"/>
  <c r="AS273" i="50"/>
  <c r="A274" i="50"/>
  <c r="D822" i="53" l="1"/>
  <c r="G822" i="53" s="1"/>
  <c r="C822" i="53"/>
  <c r="F822" i="53" s="1"/>
  <c r="B822" i="53"/>
  <c r="E822" i="53" s="1"/>
  <c r="A823" i="53"/>
  <c r="A337" i="53"/>
  <c r="G294" i="55"/>
  <c r="F294" i="55"/>
  <c r="E294" i="55"/>
  <c r="A295" i="55"/>
  <c r="A275" i="50"/>
  <c r="AS274" i="50"/>
  <c r="A824" i="53" l="1"/>
  <c r="D823" i="53"/>
  <c r="G823" i="53" s="1"/>
  <c r="C823" i="53"/>
  <c r="F823" i="53" s="1"/>
  <c r="B823" i="53"/>
  <c r="E823" i="53" s="1"/>
  <c r="A338" i="53"/>
  <c r="G295" i="55"/>
  <c r="F295" i="55"/>
  <c r="E295" i="55"/>
  <c r="A296" i="55"/>
  <c r="A276" i="50"/>
  <c r="AS275" i="50"/>
  <c r="D824" i="53" l="1"/>
  <c r="G824" i="53" s="1"/>
  <c r="A825" i="53"/>
  <c r="C824" i="53"/>
  <c r="F824" i="53" s="1"/>
  <c r="B824" i="53"/>
  <c r="E824" i="53" s="1"/>
  <c r="A339" i="53"/>
  <c r="F296" i="55"/>
  <c r="G296" i="55"/>
  <c r="E296" i="55"/>
  <c r="A297" i="55"/>
  <c r="A277" i="50"/>
  <c r="AS276" i="50"/>
  <c r="C825" i="53" l="1"/>
  <c r="F825" i="53" s="1"/>
  <c r="A826" i="53"/>
  <c r="B825" i="53"/>
  <c r="E825" i="53" s="1"/>
  <c r="D825" i="53"/>
  <c r="G825" i="53" s="1"/>
  <c r="A340" i="53"/>
  <c r="G297" i="55"/>
  <c r="F297" i="55"/>
  <c r="E297" i="55"/>
  <c r="A298" i="55"/>
  <c r="A278" i="50"/>
  <c r="AS277" i="50"/>
  <c r="D826" i="53" l="1"/>
  <c r="G826" i="53" s="1"/>
  <c r="B826" i="53"/>
  <c r="E826" i="53" s="1"/>
  <c r="C826" i="53"/>
  <c r="F826" i="53" s="1"/>
  <c r="A827" i="53"/>
  <c r="A341" i="53"/>
  <c r="F298" i="55"/>
  <c r="G298" i="55"/>
  <c r="E298" i="55"/>
  <c r="A299" i="55"/>
  <c r="AS278" i="50"/>
  <c r="A279" i="50"/>
  <c r="A828" i="53" l="1"/>
  <c r="D827" i="53"/>
  <c r="G827" i="53" s="1"/>
  <c r="C827" i="53"/>
  <c r="F827" i="53" s="1"/>
  <c r="B827" i="53"/>
  <c r="E827" i="53" s="1"/>
  <c r="A342" i="53"/>
  <c r="F299" i="55"/>
  <c r="E299" i="55"/>
  <c r="G299" i="55"/>
  <c r="A300" i="55"/>
  <c r="A280" i="50"/>
  <c r="AS279" i="50"/>
  <c r="A829" i="53" l="1"/>
  <c r="D828" i="53"/>
  <c r="G828" i="53" s="1"/>
  <c r="C828" i="53"/>
  <c r="F828" i="53" s="1"/>
  <c r="B828" i="53"/>
  <c r="E828" i="53" s="1"/>
  <c r="A343" i="53"/>
  <c r="F300" i="55"/>
  <c r="G300" i="55"/>
  <c r="E300" i="55"/>
  <c r="A301" i="55"/>
  <c r="AS280" i="50"/>
  <c r="A281" i="50"/>
  <c r="C829" i="53" l="1"/>
  <c r="F829" i="53" s="1"/>
  <c r="A830" i="53"/>
  <c r="D829" i="53"/>
  <c r="G829" i="53" s="1"/>
  <c r="B829" i="53"/>
  <c r="E829" i="53" s="1"/>
  <c r="A344" i="53"/>
  <c r="G301" i="55"/>
  <c r="F301" i="55"/>
  <c r="E301" i="55"/>
  <c r="A302" i="55"/>
  <c r="A282" i="50"/>
  <c r="AS281" i="50"/>
  <c r="C830" i="53" l="1"/>
  <c r="F830" i="53" s="1"/>
  <c r="D830" i="53"/>
  <c r="G830" i="53" s="1"/>
  <c r="B830" i="53"/>
  <c r="E830" i="53" s="1"/>
  <c r="A831" i="53"/>
  <c r="A345" i="53"/>
  <c r="G302" i="55"/>
  <c r="F302" i="55"/>
  <c r="E302" i="55"/>
  <c r="A303" i="55"/>
  <c r="AS282" i="50"/>
  <c r="A283" i="50"/>
  <c r="C831" i="53" l="1"/>
  <c r="F831" i="53" s="1"/>
  <c r="D831" i="53"/>
  <c r="G831" i="53" s="1"/>
  <c r="A832" i="53"/>
  <c r="B831" i="53"/>
  <c r="E831" i="53" s="1"/>
  <c r="A346" i="53"/>
  <c r="E303" i="55"/>
  <c r="G303" i="55"/>
  <c r="F303" i="55"/>
  <c r="A304" i="55"/>
  <c r="AS283" i="50"/>
  <c r="A284" i="50"/>
  <c r="A833" i="53" l="1"/>
  <c r="B832" i="53"/>
  <c r="E832" i="53" s="1"/>
  <c r="C832" i="53"/>
  <c r="F832" i="53" s="1"/>
  <c r="D832" i="53"/>
  <c r="G832" i="53" s="1"/>
  <c r="A347" i="53"/>
  <c r="E304" i="55"/>
  <c r="G304" i="55"/>
  <c r="F304" i="55"/>
  <c r="A305" i="55"/>
  <c r="AS284" i="50"/>
  <c r="A285" i="50"/>
  <c r="E833" i="53" l="1"/>
  <c r="A834" i="53"/>
  <c r="D833" i="53"/>
  <c r="G833" i="53" s="1"/>
  <c r="C833" i="53"/>
  <c r="F833" i="53" s="1"/>
  <c r="B833" i="53"/>
  <c r="A348" i="53"/>
  <c r="F305" i="55"/>
  <c r="G305" i="55"/>
  <c r="E305" i="55"/>
  <c r="A306" i="55"/>
  <c r="AS285" i="50"/>
  <c r="A286" i="50"/>
  <c r="B834" i="53" l="1"/>
  <c r="E834" i="53" s="1"/>
  <c r="D834" i="53"/>
  <c r="G834" i="53" s="1"/>
  <c r="C834" i="53"/>
  <c r="F834" i="53" s="1"/>
  <c r="A835" i="53"/>
  <c r="A349" i="53"/>
  <c r="F306" i="55"/>
  <c r="G306" i="55"/>
  <c r="E306" i="55"/>
  <c r="A307" i="55"/>
  <c r="A287" i="50"/>
  <c r="AS286" i="50"/>
  <c r="A836" i="53" l="1"/>
  <c r="C835" i="53"/>
  <c r="F835" i="53" s="1"/>
  <c r="B835" i="53"/>
  <c r="E835" i="53" s="1"/>
  <c r="D835" i="53"/>
  <c r="G835" i="53" s="1"/>
  <c r="A350" i="53"/>
  <c r="F307" i="55"/>
  <c r="G307" i="55"/>
  <c r="E307" i="55"/>
  <c r="A308" i="55"/>
  <c r="A288" i="50"/>
  <c r="AS287" i="50"/>
  <c r="D836" i="53" l="1"/>
  <c r="G836" i="53" s="1"/>
  <c r="C836" i="53"/>
  <c r="F836" i="53" s="1"/>
  <c r="B836" i="53"/>
  <c r="E836" i="53" s="1"/>
  <c r="A837" i="53"/>
  <c r="A351" i="53"/>
  <c r="G308" i="55"/>
  <c r="F308" i="55"/>
  <c r="E308" i="55"/>
  <c r="A309" i="55"/>
  <c r="A289" i="50"/>
  <c r="AS288" i="50"/>
  <c r="C837" i="53" l="1"/>
  <c r="F837" i="53" s="1"/>
  <c r="B837" i="53"/>
  <c r="E837" i="53" s="1"/>
  <c r="A838" i="53"/>
  <c r="D837" i="53"/>
  <c r="G837" i="53" s="1"/>
  <c r="A352" i="53"/>
  <c r="G309" i="55"/>
  <c r="F309" i="55"/>
  <c r="E309" i="55"/>
  <c r="A310" i="55"/>
  <c r="A290" i="50"/>
  <c r="AS289" i="50"/>
  <c r="D838" i="53" l="1"/>
  <c r="G838" i="53" s="1"/>
  <c r="A839" i="53"/>
  <c r="B838" i="53"/>
  <c r="E838" i="53" s="1"/>
  <c r="C838" i="53"/>
  <c r="F838" i="53" s="1"/>
  <c r="A353" i="53"/>
  <c r="G310" i="55"/>
  <c r="F310" i="55"/>
  <c r="E310" i="55"/>
  <c r="A311" i="55"/>
  <c r="AS290" i="50"/>
  <c r="A291" i="50"/>
  <c r="F839" i="53" l="1"/>
  <c r="A840" i="53"/>
  <c r="D839" i="53"/>
  <c r="G839" i="53" s="1"/>
  <c r="C839" i="53"/>
  <c r="B839" i="53"/>
  <c r="E839" i="53" s="1"/>
  <c r="A354" i="53"/>
  <c r="F311" i="55"/>
  <c r="E311" i="55"/>
  <c r="G311" i="55"/>
  <c r="A312" i="55"/>
  <c r="AS291" i="50"/>
  <c r="A292" i="50"/>
  <c r="C840" i="53" l="1"/>
  <c r="F840" i="53" s="1"/>
  <c r="A841" i="53"/>
  <c r="D840" i="53"/>
  <c r="G840" i="53" s="1"/>
  <c r="B840" i="53"/>
  <c r="E840" i="53" s="1"/>
  <c r="A355" i="53"/>
  <c r="F312" i="55"/>
  <c r="G312" i="55"/>
  <c r="E312" i="55"/>
  <c r="A313" i="55"/>
  <c r="AS292" i="50"/>
  <c r="A293" i="50"/>
  <c r="C841" i="53" l="1"/>
  <c r="F841" i="53" s="1"/>
  <c r="D841" i="53"/>
  <c r="G841" i="53" s="1"/>
  <c r="A842" i="53"/>
  <c r="B841" i="53"/>
  <c r="E841" i="53" s="1"/>
  <c r="A356" i="53"/>
  <c r="F313" i="55"/>
  <c r="E313" i="55"/>
  <c r="G313" i="55"/>
  <c r="A314" i="55"/>
  <c r="A294" i="50"/>
  <c r="AS293" i="50"/>
  <c r="A843" i="53" l="1"/>
  <c r="D842" i="53"/>
  <c r="G842" i="53" s="1"/>
  <c r="B842" i="53"/>
  <c r="E842" i="53" s="1"/>
  <c r="C842" i="53"/>
  <c r="F842" i="53" s="1"/>
  <c r="A357" i="53"/>
  <c r="E314" i="55"/>
  <c r="G314" i="55"/>
  <c r="F314" i="55"/>
  <c r="A315" i="55"/>
  <c r="A295" i="50"/>
  <c r="AS294" i="50"/>
  <c r="C843" i="53" l="1"/>
  <c r="F843" i="53" s="1"/>
  <c r="A844" i="53"/>
  <c r="D843" i="53"/>
  <c r="G843" i="53" s="1"/>
  <c r="B843" i="53"/>
  <c r="E843" i="53" s="1"/>
  <c r="A358" i="53"/>
  <c r="G315" i="55"/>
  <c r="F315" i="55"/>
  <c r="E315" i="55"/>
  <c r="A316" i="55"/>
  <c r="A296" i="50"/>
  <c r="AS295" i="50"/>
  <c r="C844" i="53" l="1"/>
  <c r="F844" i="53" s="1"/>
  <c r="D844" i="53"/>
  <c r="G844" i="53" s="1"/>
  <c r="B844" i="53"/>
  <c r="E844" i="53" s="1"/>
  <c r="A845" i="53"/>
  <c r="A359" i="53"/>
  <c r="G316" i="55"/>
  <c r="F316" i="55"/>
  <c r="E316" i="55"/>
  <c r="A317" i="55"/>
  <c r="A297" i="50"/>
  <c r="AS296" i="50"/>
  <c r="C845" i="53" l="1"/>
  <c r="F845" i="53" s="1"/>
  <c r="A846" i="53"/>
  <c r="D845" i="53"/>
  <c r="G845" i="53" s="1"/>
  <c r="B845" i="53"/>
  <c r="E845" i="53" s="1"/>
  <c r="A360" i="53"/>
  <c r="G317" i="55"/>
  <c r="F317" i="55"/>
  <c r="E317" i="55"/>
  <c r="A318" i="55"/>
  <c r="A298" i="50"/>
  <c r="AS297" i="50"/>
  <c r="A847" i="53" l="1"/>
  <c r="D846" i="53"/>
  <c r="G846" i="53" s="1"/>
  <c r="C846" i="53"/>
  <c r="F846" i="53" s="1"/>
  <c r="B846" i="53"/>
  <c r="E846" i="53" s="1"/>
  <c r="A361" i="53"/>
  <c r="E318" i="55"/>
  <c r="G318" i="55"/>
  <c r="F318" i="55"/>
  <c r="A319" i="55"/>
  <c r="AS298" i="50"/>
  <c r="A299" i="50"/>
  <c r="C847" i="53" l="1"/>
  <c r="F847" i="53" s="1"/>
  <c r="D847" i="53"/>
  <c r="G847" i="53" s="1"/>
  <c r="A848" i="53"/>
  <c r="B847" i="53"/>
  <c r="E847" i="53" s="1"/>
  <c r="A362" i="53"/>
  <c r="F319" i="55"/>
  <c r="G319" i="55"/>
  <c r="E319" i="55"/>
  <c r="A320" i="55"/>
  <c r="AS299" i="50"/>
  <c r="A300" i="50"/>
  <c r="B848" i="53" l="1"/>
  <c r="E848" i="53" s="1"/>
  <c r="C848" i="53"/>
  <c r="F848" i="53" s="1"/>
  <c r="A849" i="53"/>
  <c r="D848" i="53"/>
  <c r="G848" i="53" s="1"/>
  <c r="A363" i="53"/>
  <c r="F320" i="55"/>
  <c r="G320" i="55"/>
  <c r="E320" i="55"/>
  <c r="A321" i="55"/>
  <c r="A301" i="50"/>
  <c r="AS300" i="50"/>
  <c r="A850" i="53" l="1"/>
  <c r="D849" i="53"/>
  <c r="G849" i="53" s="1"/>
  <c r="C849" i="53"/>
  <c r="F849" i="53" s="1"/>
  <c r="B849" i="53"/>
  <c r="E849" i="53" s="1"/>
  <c r="A364" i="53"/>
  <c r="G321" i="55"/>
  <c r="F321" i="55"/>
  <c r="E321" i="55"/>
  <c r="A322" i="55"/>
  <c r="A302" i="50"/>
  <c r="AS301" i="50"/>
  <c r="C850" i="53" l="1"/>
  <c r="F850" i="53" s="1"/>
  <c r="A851" i="53"/>
  <c r="D850" i="53"/>
  <c r="G850" i="53" s="1"/>
  <c r="B850" i="53"/>
  <c r="E850" i="53" s="1"/>
  <c r="A365" i="53"/>
  <c r="G322" i="55"/>
  <c r="F322" i="55"/>
  <c r="E322" i="55"/>
  <c r="A323" i="55"/>
  <c r="A303" i="50"/>
  <c r="AS302" i="50"/>
  <c r="A852" i="53" l="1"/>
  <c r="D851" i="53"/>
  <c r="G851" i="53" s="1"/>
  <c r="C851" i="53"/>
  <c r="F851" i="53" s="1"/>
  <c r="B851" i="53"/>
  <c r="E851" i="53" s="1"/>
  <c r="A366" i="53"/>
  <c r="G323" i="55"/>
  <c r="F323" i="55"/>
  <c r="E323" i="55"/>
  <c r="A324" i="55"/>
  <c r="AS303" i="50"/>
  <c r="A304" i="50"/>
  <c r="D852" i="53" l="1"/>
  <c r="G852" i="53" s="1"/>
  <c r="A853" i="53"/>
  <c r="C852" i="53"/>
  <c r="F852" i="53" s="1"/>
  <c r="B852" i="53"/>
  <c r="E852" i="53" s="1"/>
  <c r="A367" i="53"/>
  <c r="F324" i="55"/>
  <c r="G324" i="55"/>
  <c r="E324" i="55"/>
  <c r="A325" i="55"/>
  <c r="A305" i="50"/>
  <c r="AS304" i="50"/>
  <c r="D853" i="53" l="1"/>
  <c r="G853" i="53" s="1"/>
  <c r="B853" i="53"/>
  <c r="E853" i="53" s="1"/>
  <c r="A854" i="53"/>
  <c r="C853" i="53"/>
  <c r="F853" i="53" s="1"/>
  <c r="A368" i="53"/>
  <c r="F325" i="55"/>
  <c r="G325" i="55"/>
  <c r="E325" i="55"/>
  <c r="A326" i="55"/>
  <c r="AS305" i="50"/>
  <c r="A306" i="50"/>
  <c r="B854" i="53" l="1"/>
  <c r="E854" i="53" s="1"/>
  <c r="A855" i="53"/>
  <c r="D854" i="53"/>
  <c r="G854" i="53" s="1"/>
  <c r="C854" i="53"/>
  <c r="F854" i="53" s="1"/>
  <c r="A369" i="53"/>
  <c r="F326" i="55"/>
  <c r="E326" i="55"/>
  <c r="G326" i="55"/>
  <c r="A327" i="55"/>
  <c r="AS306" i="50"/>
  <c r="A307" i="50"/>
  <c r="D855" i="53" l="1"/>
  <c r="G855" i="53" s="1"/>
  <c r="A856" i="53"/>
  <c r="C855" i="53"/>
  <c r="F855" i="53" s="1"/>
  <c r="B855" i="53"/>
  <c r="E855" i="53" s="1"/>
  <c r="A370" i="53"/>
  <c r="F327" i="55"/>
  <c r="E327" i="55"/>
  <c r="G327" i="55"/>
  <c r="A328" i="55"/>
  <c r="A308" i="50"/>
  <c r="AS307" i="50"/>
  <c r="A857" i="53" l="1"/>
  <c r="D856" i="53"/>
  <c r="G856" i="53" s="1"/>
  <c r="C856" i="53"/>
  <c r="F856" i="53" s="1"/>
  <c r="B856" i="53"/>
  <c r="E856" i="53" s="1"/>
  <c r="A371" i="53"/>
  <c r="G328" i="55"/>
  <c r="E328" i="55"/>
  <c r="F328" i="55"/>
  <c r="A329" i="55"/>
  <c r="A309" i="50"/>
  <c r="AS308" i="50"/>
  <c r="C857" i="53" l="1"/>
  <c r="F857" i="53" s="1"/>
  <c r="B857" i="53"/>
  <c r="E857" i="53" s="1"/>
  <c r="D857" i="53"/>
  <c r="G857" i="53" s="1"/>
  <c r="A858" i="53"/>
  <c r="A372" i="53"/>
  <c r="G329" i="55"/>
  <c r="F329" i="55"/>
  <c r="E329" i="55"/>
  <c r="A330" i="55"/>
  <c r="A310" i="50"/>
  <c r="AS309" i="50"/>
  <c r="D858" i="53" l="1"/>
  <c r="G858" i="53" s="1"/>
  <c r="C858" i="53"/>
  <c r="F858" i="53" s="1"/>
  <c r="B858" i="53"/>
  <c r="E858" i="53" s="1"/>
  <c r="A859" i="53"/>
  <c r="A373" i="53"/>
  <c r="G330" i="55"/>
  <c r="F330" i="55"/>
  <c r="E330" i="55"/>
  <c r="A331" i="55"/>
  <c r="A311" i="50"/>
  <c r="AS310" i="50"/>
  <c r="D859" i="53" l="1"/>
  <c r="G859" i="53" s="1"/>
  <c r="B859" i="53"/>
  <c r="E859" i="53" s="1"/>
  <c r="A860" i="53"/>
  <c r="C859" i="53"/>
  <c r="F859" i="53" s="1"/>
  <c r="A374" i="53"/>
  <c r="E331" i="55"/>
  <c r="G331" i="55"/>
  <c r="F331" i="55"/>
  <c r="A332" i="55"/>
  <c r="A312" i="50"/>
  <c r="AS311" i="50"/>
  <c r="A861" i="53" l="1"/>
  <c r="B860" i="53"/>
  <c r="E860" i="53" s="1"/>
  <c r="C860" i="53"/>
  <c r="F860" i="53" s="1"/>
  <c r="D860" i="53"/>
  <c r="G860" i="53" s="1"/>
  <c r="A375" i="53"/>
  <c r="E332" i="55"/>
  <c r="F332" i="55"/>
  <c r="G332" i="55"/>
  <c r="A333" i="55"/>
  <c r="A313" i="50"/>
  <c r="AS312" i="50"/>
  <c r="B861" i="53" l="1"/>
  <c r="E861" i="53" s="1"/>
  <c r="C861" i="53"/>
  <c r="F861" i="53" s="1"/>
  <c r="A862" i="53"/>
  <c r="D861" i="53"/>
  <c r="G861" i="53" s="1"/>
  <c r="A376" i="53"/>
  <c r="F333" i="55"/>
  <c r="G333" i="55"/>
  <c r="E333" i="55"/>
  <c r="A334" i="55"/>
  <c r="AS313" i="50"/>
  <c r="A314" i="50"/>
  <c r="B862" i="53" l="1"/>
  <c r="E862" i="53" s="1"/>
  <c r="D862" i="53"/>
  <c r="G862" i="53" s="1"/>
  <c r="C862" i="53"/>
  <c r="F862" i="53" s="1"/>
  <c r="A863" i="53"/>
  <c r="A377" i="53"/>
  <c r="F334" i="55"/>
  <c r="G334" i="55"/>
  <c r="E334" i="55"/>
  <c r="A335" i="55"/>
  <c r="A315" i="50"/>
  <c r="AS314" i="50"/>
  <c r="E863" i="53" l="1"/>
  <c r="C863" i="53"/>
  <c r="F863" i="53" s="1"/>
  <c r="A864" i="53"/>
  <c r="D863" i="53"/>
  <c r="G863" i="53" s="1"/>
  <c r="B863" i="53"/>
  <c r="A378" i="53"/>
  <c r="F335" i="55"/>
  <c r="E335" i="55"/>
  <c r="G335" i="55"/>
  <c r="A336" i="55"/>
  <c r="A316" i="50"/>
  <c r="AS315" i="50"/>
  <c r="D864" i="53" l="1"/>
  <c r="G864" i="53" s="1"/>
  <c r="C864" i="53"/>
  <c r="F864" i="53" s="1"/>
  <c r="B864" i="53"/>
  <c r="E864" i="53" s="1"/>
  <c r="A865" i="53"/>
  <c r="A379" i="53"/>
  <c r="G336" i="55"/>
  <c r="F336" i="55"/>
  <c r="E336" i="55"/>
  <c r="A337" i="55"/>
  <c r="A317" i="50"/>
  <c r="AS316" i="50"/>
  <c r="C865" i="53" l="1"/>
  <c r="F865" i="53" s="1"/>
  <c r="D865" i="53"/>
  <c r="G865" i="53" s="1"/>
  <c r="B865" i="53"/>
  <c r="E865" i="53" s="1"/>
  <c r="A866" i="53"/>
  <c r="A380" i="53"/>
  <c r="G337" i="55"/>
  <c r="F337" i="55"/>
  <c r="E337" i="55"/>
  <c r="A338" i="55"/>
  <c r="A318" i="50"/>
  <c r="AS317" i="50"/>
  <c r="D866" i="53" l="1"/>
  <c r="G866" i="53" s="1"/>
  <c r="C866" i="53"/>
  <c r="F866" i="53" s="1"/>
  <c r="B866" i="53"/>
  <c r="E866" i="53" s="1"/>
  <c r="A867" i="53"/>
  <c r="A381" i="53"/>
  <c r="F338" i="55"/>
  <c r="G338" i="55"/>
  <c r="E338" i="55"/>
  <c r="A339" i="55"/>
  <c r="A319" i="50"/>
  <c r="AS318" i="50"/>
  <c r="A868" i="53" l="1"/>
  <c r="C867" i="53"/>
  <c r="F867" i="53" s="1"/>
  <c r="D867" i="53"/>
  <c r="G867" i="53" s="1"/>
  <c r="B867" i="53"/>
  <c r="E867" i="53" s="1"/>
  <c r="A382" i="53"/>
  <c r="F339" i="55"/>
  <c r="G339" i="55"/>
  <c r="E339" i="55"/>
  <c r="A340" i="55"/>
  <c r="AS319" i="50"/>
  <c r="A320" i="50"/>
  <c r="B868" i="53" l="1"/>
  <c r="E868" i="53" s="1"/>
  <c r="A869" i="53"/>
  <c r="D868" i="53"/>
  <c r="G868" i="53" s="1"/>
  <c r="C868" i="53"/>
  <c r="F868" i="53" s="1"/>
  <c r="A383" i="53"/>
  <c r="F340" i="55"/>
  <c r="G340" i="55"/>
  <c r="E340" i="55"/>
  <c r="A341" i="55"/>
  <c r="AS320" i="50"/>
  <c r="A321" i="50"/>
  <c r="B869" i="53" l="1"/>
  <c r="E869" i="53" s="1"/>
  <c r="A870" i="53"/>
  <c r="D869" i="53"/>
  <c r="G869" i="53" s="1"/>
  <c r="C869" i="53"/>
  <c r="F869" i="53" s="1"/>
  <c r="A384" i="53"/>
  <c r="F341" i="55"/>
  <c r="G341" i="55"/>
  <c r="E341" i="55"/>
  <c r="A342" i="55"/>
  <c r="A322" i="50"/>
  <c r="AS321" i="50"/>
  <c r="A871" i="53" l="1"/>
  <c r="C870" i="53"/>
  <c r="F870" i="53" s="1"/>
  <c r="D870" i="53"/>
  <c r="G870" i="53" s="1"/>
  <c r="B870" i="53"/>
  <c r="E870" i="53" s="1"/>
  <c r="A385" i="53"/>
  <c r="F342" i="55"/>
  <c r="E342" i="55"/>
  <c r="G342" i="55"/>
  <c r="A343" i="55"/>
  <c r="AS322" i="50"/>
  <c r="A323" i="50"/>
  <c r="C871" i="53" l="1"/>
  <c r="F871" i="53" s="1"/>
  <c r="B871" i="53"/>
  <c r="E871" i="53" s="1"/>
  <c r="A872" i="53"/>
  <c r="D871" i="53"/>
  <c r="G871" i="53" s="1"/>
  <c r="A386" i="53"/>
  <c r="G343" i="55"/>
  <c r="F343" i="55"/>
  <c r="E343" i="55"/>
  <c r="A344" i="55"/>
  <c r="A324" i="50"/>
  <c r="AS323" i="50"/>
  <c r="D872" i="53" l="1"/>
  <c r="G872" i="53" s="1"/>
  <c r="B872" i="53"/>
  <c r="E872" i="53" s="1"/>
  <c r="C872" i="53"/>
  <c r="F872" i="53" s="1"/>
  <c r="A873" i="53"/>
  <c r="A387" i="53"/>
  <c r="G344" i="55"/>
  <c r="F344" i="55"/>
  <c r="E344" i="55"/>
  <c r="A345" i="55"/>
  <c r="A325" i="50"/>
  <c r="AS324" i="50"/>
  <c r="C873" i="53" l="1"/>
  <c r="F873" i="53" s="1"/>
  <c r="A874" i="53"/>
  <c r="D873" i="53"/>
  <c r="G873" i="53" s="1"/>
  <c r="B873" i="53"/>
  <c r="E873" i="53" s="1"/>
  <c r="A388" i="53"/>
  <c r="F345" i="55"/>
  <c r="G345" i="55"/>
  <c r="E345" i="55"/>
  <c r="A346" i="55"/>
  <c r="A326" i="50"/>
  <c r="AS325" i="50"/>
  <c r="A875" i="53" l="1"/>
  <c r="D874" i="53"/>
  <c r="G874" i="53" s="1"/>
  <c r="C874" i="53"/>
  <c r="F874" i="53" s="1"/>
  <c r="B874" i="53"/>
  <c r="E874" i="53" s="1"/>
  <c r="A389" i="53"/>
  <c r="G346" i="55"/>
  <c r="E346" i="55"/>
  <c r="F346" i="55"/>
  <c r="A347" i="55"/>
  <c r="A327" i="50"/>
  <c r="AS326" i="50"/>
  <c r="D875" i="53" l="1"/>
  <c r="G875" i="53" s="1"/>
  <c r="C875" i="53"/>
  <c r="F875" i="53" s="1"/>
  <c r="B875" i="53"/>
  <c r="E875" i="53" s="1"/>
  <c r="A876" i="53"/>
  <c r="A390" i="53"/>
  <c r="F347" i="55"/>
  <c r="G347" i="55"/>
  <c r="E347" i="55"/>
  <c r="A348" i="55"/>
  <c r="AS327" i="50"/>
  <c r="A328" i="50"/>
  <c r="B876" i="53" l="1"/>
  <c r="E876" i="53" s="1"/>
  <c r="C876" i="53"/>
  <c r="F876" i="53" s="1"/>
  <c r="A877" i="53"/>
  <c r="D876" i="53"/>
  <c r="G876" i="53" s="1"/>
  <c r="A391" i="53"/>
  <c r="F348" i="55"/>
  <c r="G348" i="55"/>
  <c r="E348" i="55"/>
  <c r="A349" i="55"/>
  <c r="A329" i="50"/>
  <c r="AS328" i="50"/>
  <c r="C877" i="53" l="1"/>
  <c r="F877" i="53" s="1"/>
  <c r="D877" i="53"/>
  <c r="G877" i="53" s="1"/>
  <c r="B877" i="53"/>
  <c r="E877" i="53" s="1"/>
  <c r="A878" i="53"/>
  <c r="A392" i="53"/>
  <c r="F349" i="55"/>
  <c r="G349" i="55"/>
  <c r="E349" i="55"/>
  <c r="A350" i="55"/>
  <c r="AS329" i="50"/>
  <c r="A330" i="50"/>
  <c r="A879" i="53" l="1"/>
  <c r="B878" i="53"/>
  <c r="E878" i="53" s="1"/>
  <c r="C878" i="53"/>
  <c r="F878" i="53" s="1"/>
  <c r="D878" i="53"/>
  <c r="G878" i="53" s="1"/>
  <c r="A393" i="53"/>
  <c r="G350" i="55"/>
  <c r="F350" i="55"/>
  <c r="E350" i="55"/>
  <c r="A351" i="55"/>
  <c r="A331" i="50"/>
  <c r="AS330" i="50"/>
  <c r="B879" i="53" l="1"/>
  <c r="E879" i="53" s="1"/>
  <c r="D879" i="53"/>
  <c r="G879" i="53" s="1"/>
  <c r="A880" i="53"/>
  <c r="C879" i="53"/>
  <c r="F879" i="53" s="1"/>
  <c r="A394" i="53"/>
  <c r="G351" i="55"/>
  <c r="F351" i="55"/>
  <c r="E351" i="55"/>
  <c r="A352" i="55"/>
  <c r="A332" i="50"/>
  <c r="AS331" i="50"/>
  <c r="D880" i="53" l="1"/>
  <c r="G880" i="53" s="1"/>
  <c r="A881" i="53"/>
  <c r="C880" i="53"/>
  <c r="F880" i="53" s="1"/>
  <c r="B880" i="53"/>
  <c r="E880" i="53" s="1"/>
  <c r="A395" i="53"/>
  <c r="F352" i="55"/>
  <c r="E352" i="55"/>
  <c r="G352" i="55"/>
  <c r="A353" i="55"/>
  <c r="AS332" i="50"/>
  <c r="A333" i="50"/>
  <c r="A882" i="53" l="1"/>
  <c r="D881" i="53"/>
  <c r="G881" i="53" s="1"/>
  <c r="C881" i="53"/>
  <c r="F881" i="53" s="1"/>
  <c r="B881" i="53"/>
  <c r="E881" i="53" s="1"/>
  <c r="A396" i="53"/>
  <c r="G353" i="55"/>
  <c r="F353" i="55"/>
  <c r="E353" i="55"/>
  <c r="A354" i="55"/>
  <c r="A334" i="50"/>
  <c r="AS333" i="50"/>
  <c r="B882" i="53" l="1"/>
  <c r="E882" i="53" s="1"/>
  <c r="C882" i="53"/>
  <c r="F882" i="53" s="1"/>
  <c r="A883" i="53"/>
  <c r="D882" i="53"/>
  <c r="G882" i="53" s="1"/>
  <c r="A397" i="53"/>
  <c r="F354" i="55"/>
  <c r="E354" i="55"/>
  <c r="G354" i="55"/>
  <c r="A355" i="55"/>
  <c r="AS334" i="50"/>
  <c r="A335" i="50"/>
  <c r="A884" i="53" l="1"/>
  <c r="B883" i="53"/>
  <c r="E883" i="53" s="1"/>
  <c r="C883" i="53"/>
  <c r="F883" i="53" s="1"/>
  <c r="D883" i="53"/>
  <c r="G883" i="53" s="1"/>
  <c r="A398" i="53"/>
  <c r="F355" i="55"/>
  <c r="G355" i="55"/>
  <c r="E355" i="55"/>
  <c r="A356" i="55"/>
  <c r="A336" i="50"/>
  <c r="AS335" i="50"/>
  <c r="A885" i="53" l="1"/>
  <c r="D884" i="53"/>
  <c r="G884" i="53" s="1"/>
  <c r="B884" i="53"/>
  <c r="E884" i="53" s="1"/>
  <c r="C884" i="53"/>
  <c r="F884" i="53" s="1"/>
  <c r="A399" i="53"/>
  <c r="F356" i="55"/>
  <c r="E356" i="55"/>
  <c r="G356" i="55"/>
  <c r="A357" i="55"/>
  <c r="A337" i="50"/>
  <c r="AS336" i="50"/>
  <c r="C885" i="53" l="1"/>
  <c r="F885" i="53" s="1"/>
  <c r="A886" i="53"/>
  <c r="D885" i="53"/>
  <c r="G885" i="53" s="1"/>
  <c r="B885" i="53"/>
  <c r="E885" i="53" s="1"/>
  <c r="A400" i="53"/>
  <c r="G357" i="55"/>
  <c r="F357" i="55"/>
  <c r="E357" i="55"/>
  <c r="A358" i="55"/>
  <c r="A338" i="50"/>
  <c r="AS337" i="50"/>
  <c r="D886" i="53" l="1"/>
  <c r="G886" i="53" s="1"/>
  <c r="A887" i="53"/>
  <c r="B886" i="53"/>
  <c r="E886" i="53" s="1"/>
  <c r="C886" i="53"/>
  <c r="F886" i="53" s="1"/>
  <c r="A401" i="53"/>
  <c r="G358" i="55"/>
  <c r="F358" i="55"/>
  <c r="E358" i="55"/>
  <c r="A359" i="55"/>
  <c r="AS338" i="50"/>
  <c r="A339" i="50"/>
  <c r="B887" i="53" l="1"/>
  <c r="E887" i="53" s="1"/>
  <c r="A888" i="53"/>
  <c r="D887" i="53"/>
  <c r="G887" i="53" s="1"/>
  <c r="C887" i="53"/>
  <c r="F887" i="53" s="1"/>
  <c r="A402" i="53"/>
  <c r="G359" i="55"/>
  <c r="F359" i="55"/>
  <c r="E359" i="55"/>
  <c r="A360" i="55"/>
  <c r="AS339" i="50"/>
  <c r="A340" i="50"/>
  <c r="A889" i="53" l="1"/>
  <c r="C888" i="53"/>
  <c r="F888" i="53" s="1"/>
  <c r="B888" i="53"/>
  <c r="E888" i="53" s="1"/>
  <c r="D888" i="53"/>
  <c r="G888" i="53" s="1"/>
  <c r="A403" i="53"/>
  <c r="F360" i="55"/>
  <c r="E360" i="55"/>
  <c r="G360" i="55"/>
  <c r="A361" i="55"/>
  <c r="AS340" i="50"/>
  <c r="A341" i="50"/>
  <c r="B889" i="53" l="1"/>
  <c r="E889" i="53" s="1"/>
  <c r="D889" i="53"/>
  <c r="G889" i="53" s="1"/>
  <c r="C889" i="53"/>
  <c r="F889" i="53" s="1"/>
  <c r="A890" i="53"/>
  <c r="A404" i="53"/>
  <c r="F361" i="55"/>
  <c r="G361" i="55"/>
  <c r="E361" i="55"/>
  <c r="A362" i="55"/>
  <c r="AS341" i="50"/>
  <c r="A342" i="50"/>
  <c r="B890" i="53" l="1"/>
  <c r="E890" i="53" s="1"/>
  <c r="D890" i="53"/>
  <c r="G890" i="53" s="1"/>
  <c r="C890" i="53"/>
  <c r="F890" i="53" s="1"/>
  <c r="A891" i="53"/>
  <c r="A405" i="53"/>
  <c r="F362" i="55"/>
  <c r="G362" i="55"/>
  <c r="E362" i="55"/>
  <c r="A363" i="55"/>
  <c r="A343" i="50"/>
  <c r="AS342" i="50"/>
  <c r="C891" i="53" l="1"/>
  <c r="F891" i="53" s="1"/>
  <c r="D891" i="53"/>
  <c r="G891" i="53" s="1"/>
  <c r="B891" i="53"/>
  <c r="E891" i="53" s="1"/>
  <c r="A892" i="53"/>
  <c r="A406" i="53"/>
  <c r="G363" i="55"/>
  <c r="F363" i="55"/>
  <c r="E363" i="55"/>
  <c r="A364" i="55"/>
  <c r="AS343" i="50"/>
  <c r="A344" i="50"/>
  <c r="D892" i="53" l="1"/>
  <c r="G892" i="53" s="1"/>
  <c r="C892" i="53"/>
  <c r="F892" i="53" s="1"/>
  <c r="B892" i="53"/>
  <c r="E892" i="53" s="1"/>
  <c r="A893" i="53"/>
  <c r="A407" i="53"/>
  <c r="G364" i="55"/>
  <c r="F364" i="55"/>
  <c r="E364" i="55"/>
  <c r="A365" i="55"/>
  <c r="A345" i="50"/>
  <c r="AS344" i="50"/>
  <c r="D893" i="53" l="1"/>
  <c r="G893" i="53" s="1"/>
  <c r="C893" i="53"/>
  <c r="F893" i="53" s="1"/>
  <c r="B893" i="53"/>
  <c r="E893" i="53" s="1"/>
  <c r="A894" i="53"/>
  <c r="A408" i="53"/>
  <c r="G365" i="55"/>
  <c r="F365" i="55"/>
  <c r="E365" i="55"/>
  <c r="A366" i="55"/>
  <c r="A346" i="50"/>
  <c r="AS345" i="50"/>
  <c r="D894" i="53" l="1"/>
  <c r="G894" i="53" s="1"/>
  <c r="B894" i="53"/>
  <c r="E894" i="53" s="1"/>
  <c r="C894" i="53"/>
  <c r="F894" i="53" s="1"/>
  <c r="A895" i="53"/>
  <c r="A409" i="53"/>
  <c r="G366" i="55"/>
  <c r="F366" i="55"/>
  <c r="E366" i="55"/>
  <c r="A367" i="55"/>
  <c r="A347" i="50"/>
  <c r="AS346" i="50"/>
  <c r="B895" i="53" l="1"/>
  <c r="E895" i="53" s="1"/>
  <c r="A896" i="53"/>
  <c r="C895" i="53"/>
  <c r="F895" i="53" s="1"/>
  <c r="D895" i="53"/>
  <c r="G895" i="53" s="1"/>
  <c r="A410" i="53"/>
  <c r="F367" i="55"/>
  <c r="G367" i="55"/>
  <c r="E367" i="55"/>
  <c r="A368" i="55"/>
  <c r="AS347" i="50"/>
  <c r="A348" i="50"/>
  <c r="B896" i="53" l="1"/>
  <c r="E896" i="53" s="1"/>
  <c r="D896" i="53"/>
  <c r="G896" i="53" s="1"/>
  <c r="A897" i="53"/>
  <c r="C896" i="53"/>
  <c r="F896" i="53" s="1"/>
  <c r="A411" i="53"/>
  <c r="F368" i="55"/>
  <c r="G368" i="55"/>
  <c r="E368" i="55"/>
  <c r="A369" i="55"/>
  <c r="AS348" i="50"/>
  <c r="A349" i="50"/>
  <c r="A898" i="53" l="1"/>
  <c r="D897" i="53"/>
  <c r="G897" i="53" s="1"/>
  <c r="C897" i="53"/>
  <c r="F897" i="53" s="1"/>
  <c r="B897" i="53"/>
  <c r="E897" i="53" s="1"/>
  <c r="A412" i="53"/>
  <c r="F369" i="55"/>
  <c r="G369" i="55"/>
  <c r="E369" i="55"/>
  <c r="A370" i="55"/>
  <c r="AS349" i="50"/>
  <c r="A350" i="50"/>
  <c r="A899" i="53" l="1"/>
  <c r="C898" i="53"/>
  <c r="F898" i="53" s="1"/>
  <c r="D898" i="53"/>
  <c r="G898" i="53" s="1"/>
  <c r="B898" i="53"/>
  <c r="E898" i="53" s="1"/>
  <c r="A413" i="53"/>
  <c r="G370" i="55"/>
  <c r="F370" i="55"/>
  <c r="E370" i="55"/>
  <c r="A371" i="55"/>
  <c r="A351" i="50"/>
  <c r="AS350" i="50"/>
  <c r="C899" i="53" l="1"/>
  <c r="F899" i="53" s="1"/>
  <c r="B899" i="53"/>
  <c r="E899" i="53" s="1"/>
  <c r="A900" i="53"/>
  <c r="D899" i="53"/>
  <c r="G899" i="53" s="1"/>
  <c r="A414" i="53"/>
  <c r="G371" i="55"/>
  <c r="F371" i="55"/>
  <c r="E371" i="55"/>
  <c r="A372" i="55"/>
  <c r="A352" i="50"/>
  <c r="AS351" i="50"/>
  <c r="D900" i="53" l="1"/>
  <c r="G900" i="53" s="1"/>
  <c r="A901" i="53"/>
  <c r="B900" i="53"/>
  <c r="E900" i="53" s="1"/>
  <c r="C900" i="53"/>
  <c r="F900" i="53" s="1"/>
  <c r="A415" i="53"/>
  <c r="G372" i="55"/>
  <c r="F372" i="55"/>
  <c r="E372" i="55"/>
  <c r="A373" i="55"/>
  <c r="AS352" i="50"/>
  <c r="A353" i="50"/>
  <c r="B901" i="53" l="1"/>
  <c r="E901" i="53" s="1"/>
  <c r="D901" i="53"/>
  <c r="G901" i="53" s="1"/>
  <c r="C901" i="53"/>
  <c r="F901" i="53" s="1"/>
  <c r="A902" i="53"/>
  <c r="A416" i="53"/>
  <c r="F373" i="55"/>
  <c r="E373" i="55"/>
  <c r="G373" i="55"/>
  <c r="A374" i="55"/>
  <c r="AS353" i="50"/>
  <c r="A354" i="50"/>
  <c r="A903" i="53" l="1"/>
  <c r="C902" i="53"/>
  <c r="F902" i="53" s="1"/>
  <c r="B902" i="53"/>
  <c r="E902" i="53" s="1"/>
  <c r="D902" i="53"/>
  <c r="G902" i="53" s="1"/>
  <c r="A417" i="53"/>
  <c r="E374" i="55"/>
  <c r="F374" i="55"/>
  <c r="G374" i="55"/>
  <c r="A375" i="55"/>
  <c r="AS354" i="50"/>
  <c r="A355" i="50"/>
  <c r="C903" i="53" l="1"/>
  <c r="F903" i="53" s="1"/>
  <c r="B903" i="53"/>
  <c r="E903" i="53" s="1"/>
  <c r="A904" i="53"/>
  <c r="D903" i="53"/>
  <c r="G903" i="53" s="1"/>
  <c r="A418" i="53"/>
  <c r="F375" i="55"/>
  <c r="E375" i="55"/>
  <c r="G375" i="55"/>
  <c r="A376" i="55"/>
  <c r="AS355" i="50"/>
  <c r="A356" i="50"/>
  <c r="B904" i="53" l="1"/>
  <c r="E904" i="53" s="1"/>
  <c r="D904" i="53"/>
  <c r="G904" i="53" s="1"/>
  <c r="A905" i="53"/>
  <c r="C904" i="53"/>
  <c r="F904" i="53" s="1"/>
  <c r="A419" i="53"/>
  <c r="F376" i="55"/>
  <c r="G376" i="55"/>
  <c r="E376" i="55"/>
  <c r="A377" i="55"/>
  <c r="A357" i="50"/>
  <c r="AS356" i="50"/>
  <c r="F905" i="53" l="1"/>
  <c r="C905" i="53"/>
  <c r="A906" i="53"/>
  <c r="D905" i="53"/>
  <c r="G905" i="53" s="1"/>
  <c r="B905" i="53"/>
  <c r="E905" i="53" s="1"/>
  <c r="A420" i="53"/>
  <c r="G377" i="55"/>
  <c r="F377" i="55"/>
  <c r="E377" i="55"/>
  <c r="A378" i="55"/>
  <c r="A358" i="50"/>
  <c r="AS357" i="50"/>
  <c r="D906" i="53" l="1"/>
  <c r="G906" i="53" s="1"/>
  <c r="B906" i="53"/>
  <c r="E906" i="53" s="1"/>
  <c r="A907" i="53"/>
  <c r="C906" i="53"/>
  <c r="F906" i="53" s="1"/>
  <c r="A421" i="53"/>
  <c r="G378" i="55"/>
  <c r="F378" i="55"/>
  <c r="E378" i="55"/>
  <c r="A379" i="55"/>
  <c r="AS358" i="50"/>
  <c r="A359" i="50"/>
  <c r="A908" i="53" l="1"/>
  <c r="D907" i="53"/>
  <c r="G907" i="53" s="1"/>
  <c r="C907" i="53"/>
  <c r="F907" i="53" s="1"/>
  <c r="B907" i="53"/>
  <c r="E907" i="53" s="1"/>
  <c r="A422" i="53"/>
  <c r="G379" i="55"/>
  <c r="F379" i="55"/>
  <c r="E379" i="55"/>
  <c r="A380" i="55"/>
  <c r="A360" i="50"/>
  <c r="AS359" i="50"/>
  <c r="D908" i="53" l="1"/>
  <c r="G908" i="53" s="1"/>
  <c r="B908" i="53"/>
  <c r="E908" i="53" s="1"/>
  <c r="A909" i="53"/>
  <c r="C908" i="53"/>
  <c r="F908" i="53" s="1"/>
  <c r="A423" i="53"/>
  <c r="G380" i="55"/>
  <c r="F380" i="55"/>
  <c r="E380" i="55"/>
  <c r="A381" i="55"/>
  <c r="A361" i="50"/>
  <c r="AS360" i="50"/>
  <c r="C909" i="53" l="1"/>
  <c r="F909" i="53" s="1"/>
  <c r="A910" i="53"/>
  <c r="D909" i="53"/>
  <c r="G909" i="53" s="1"/>
  <c r="B909" i="53"/>
  <c r="E909" i="53" s="1"/>
  <c r="A424" i="53"/>
  <c r="F381" i="55"/>
  <c r="G381" i="55"/>
  <c r="E381" i="55"/>
  <c r="A382" i="55"/>
  <c r="AS361" i="50"/>
  <c r="A362" i="50"/>
  <c r="B910" i="53" l="1"/>
  <c r="E910" i="53" s="1"/>
  <c r="C910" i="53"/>
  <c r="F910" i="53" s="1"/>
  <c r="A911" i="53"/>
  <c r="D910" i="53"/>
  <c r="G910" i="53" s="1"/>
  <c r="A425" i="53"/>
  <c r="F382" i="55"/>
  <c r="G382" i="55"/>
  <c r="E382" i="55"/>
  <c r="A383" i="55"/>
  <c r="AS362" i="50"/>
  <c r="A363" i="50"/>
  <c r="D911" i="53" l="1"/>
  <c r="G911" i="53" s="1"/>
  <c r="C911" i="53"/>
  <c r="F911" i="53" s="1"/>
  <c r="B911" i="53"/>
  <c r="E911" i="53" s="1"/>
  <c r="A912" i="53"/>
  <c r="A426" i="53"/>
  <c r="F383" i="55"/>
  <c r="G383" i="55"/>
  <c r="E383" i="55"/>
  <c r="A384" i="55"/>
  <c r="AS363" i="50"/>
  <c r="A364" i="50"/>
  <c r="A913" i="53" l="1"/>
  <c r="C912" i="53"/>
  <c r="F912" i="53" s="1"/>
  <c r="B912" i="53"/>
  <c r="E912" i="53" s="1"/>
  <c r="D912" i="53"/>
  <c r="G912" i="53" s="1"/>
  <c r="A427" i="53"/>
  <c r="F384" i="55"/>
  <c r="G384" i="55"/>
  <c r="E384" i="55"/>
  <c r="A385" i="55"/>
  <c r="A365" i="50"/>
  <c r="AS364" i="50"/>
  <c r="C913" i="53" l="1"/>
  <c r="F913" i="53" s="1"/>
  <c r="A914" i="53"/>
  <c r="D913" i="53"/>
  <c r="G913" i="53" s="1"/>
  <c r="B913" i="53"/>
  <c r="E913" i="53" s="1"/>
  <c r="A428" i="53"/>
  <c r="G385" i="55"/>
  <c r="F385" i="55"/>
  <c r="E385" i="55"/>
  <c r="A386" i="55"/>
  <c r="A366" i="50"/>
  <c r="AS365" i="50"/>
  <c r="D914" i="53" l="1"/>
  <c r="G914" i="53" s="1"/>
  <c r="B914" i="53"/>
  <c r="E914" i="53" s="1"/>
  <c r="A915" i="53"/>
  <c r="C914" i="53"/>
  <c r="F914" i="53" s="1"/>
  <c r="A429" i="53"/>
  <c r="G386" i="55"/>
  <c r="F386" i="55"/>
  <c r="E386" i="55"/>
  <c r="A387" i="55"/>
  <c r="A367" i="50"/>
  <c r="AS366" i="50"/>
  <c r="D915" i="53" l="1"/>
  <c r="G915" i="53" s="1"/>
  <c r="A916" i="53"/>
  <c r="C915" i="53"/>
  <c r="F915" i="53" s="1"/>
  <c r="B915" i="53"/>
  <c r="E915" i="53" s="1"/>
  <c r="A430" i="53"/>
  <c r="F387" i="55"/>
  <c r="E387" i="55"/>
  <c r="G387" i="55"/>
  <c r="A388" i="55"/>
  <c r="AS367" i="50"/>
  <c r="A368" i="50"/>
  <c r="A917" i="53" l="1"/>
  <c r="D916" i="53"/>
  <c r="G916" i="53" s="1"/>
  <c r="C916" i="53"/>
  <c r="F916" i="53" s="1"/>
  <c r="B916" i="53"/>
  <c r="E916" i="53" s="1"/>
  <c r="A431" i="53"/>
  <c r="E388" i="55"/>
  <c r="G388" i="55"/>
  <c r="F388" i="55"/>
  <c r="A389" i="55"/>
  <c r="AS368" i="50"/>
  <c r="A369" i="50"/>
  <c r="A918" i="53" l="1"/>
  <c r="C917" i="53"/>
  <c r="F917" i="53" s="1"/>
  <c r="D917" i="53"/>
  <c r="G917" i="53" s="1"/>
  <c r="B917" i="53"/>
  <c r="E917" i="53" s="1"/>
  <c r="A432" i="53"/>
  <c r="F389" i="55"/>
  <c r="G389" i="55"/>
  <c r="E389" i="55"/>
  <c r="A390" i="55"/>
  <c r="AS369" i="50"/>
  <c r="A370" i="50"/>
  <c r="B918" i="53" l="1"/>
  <c r="E918" i="53" s="1"/>
  <c r="C918" i="53"/>
  <c r="F918" i="53" s="1"/>
  <c r="D918" i="53"/>
  <c r="G918" i="53" s="1"/>
  <c r="A919" i="53"/>
  <c r="A433" i="53"/>
  <c r="F390" i="55"/>
  <c r="G390" i="55"/>
  <c r="E390" i="55"/>
  <c r="A391" i="55"/>
  <c r="A371" i="50"/>
  <c r="AS370" i="50"/>
  <c r="C919" i="53" l="1"/>
  <c r="F919" i="53" s="1"/>
  <c r="A920" i="53"/>
  <c r="D919" i="53"/>
  <c r="G919" i="53" s="1"/>
  <c r="B919" i="53"/>
  <c r="E919" i="53" s="1"/>
  <c r="A434" i="53"/>
  <c r="F391" i="55"/>
  <c r="E391" i="55"/>
  <c r="G391" i="55"/>
  <c r="A392" i="55"/>
  <c r="A372" i="50"/>
  <c r="AS371" i="50"/>
  <c r="B920" i="53" l="1"/>
  <c r="E920" i="53" s="1"/>
  <c r="D920" i="53"/>
  <c r="G920" i="53" s="1"/>
  <c r="C920" i="53"/>
  <c r="F920" i="53" s="1"/>
  <c r="A921" i="53"/>
  <c r="A435" i="53"/>
  <c r="G392" i="55"/>
  <c r="F392" i="55"/>
  <c r="E392" i="55"/>
  <c r="A393" i="55"/>
  <c r="A373" i="50"/>
  <c r="AS372" i="50"/>
  <c r="B921" i="53" l="1"/>
  <c r="E921" i="53" s="1"/>
  <c r="A922" i="53"/>
  <c r="C921" i="53"/>
  <c r="F921" i="53" s="1"/>
  <c r="D921" i="53"/>
  <c r="G921" i="53" s="1"/>
  <c r="A436" i="53"/>
  <c r="G393" i="55"/>
  <c r="F393" i="55"/>
  <c r="E393" i="55"/>
  <c r="A394" i="55"/>
  <c r="A374" i="50"/>
  <c r="AS373" i="50"/>
  <c r="D922" i="53" l="1"/>
  <c r="G922" i="53" s="1"/>
  <c r="A923" i="53"/>
  <c r="C922" i="53"/>
  <c r="F922" i="53" s="1"/>
  <c r="B922" i="53"/>
  <c r="E922" i="53" s="1"/>
  <c r="A437" i="53"/>
  <c r="F394" i="55"/>
  <c r="E394" i="55"/>
  <c r="G394" i="55"/>
  <c r="A395" i="55"/>
  <c r="A375" i="50"/>
  <c r="AS374" i="50"/>
  <c r="C923" i="53" l="1"/>
  <c r="F923" i="53" s="1"/>
  <c r="B923" i="53"/>
  <c r="E923" i="53" s="1"/>
  <c r="A924" i="53"/>
  <c r="D923" i="53"/>
  <c r="G923" i="53" s="1"/>
  <c r="A438" i="53"/>
  <c r="G395" i="55"/>
  <c r="F395" i="55"/>
  <c r="E395" i="55"/>
  <c r="A396" i="55"/>
  <c r="A376" i="50"/>
  <c r="AS375" i="50"/>
  <c r="B924" i="53" l="1"/>
  <c r="E924" i="53" s="1"/>
  <c r="C924" i="53"/>
  <c r="F924" i="53" s="1"/>
  <c r="D924" i="53"/>
  <c r="G924" i="53" s="1"/>
  <c r="A925" i="53"/>
  <c r="A439" i="53"/>
  <c r="F396" i="55"/>
  <c r="G396" i="55"/>
  <c r="E396" i="55"/>
  <c r="A397" i="55"/>
  <c r="AS376" i="50"/>
  <c r="A377" i="50"/>
  <c r="D925" i="53" l="1"/>
  <c r="G925" i="53" s="1"/>
  <c r="C925" i="53"/>
  <c r="F925" i="53" s="1"/>
  <c r="A926" i="53"/>
  <c r="B925" i="53"/>
  <c r="E925" i="53" s="1"/>
  <c r="A440" i="53"/>
  <c r="F397" i="55"/>
  <c r="G397" i="55"/>
  <c r="E397" i="55"/>
  <c r="A398" i="55"/>
  <c r="AS377" i="50"/>
  <c r="A378" i="50"/>
  <c r="A927" i="53" l="1"/>
  <c r="C926" i="53"/>
  <c r="F926" i="53" s="1"/>
  <c r="D926" i="53"/>
  <c r="G926" i="53" s="1"/>
  <c r="B926" i="53"/>
  <c r="E926" i="53" s="1"/>
  <c r="A441" i="53"/>
  <c r="F398" i="55"/>
  <c r="E398" i="55"/>
  <c r="G398" i="55"/>
  <c r="A399" i="55"/>
  <c r="A379" i="50"/>
  <c r="AS378" i="50"/>
  <c r="C927" i="53" l="1"/>
  <c r="F927" i="53" s="1"/>
  <c r="A928" i="53"/>
  <c r="D927" i="53"/>
  <c r="G927" i="53" s="1"/>
  <c r="B927" i="53"/>
  <c r="E927" i="53" s="1"/>
  <c r="A442" i="53"/>
  <c r="G399" i="55"/>
  <c r="F399" i="55"/>
  <c r="E399" i="55"/>
  <c r="A400" i="55"/>
  <c r="AS379" i="50"/>
  <c r="A380" i="50"/>
  <c r="D928" i="53" l="1"/>
  <c r="G928" i="53" s="1"/>
  <c r="C928" i="53"/>
  <c r="F928" i="53" s="1"/>
  <c r="B928" i="53"/>
  <c r="E928" i="53" s="1"/>
  <c r="A929" i="53"/>
  <c r="A443" i="53"/>
  <c r="G400" i="55"/>
  <c r="F400" i="55"/>
  <c r="E400" i="55"/>
  <c r="A401" i="55"/>
  <c r="AS380" i="50"/>
  <c r="A381" i="50"/>
  <c r="C929" i="53" l="1"/>
  <c r="F929" i="53" s="1"/>
  <c r="D929" i="53"/>
  <c r="G929" i="53" s="1"/>
  <c r="B929" i="53"/>
  <c r="E929" i="53" s="1"/>
  <c r="A930" i="53"/>
  <c r="A444" i="53"/>
  <c r="G401" i="55"/>
  <c r="F401" i="55"/>
  <c r="E401" i="55"/>
  <c r="A402" i="55"/>
  <c r="AS381" i="50"/>
  <c r="A382" i="50"/>
  <c r="A931" i="53" l="1"/>
  <c r="B930" i="53"/>
  <c r="E930" i="53" s="1"/>
  <c r="C930" i="53"/>
  <c r="F930" i="53" s="1"/>
  <c r="D930" i="53"/>
  <c r="G930" i="53" s="1"/>
  <c r="A445" i="53"/>
  <c r="E402" i="55"/>
  <c r="G402" i="55"/>
  <c r="F402" i="55"/>
  <c r="A403" i="55"/>
  <c r="AS382" i="50"/>
  <c r="A383" i="50"/>
  <c r="D931" i="53" l="1"/>
  <c r="G931" i="53" s="1"/>
  <c r="C931" i="53"/>
  <c r="F931" i="53" s="1"/>
  <c r="A932" i="53"/>
  <c r="B931" i="53"/>
  <c r="E931" i="53" s="1"/>
  <c r="A446" i="53"/>
  <c r="F403" i="55"/>
  <c r="E403" i="55"/>
  <c r="G403" i="55"/>
  <c r="A404" i="55"/>
  <c r="AS383" i="50"/>
  <c r="A384" i="50"/>
  <c r="B932" i="53" l="1"/>
  <c r="E932" i="53" s="1"/>
  <c r="C932" i="53"/>
  <c r="F932" i="53" s="1"/>
  <c r="A933" i="53"/>
  <c r="D932" i="53"/>
  <c r="G932" i="53" s="1"/>
  <c r="A447" i="53"/>
  <c r="F404" i="55"/>
  <c r="E404" i="55"/>
  <c r="G404" i="55"/>
  <c r="A405" i="55"/>
  <c r="AS384" i="50"/>
  <c r="A385" i="50"/>
  <c r="C933" i="53" l="1"/>
  <c r="F933" i="53" s="1"/>
  <c r="A934" i="53"/>
  <c r="D933" i="53"/>
  <c r="G933" i="53" s="1"/>
  <c r="B933" i="53"/>
  <c r="E933" i="53" s="1"/>
  <c r="A448" i="53"/>
  <c r="F405" i="55"/>
  <c r="E405" i="55"/>
  <c r="G405" i="55"/>
  <c r="A406" i="55"/>
  <c r="A386" i="50"/>
  <c r="AS385" i="50"/>
  <c r="A935" i="53" l="1"/>
  <c r="D934" i="53"/>
  <c r="G934" i="53" s="1"/>
  <c r="C934" i="53"/>
  <c r="F934" i="53" s="1"/>
  <c r="B934" i="53"/>
  <c r="E934" i="53" s="1"/>
  <c r="A449" i="53"/>
  <c r="A407" i="55"/>
  <c r="G406" i="55"/>
  <c r="F406" i="55"/>
  <c r="E406" i="55"/>
  <c r="AS386" i="50"/>
  <c r="A387" i="50"/>
  <c r="D935" i="53" l="1"/>
  <c r="G935" i="53" s="1"/>
  <c r="B935" i="53"/>
  <c r="E935" i="53" s="1"/>
  <c r="A936" i="53"/>
  <c r="C935" i="53"/>
  <c r="F935" i="53" s="1"/>
  <c r="A450" i="53"/>
  <c r="G407" i="55"/>
  <c r="F407" i="55"/>
  <c r="A408" i="55"/>
  <c r="E407" i="55"/>
  <c r="A388" i="50"/>
  <c r="AS387" i="50"/>
  <c r="D936" i="53" l="1"/>
  <c r="G936" i="53" s="1"/>
  <c r="B936" i="53"/>
  <c r="E936" i="53" s="1"/>
  <c r="A937" i="53"/>
  <c r="C936" i="53"/>
  <c r="F936" i="53" s="1"/>
  <c r="A451" i="53"/>
  <c r="G408" i="55"/>
  <c r="F408" i="55"/>
  <c r="E408" i="55"/>
  <c r="A409" i="55"/>
  <c r="AS388" i="50"/>
  <c r="A389" i="50"/>
  <c r="C937" i="53" l="1"/>
  <c r="F937" i="53" s="1"/>
  <c r="D937" i="53"/>
  <c r="G937" i="53" s="1"/>
  <c r="A938" i="53"/>
  <c r="B937" i="53"/>
  <c r="E937" i="53" s="1"/>
  <c r="A452" i="53"/>
  <c r="F409" i="55"/>
  <c r="G409" i="55"/>
  <c r="E409" i="55"/>
  <c r="A410" i="55"/>
  <c r="AS389" i="50"/>
  <c r="A390" i="50"/>
  <c r="B938" i="53" l="1"/>
  <c r="E938" i="53" s="1"/>
  <c r="A939" i="53"/>
  <c r="D938" i="53"/>
  <c r="G938" i="53" s="1"/>
  <c r="C938" i="53"/>
  <c r="F938" i="53" s="1"/>
  <c r="A453" i="53"/>
  <c r="F410" i="55"/>
  <c r="G410" i="55"/>
  <c r="E410" i="55"/>
  <c r="A411" i="55"/>
  <c r="AS390" i="50"/>
  <c r="A391" i="50"/>
  <c r="C939" i="53" l="1"/>
  <c r="F939" i="53" s="1"/>
  <c r="A940" i="53"/>
  <c r="D939" i="53"/>
  <c r="G939" i="53" s="1"/>
  <c r="B939" i="53"/>
  <c r="E939" i="53" s="1"/>
  <c r="A454" i="53"/>
  <c r="F411" i="55"/>
  <c r="E411" i="55"/>
  <c r="G411" i="55"/>
  <c r="A412" i="55"/>
  <c r="AS391" i="50"/>
  <c r="A392" i="50"/>
  <c r="A941" i="53" l="1"/>
  <c r="D940" i="53"/>
  <c r="G940" i="53" s="1"/>
  <c r="C940" i="53"/>
  <c r="F940" i="53" s="1"/>
  <c r="B940" i="53"/>
  <c r="E940" i="53" s="1"/>
  <c r="A455" i="53"/>
  <c r="G412" i="55"/>
  <c r="F412" i="55"/>
  <c r="E412" i="55"/>
  <c r="A413" i="55"/>
  <c r="A393" i="50"/>
  <c r="AS392" i="50"/>
  <c r="C941" i="53" l="1"/>
  <c r="F941" i="53" s="1"/>
  <c r="D941" i="53"/>
  <c r="G941" i="53" s="1"/>
  <c r="A942" i="53"/>
  <c r="B941" i="53"/>
  <c r="E941" i="53" s="1"/>
  <c r="A456" i="53"/>
  <c r="G413" i="55"/>
  <c r="F413" i="55"/>
  <c r="E413" i="55"/>
  <c r="A414" i="55"/>
  <c r="A394" i="50"/>
  <c r="AS393" i="50"/>
  <c r="D942" i="53" l="1"/>
  <c r="G942" i="53" s="1"/>
  <c r="C942" i="53"/>
  <c r="F942" i="53" s="1"/>
  <c r="B942" i="53"/>
  <c r="E942" i="53" s="1"/>
  <c r="A943" i="53"/>
  <c r="A457" i="53"/>
  <c r="G414" i="55"/>
  <c r="F414" i="55"/>
  <c r="E414" i="55"/>
  <c r="A415" i="55"/>
  <c r="A395" i="50"/>
  <c r="AS394" i="50"/>
  <c r="B943" i="53" l="1"/>
  <c r="E943" i="53" s="1"/>
  <c r="D943" i="53"/>
  <c r="G943" i="53" s="1"/>
  <c r="A944" i="53"/>
  <c r="C943" i="53"/>
  <c r="F943" i="53" s="1"/>
  <c r="A458" i="53"/>
  <c r="G415" i="55"/>
  <c r="F415" i="55"/>
  <c r="E415" i="55"/>
  <c r="A416" i="55"/>
  <c r="A396" i="50"/>
  <c r="AS395" i="50"/>
  <c r="A945" i="53" l="1"/>
  <c r="B944" i="53"/>
  <c r="E944" i="53" s="1"/>
  <c r="D944" i="53"/>
  <c r="G944" i="53" s="1"/>
  <c r="C944" i="53"/>
  <c r="F944" i="53" s="1"/>
  <c r="A459" i="53"/>
  <c r="E416" i="55"/>
  <c r="G416" i="55"/>
  <c r="F416" i="55"/>
  <c r="A417" i="55"/>
  <c r="AS396" i="50"/>
  <c r="A397" i="50"/>
  <c r="D945" i="53" l="1"/>
  <c r="G945" i="53" s="1"/>
  <c r="C945" i="53"/>
  <c r="F945" i="53" s="1"/>
  <c r="B945" i="53"/>
  <c r="E945" i="53" s="1"/>
  <c r="A946" i="53"/>
  <c r="A460" i="53"/>
  <c r="F417" i="55"/>
  <c r="G417" i="55"/>
  <c r="E417" i="55"/>
  <c r="A418" i="55"/>
  <c r="AS397" i="50"/>
  <c r="A398" i="50"/>
  <c r="B946" i="53" l="1"/>
  <c r="E946" i="53" s="1"/>
  <c r="D946" i="53"/>
  <c r="G946" i="53" s="1"/>
  <c r="C946" i="53"/>
  <c r="F946" i="53" s="1"/>
  <c r="A947" i="53"/>
  <c r="A461" i="53"/>
  <c r="F418" i="55"/>
  <c r="G418" i="55"/>
  <c r="E418" i="55"/>
  <c r="A419" i="55"/>
  <c r="AS398" i="50"/>
  <c r="A399" i="50"/>
  <c r="C947" i="53" l="1"/>
  <c r="F947" i="53" s="1"/>
  <c r="D947" i="53"/>
  <c r="G947" i="53" s="1"/>
  <c r="B947" i="53"/>
  <c r="E947" i="53" s="1"/>
  <c r="A948" i="53"/>
  <c r="A462" i="53"/>
  <c r="G419" i="55"/>
  <c r="F419" i="55"/>
  <c r="E419" i="55"/>
  <c r="A420" i="55"/>
  <c r="A400" i="50"/>
  <c r="AS399" i="50"/>
  <c r="C948" i="53" l="1"/>
  <c r="F948" i="53" s="1"/>
  <c r="A949" i="53"/>
  <c r="D948" i="53"/>
  <c r="G948" i="53" s="1"/>
  <c r="B948" i="53"/>
  <c r="E948" i="53" s="1"/>
  <c r="A463" i="53"/>
  <c r="G420" i="55"/>
  <c r="F420" i="55"/>
  <c r="E420" i="55"/>
  <c r="A421" i="55"/>
  <c r="A401" i="50"/>
  <c r="AS400" i="50"/>
  <c r="A950" i="53" l="1"/>
  <c r="C949" i="53"/>
  <c r="F949" i="53" s="1"/>
  <c r="B949" i="53"/>
  <c r="E949" i="53" s="1"/>
  <c r="D949" i="53"/>
  <c r="G949" i="53" s="1"/>
  <c r="A464" i="53"/>
  <c r="G421" i="55"/>
  <c r="F421" i="55"/>
  <c r="E421" i="55"/>
  <c r="A422" i="55"/>
  <c r="A402" i="50"/>
  <c r="AS401" i="50"/>
  <c r="D950" i="53" l="1"/>
  <c r="G950" i="53" s="1"/>
  <c r="A951" i="53"/>
  <c r="C950" i="53"/>
  <c r="F950" i="53" s="1"/>
  <c r="B950" i="53"/>
  <c r="E950" i="53" s="1"/>
  <c r="A465" i="53"/>
  <c r="F422" i="55"/>
  <c r="G422" i="55"/>
  <c r="E422" i="55"/>
  <c r="A423" i="55"/>
  <c r="A403" i="50"/>
  <c r="AS402" i="50"/>
  <c r="A952" i="53" l="1"/>
  <c r="B951" i="53"/>
  <c r="E951" i="53" s="1"/>
  <c r="D951" i="53"/>
  <c r="G951" i="53" s="1"/>
  <c r="C951" i="53"/>
  <c r="F951" i="53" s="1"/>
  <c r="A466" i="53"/>
  <c r="F423" i="55"/>
  <c r="G423" i="55"/>
  <c r="E423" i="55"/>
  <c r="A424" i="55"/>
  <c r="AS403" i="50"/>
  <c r="A404" i="50"/>
  <c r="B952" i="53" l="1"/>
  <c r="E952" i="53" s="1"/>
  <c r="D952" i="53"/>
  <c r="G952" i="53" s="1"/>
  <c r="C952" i="53"/>
  <c r="F952" i="53" s="1"/>
  <c r="A953" i="53"/>
  <c r="A467" i="53"/>
  <c r="F424" i="55"/>
  <c r="E424" i="55"/>
  <c r="G424" i="55"/>
  <c r="A425" i="55"/>
  <c r="AS404" i="50"/>
  <c r="A405" i="50"/>
  <c r="D953" i="53" l="1"/>
  <c r="G953" i="53" s="1"/>
  <c r="C953" i="53"/>
  <c r="F953" i="53" s="1"/>
  <c r="B953" i="53"/>
  <c r="E953" i="53" s="1"/>
  <c r="A954" i="53"/>
  <c r="A468" i="53"/>
  <c r="F425" i="55"/>
  <c r="G425" i="55"/>
  <c r="E425" i="55"/>
  <c r="A426" i="55"/>
  <c r="AS405" i="50"/>
  <c r="A406" i="50"/>
  <c r="A955" i="53" l="1"/>
  <c r="C954" i="53"/>
  <c r="F954" i="53" s="1"/>
  <c r="D954" i="53"/>
  <c r="G954" i="53" s="1"/>
  <c r="B954" i="53"/>
  <c r="E954" i="53" s="1"/>
  <c r="A469" i="53"/>
  <c r="G426" i="55"/>
  <c r="F426" i="55"/>
  <c r="E426" i="55"/>
  <c r="A427" i="55"/>
  <c r="A407" i="50"/>
  <c r="AS406" i="50"/>
  <c r="C955" i="53" l="1"/>
  <c r="F955" i="53" s="1"/>
  <c r="B955" i="53"/>
  <c r="E955" i="53" s="1"/>
  <c r="D955" i="53"/>
  <c r="G955" i="53" s="1"/>
  <c r="A956" i="53"/>
  <c r="A470" i="53"/>
  <c r="G427" i="55"/>
  <c r="F427" i="55"/>
  <c r="E427" i="55"/>
  <c r="A428" i="55"/>
  <c r="A408" i="50"/>
  <c r="AS407" i="50"/>
  <c r="D956" i="53" l="1"/>
  <c r="G956" i="53" s="1"/>
  <c r="A957" i="53"/>
  <c r="B956" i="53"/>
  <c r="E956" i="53" s="1"/>
  <c r="C956" i="53"/>
  <c r="F956" i="53" s="1"/>
  <c r="A471" i="53"/>
  <c r="G428" i="55"/>
  <c r="F428" i="55"/>
  <c r="E428" i="55"/>
  <c r="A429" i="55"/>
  <c r="A409" i="50"/>
  <c r="AS408" i="50"/>
  <c r="A958" i="53" l="1"/>
  <c r="B957" i="53"/>
  <c r="E957" i="53" s="1"/>
  <c r="D957" i="53"/>
  <c r="G957" i="53" s="1"/>
  <c r="C957" i="53"/>
  <c r="F957" i="53" s="1"/>
  <c r="A472" i="53"/>
  <c r="G429" i="55"/>
  <c r="F429" i="55"/>
  <c r="E429" i="55"/>
  <c r="A430" i="55"/>
  <c r="AS409" i="50"/>
  <c r="A410" i="50"/>
  <c r="A959" i="53" l="1"/>
  <c r="C958" i="53"/>
  <c r="F958" i="53" s="1"/>
  <c r="B958" i="53"/>
  <c r="E958" i="53" s="1"/>
  <c r="D958" i="53"/>
  <c r="G958" i="53" s="1"/>
  <c r="A473" i="53"/>
  <c r="E430" i="55"/>
  <c r="F430" i="55"/>
  <c r="G430" i="55"/>
  <c r="A431" i="55"/>
  <c r="AS410" i="50"/>
  <c r="A411" i="50"/>
  <c r="B959" i="53" l="1"/>
  <c r="E959" i="53" s="1"/>
  <c r="C959" i="53"/>
  <c r="F959" i="53" s="1"/>
  <c r="A960" i="53"/>
  <c r="D959" i="53"/>
  <c r="G959" i="53" s="1"/>
  <c r="A474" i="53"/>
  <c r="F431" i="55"/>
  <c r="G431" i="55"/>
  <c r="E431" i="55"/>
  <c r="A432" i="55"/>
  <c r="AS411" i="50"/>
  <c r="A412" i="50"/>
  <c r="B960" i="53" l="1"/>
  <c r="E960" i="53" s="1"/>
  <c r="A961" i="53"/>
  <c r="D960" i="53"/>
  <c r="G960" i="53" s="1"/>
  <c r="C960" i="53"/>
  <c r="F960" i="53" s="1"/>
  <c r="A475" i="53"/>
  <c r="F432" i="55"/>
  <c r="G432" i="55"/>
  <c r="E432" i="55"/>
  <c r="A433" i="55"/>
  <c r="AS412" i="50"/>
  <c r="A413" i="50"/>
  <c r="C961" i="53" l="1"/>
  <c r="F961" i="53" s="1"/>
  <c r="B961" i="53"/>
  <c r="E961" i="53" s="1"/>
  <c r="A962" i="53"/>
  <c r="D961" i="53"/>
  <c r="G961" i="53" s="1"/>
  <c r="A476" i="53"/>
  <c r="F433" i="55"/>
  <c r="G433" i="55"/>
  <c r="E433" i="55"/>
  <c r="A434" i="55"/>
  <c r="A414" i="50"/>
  <c r="AS413" i="50"/>
  <c r="B962" i="53" l="1"/>
  <c r="E962" i="53" s="1"/>
  <c r="A963" i="53"/>
  <c r="D962" i="53"/>
  <c r="G962" i="53" s="1"/>
  <c r="C962" i="53"/>
  <c r="F962" i="53" s="1"/>
  <c r="A477" i="53"/>
  <c r="G434" i="55"/>
  <c r="F434" i="55"/>
  <c r="E434" i="55"/>
  <c r="A435" i="55"/>
  <c r="A415" i="50"/>
  <c r="AS414" i="50"/>
  <c r="D963" i="53" l="1"/>
  <c r="G963" i="53" s="1"/>
  <c r="C963" i="53"/>
  <c r="F963" i="53" s="1"/>
  <c r="A964" i="53"/>
  <c r="B963" i="53"/>
  <c r="E963" i="53" s="1"/>
  <c r="A478" i="53"/>
  <c r="G435" i="55"/>
  <c r="F435" i="55"/>
  <c r="E435" i="55"/>
  <c r="A436" i="55"/>
  <c r="AS415" i="50"/>
  <c r="A416" i="50"/>
  <c r="D964" i="53" l="1"/>
  <c r="G964" i="53" s="1"/>
  <c r="C964" i="53"/>
  <c r="F964" i="53" s="1"/>
  <c r="B964" i="53"/>
  <c r="E964" i="53" s="1"/>
  <c r="A965" i="53"/>
  <c r="A479" i="53"/>
  <c r="F436" i="55"/>
  <c r="G436" i="55"/>
  <c r="E436" i="55"/>
  <c r="A437" i="55"/>
  <c r="AS416" i="50"/>
  <c r="A417" i="50"/>
  <c r="A966" i="53" l="1"/>
  <c r="C965" i="53"/>
  <c r="F965" i="53" s="1"/>
  <c r="D965" i="53"/>
  <c r="G965" i="53" s="1"/>
  <c r="B965" i="53"/>
  <c r="E965" i="53" s="1"/>
  <c r="A480" i="53"/>
  <c r="F437" i="55"/>
  <c r="G437" i="55"/>
  <c r="E437" i="55"/>
  <c r="A438" i="55"/>
  <c r="AS417" i="50"/>
  <c r="A418" i="50"/>
  <c r="B966" i="53" l="1"/>
  <c r="E966" i="53" s="1"/>
  <c r="A967" i="53"/>
  <c r="C966" i="53"/>
  <c r="F966" i="53" s="1"/>
  <c r="D966" i="53"/>
  <c r="G966" i="53" s="1"/>
  <c r="A481" i="53"/>
  <c r="F438" i="55"/>
  <c r="G438" i="55"/>
  <c r="E438" i="55"/>
  <c r="A439" i="55"/>
  <c r="AS418" i="50"/>
  <c r="A419" i="50"/>
  <c r="B967" i="53" l="1"/>
  <c r="E967" i="53" s="1"/>
  <c r="A968" i="53"/>
  <c r="D967" i="53"/>
  <c r="G967" i="53" s="1"/>
  <c r="C967" i="53"/>
  <c r="F967" i="53" s="1"/>
  <c r="A482" i="53"/>
  <c r="F439" i="55"/>
  <c r="G439" i="55"/>
  <c r="E439" i="55"/>
  <c r="A440" i="55"/>
  <c r="AS419" i="50"/>
  <c r="A420" i="50"/>
  <c r="A969" i="53" l="1"/>
  <c r="D968" i="53"/>
  <c r="G968" i="53" s="1"/>
  <c r="C968" i="53"/>
  <c r="F968" i="53" s="1"/>
  <c r="B968" i="53"/>
  <c r="E968" i="53" s="1"/>
  <c r="A483" i="53"/>
  <c r="G440" i="55"/>
  <c r="F440" i="55"/>
  <c r="E440" i="55"/>
  <c r="A441" i="55"/>
  <c r="A421" i="50"/>
  <c r="AS420" i="50"/>
  <c r="C969" i="53" l="1"/>
  <c r="F969" i="53" s="1"/>
  <c r="A970" i="53"/>
  <c r="D969" i="53"/>
  <c r="G969" i="53" s="1"/>
  <c r="B969" i="53"/>
  <c r="E969" i="53" s="1"/>
  <c r="A484" i="53"/>
  <c r="G441" i="55"/>
  <c r="F441" i="55"/>
  <c r="E441" i="55"/>
  <c r="A442" i="55"/>
  <c r="AS421" i="50"/>
  <c r="A422" i="50"/>
  <c r="D970" i="53" l="1"/>
  <c r="G970" i="53" s="1"/>
  <c r="B970" i="53"/>
  <c r="E970" i="53" s="1"/>
  <c r="C970" i="53"/>
  <c r="F970" i="53" s="1"/>
  <c r="A971" i="53"/>
  <c r="A485" i="53"/>
  <c r="G442" i="55"/>
  <c r="F442" i="55"/>
  <c r="E442" i="55"/>
  <c r="A443" i="55"/>
  <c r="AS422" i="50"/>
  <c r="A423" i="50"/>
  <c r="C971" i="53" l="1"/>
  <c r="F971" i="53" s="1"/>
  <c r="A972" i="53"/>
  <c r="D971" i="53"/>
  <c r="G971" i="53" s="1"/>
  <c r="B971" i="53"/>
  <c r="E971" i="53" s="1"/>
  <c r="A486" i="53"/>
  <c r="F443" i="55"/>
  <c r="G443" i="55"/>
  <c r="E443" i="55"/>
  <c r="A444" i="55"/>
  <c r="AS423" i="50"/>
  <c r="A424" i="50"/>
  <c r="A973" i="53" l="1"/>
  <c r="D972" i="53"/>
  <c r="G972" i="53" s="1"/>
  <c r="C972" i="53"/>
  <c r="F972" i="53" s="1"/>
  <c r="B972" i="53"/>
  <c r="E972" i="53" s="1"/>
  <c r="A487" i="53"/>
  <c r="G444" i="55"/>
  <c r="E444" i="55"/>
  <c r="F444" i="55"/>
  <c r="A445" i="55"/>
  <c r="AS424" i="50"/>
  <c r="A425" i="50"/>
  <c r="A974" i="53" l="1"/>
  <c r="C973" i="53"/>
  <c r="F973" i="53" s="1"/>
  <c r="B973" i="53"/>
  <c r="E973" i="53" s="1"/>
  <c r="D973" i="53"/>
  <c r="G973" i="53" s="1"/>
  <c r="A488" i="53"/>
  <c r="F445" i="55"/>
  <c r="G445" i="55"/>
  <c r="E445" i="55"/>
  <c r="A446" i="55"/>
  <c r="AS425" i="50"/>
  <c r="A426" i="50"/>
  <c r="B974" i="53" l="1"/>
  <c r="E974" i="53" s="1"/>
  <c r="A975" i="53"/>
  <c r="C974" i="53"/>
  <c r="F974" i="53" s="1"/>
  <c r="D974" i="53"/>
  <c r="G974" i="53" s="1"/>
  <c r="F446" i="55"/>
  <c r="G446" i="55"/>
  <c r="E446" i="55"/>
  <c r="A447" i="55"/>
  <c r="AS426" i="50"/>
  <c r="A427" i="50"/>
  <c r="C975" i="53" l="1"/>
  <c r="F975" i="53" s="1"/>
  <c r="D975" i="53"/>
  <c r="G975" i="53" s="1"/>
  <c r="B975" i="53"/>
  <c r="E975" i="53" s="1"/>
  <c r="F447" i="55"/>
  <c r="G447" i="55"/>
  <c r="E447" i="55"/>
  <c r="A448" i="55"/>
  <c r="AS427" i="50"/>
  <c r="A428" i="50"/>
  <c r="G448" i="55" l="1"/>
  <c r="F448" i="55"/>
  <c r="E448" i="55"/>
  <c r="A449" i="55"/>
  <c r="A429" i="50"/>
  <c r="AS428" i="50"/>
  <c r="G449" i="55" l="1"/>
  <c r="F449" i="55"/>
  <c r="E449" i="55"/>
  <c r="A450" i="55"/>
  <c r="A430" i="50"/>
  <c r="AS429" i="50"/>
  <c r="F450" i="55" l="1"/>
  <c r="E450" i="55"/>
  <c r="G450" i="55"/>
  <c r="A451" i="55"/>
  <c r="A431" i="50"/>
  <c r="AS430" i="50"/>
  <c r="G451" i="55" l="1"/>
  <c r="F451" i="55"/>
  <c r="E451" i="55"/>
  <c r="A452" i="55"/>
  <c r="AS431" i="50"/>
  <c r="A432" i="50"/>
  <c r="F452" i="55" l="1"/>
  <c r="G452" i="55"/>
  <c r="E452" i="55"/>
  <c r="A453" i="55"/>
  <c r="AS432" i="50"/>
  <c r="A433" i="50"/>
  <c r="F453" i="55" l="1"/>
  <c r="G453" i="55"/>
  <c r="E453" i="55"/>
  <c r="A454" i="55"/>
  <c r="AS433" i="50"/>
  <c r="A434" i="50"/>
  <c r="F454" i="55" l="1"/>
  <c r="G454" i="55"/>
  <c r="E454" i="55"/>
  <c r="A455" i="55"/>
  <c r="A435" i="50"/>
  <c r="AS434" i="50"/>
  <c r="G455" i="55" l="1"/>
  <c r="F455" i="55"/>
  <c r="E455" i="55"/>
  <c r="A456" i="55"/>
  <c r="A436" i="50"/>
  <c r="AS435" i="50"/>
  <c r="G456" i="55" l="1"/>
  <c r="F456" i="55"/>
  <c r="E456" i="55"/>
  <c r="A457" i="55"/>
  <c r="AS436" i="50"/>
  <c r="A437" i="50"/>
  <c r="G457" i="55" l="1"/>
  <c r="F457" i="55"/>
  <c r="E457" i="55"/>
  <c r="A458" i="55"/>
  <c r="AS437" i="50"/>
  <c r="A438" i="50"/>
  <c r="F458" i="55" l="1"/>
  <c r="E458" i="55"/>
  <c r="G458" i="55"/>
  <c r="A459" i="55"/>
  <c r="AS438" i="50"/>
  <c r="A439" i="50"/>
  <c r="F459" i="55" l="1"/>
  <c r="G459" i="55"/>
  <c r="E459" i="55"/>
  <c r="A460" i="55"/>
  <c r="AS439" i="50"/>
  <c r="A440" i="50"/>
  <c r="F460" i="55" l="1"/>
  <c r="G460" i="55"/>
  <c r="E460" i="55"/>
  <c r="A461" i="55"/>
  <c r="AS440" i="50"/>
  <c r="A441" i="50"/>
  <c r="G461" i="55" l="1"/>
  <c r="F461" i="55"/>
  <c r="E461" i="55"/>
  <c r="A462" i="55"/>
  <c r="A442" i="50"/>
  <c r="AS441" i="50"/>
  <c r="G462" i="55" l="1"/>
  <c r="F462" i="55"/>
  <c r="E462" i="55"/>
  <c r="A463" i="55"/>
  <c r="A443" i="50"/>
  <c r="AS442" i="50"/>
  <c r="G463" i="55" l="1"/>
  <c r="F463" i="55"/>
  <c r="E463" i="55"/>
  <c r="A464" i="55"/>
  <c r="A444" i="50"/>
  <c r="AS443" i="50"/>
  <c r="G464" i="55" l="1"/>
  <c r="F464" i="55"/>
  <c r="E464" i="55"/>
  <c r="A465" i="55"/>
  <c r="A445" i="50"/>
  <c r="AS444" i="50"/>
  <c r="E465" i="55" l="1"/>
  <c r="F465" i="55"/>
  <c r="G465" i="55"/>
  <c r="A466" i="55"/>
  <c r="AS445" i="50"/>
  <c r="A446" i="50"/>
  <c r="F466" i="55" l="1"/>
  <c r="G466" i="55"/>
  <c r="E466" i="55"/>
  <c r="A467" i="55"/>
  <c r="AS446" i="50"/>
  <c r="A447" i="50"/>
  <c r="F467" i="55" l="1"/>
  <c r="G467" i="55"/>
  <c r="E467" i="55"/>
  <c r="A468" i="55"/>
  <c r="A448" i="50"/>
  <c r="AS447" i="50"/>
  <c r="G468" i="55" l="1"/>
  <c r="F468" i="55"/>
  <c r="E468" i="55"/>
  <c r="A469" i="55"/>
  <c r="A449" i="50"/>
  <c r="AS448" i="50"/>
  <c r="G469" i="55" l="1"/>
  <c r="F469" i="55"/>
  <c r="E469" i="55"/>
  <c r="A470" i="55"/>
  <c r="A450" i="50"/>
  <c r="AS449" i="50"/>
  <c r="G470" i="55" l="1"/>
  <c r="F470" i="55"/>
  <c r="E470" i="55"/>
  <c r="A471" i="55"/>
  <c r="AS450" i="50"/>
  <c r="A451" i="50"/>
  <c r="F471" i="55" l="1"/>
  <c r="G471" i="55"/>
  <c r="E471" i="55"/>
  <c r="A472" i="55"/>
  <c r="A452" i="50"/>
  <c r="AS451" i="50"/>
  <c r="E472" i="55" l="1"/>
  <c r="F472" i="55"/>
  <c r="G472" i="55"/>
  <c r="A473" i="55"/>
  <c r="AS452" i="50"/>
  <c r="A453" i="50"/>
  <c r="F473" i="55" l="1"/>
  <c r="G473" i="55"/>
  <c r="E473" i="55"/>
  <c r="A474" i="55"/>
  <c r="AS453" i="50"/>
  <c r="A454" i="50"/>
  <c r="F474" i="55" l="1"/>
  <c r="G474" i="55"/>
  <c r="E474" i="55"/>
  <c r="A475" i="55"/>
  <c r="AS454" i="50"/>
  <c r="A455" i="50"/>
  <c r="G475" i="55" l="1"/>
  <c r="F475" i="55"/>
  <c r="E475" i="55"/>
  <c r="A476" i="55"/>
  <c r="A456" i="50"/>
  <c r="AS455" i="50"/>
  <c r="G476" i="55" l="1"/>
  <c r="F476" i="55"/>
  <c r="E476" i="55"/>
  <c r="A477" i="55"/>
  <c r="A457" i="50"/>
  <c r="AS456" i="50"/>
  <c r="G477" i="55" l="1"/>
  <c r="F477" i="55"/>
  <c r="E477" i="55"/>
  <c r="A478" i="55"/>
  <c r="A458" i="50"/>
  <c r="AS457" i="50"/>
  <c r="F478" i="55" l="1"/>
  <c r="E478" i="55"/>
  <c r="G478" i="55"/>
  <c r="A479" i="55"/>
  <c r="AS458" i="50"/>
  <c r="A459" i="50"/>
  <c r="F479" i="55" l="1"/>
  <c r="E479" i="55"/>
  <c r="G479" i="55"/>
  <c r="A480" i="55"/>
  <c r="AS459" i="50"/>
  <c r="A460" i="50"/>
  <c r="F480" i="55" l="1"/>
  <c r="G480" i="55"/>
  <c r="E480" i="55"/>
  <c r="A481" i="55"/>
  <c r="AS460" i="50"/>
  <c r="A461" i="50"/>
  <c r="F481" i="55" l="1"/>
  <c r="G481" i="55"/>
  <c r="E481" i="55"/>
  <c r="A482" i="55"/>
  <c r="AS461" i="50"/>
  <c r="A462" i="50"/>
  <c r="F482" i="55" l="1"/>
  <c r="G482" i="55"/>
  <c r="E482" i="55"/>
  <c r="A483" i="55"/>
  <c r="A463" i="50"/>
  <c r="AS462" i="50"/>
  <c r="G483" i="55" l="1"/>
  <c r="F483" i="55"/>
  <c r="E483" i="55"/>
  <c r="A484" i="55"/>
  <c r="AS463" i="50"/>
  <c r="A464" i="50"/>
  <c r="G484" i="55" l="1"/>
  <c r="F484" i="55"/>
  <c r="E484" i="55"/>
  <c r="A485" i="55"/>
  <c r="AS464" i="50"/>
  <c r="A465" i="50"/>
  <c r="F485" i="55" l="1"/>
  <c r="G485" i="55"/>
  <c r="E485" i="55"/>
  <c r="A486" i="55"/>
  <c r="AS465" i="50"/>
  <c r="A466" i="50"/>
  <c r="E486" i="55" l="1"/>
  <c r="G486" i="55"/>
  <c r="F486" i="55"/>
  <c r="A487" i="55"/>
  <c r="AS466" i="50"/>
  <c r="A467" i="50"/>
  <c r="F487" i="55" l="1"/>
  <c r="G487" i="55"/>
  <c r="E487" i="55"/>
  <c r="A488" i="55"/>
  <c r="AS467" i="50"/>
  <c r="A468" i="50"/>
  <c r="F488" i="55" l="1"/>
  <c r="G488" i="55"/>
  <c r="E488" i="55"/>
  <c r="A489" i="55"/>
  <c r="AS468" i="50"/>
  <c r="A469" i="50"/>
  <c r="E489" i="55" l="1"/>
  <c r="F489" i="55"/>
  <c r="G489" i="55"/>
  <c r="A490" i="55"/>
  <c r="A470" i="50"/>
  <c r="AS469" i="50"/>
  <c r="G490" i="55" l="1"/>
  <c r="F490" i="55"/>
  <c r="E490" i="55"/>
  <c r="A491" i="55"/>
  <c r="AS470" i="50"/>
  <c r="A471" i="50"/>
  <c r="G491" i="55" l="1"/>
  <c r="F491" i="55"/>
  <c r="E491" i="55"/>
  <c r="A492" i="55"/>
  <c r="AS471" i="50"/>
  <c r="A472" i="50"/>
  <c r="F492" i="55" l="1"/>
  <c r="G492" i="55"/>
  <c r="E492" i="55"/>
  <c r="A493" i="55"/>
  <c r="AS472" i="50"/>
  <c r="A473" i="50"/>
  <c r="G493" i="55" l="1"/>
  <c r="F493" i="55"/>
  <c r="E493" i="55"/>
  <c r="A494" i="55"/>
  <c r="AS473" i="50"/>
  <c r="A474" i="50"/>
  <c r="F494" i="55" l="1"/>
  <c r="G494" i="55"/>
  <c r="E494" i="55"/>
  <c r="A495" i="55"/>
  <c r="AS474" i="50"/>
  <c r="A475" i="50"/>
  <c r="F495" i="55" l="1"/>
  <c r="G495" i="55"/>
  <c r="E495" i="55"/>
  <c r="A496" i="55"/>
  <c r="AS475" i="50"/>
  <c r="A476" i="50"/>
  <c r="F496" i="55" l="1"/>
  <c r="E496" i="55"/>
  <c r="G496" i="55"/>
  <c r="A497" i="55"/>
  <c r="AS476" i="50"/>
  <c r="A477" i="50"/>
  <c r="G497" i="55" l="1"/>
  <c r="F497" i="55"/>
  <c r="E497" i="55"/>
  <c r="A498" i="55"/>
  <c r="AS477" i="50"/>
  <c r="A478" i="50"/>
  <c r="G498" i="55" l="1"/>
  <c r="F498" i="55"/>
  <c r="E498" i="55"/>
  <c r="A499" i="55"/>
  <c r="AS478" i="50"/>
  <c r="A479" i="50"/>
  <c r="G499" i="55" l="1"/>
  <c r="F499" i="55"/>
  <c r="E499" i="55"/>
  <c r="A500" i="55"/>
  <c r="AS479" i="50"/>
  <c r="A480" i="50"/>
  <c r="E500" i="55" l="1"/>
  <c r="G500" i="55"/>
  <c r="F500" i="55"/>
  <c r="A501" i="55"/>
  <c r="AS480" i="50"/>
  <c r="A481" i="50"/>
  <c r="F501" i="55" l="1"/>
  <c r="G501" i="55"/>
  <c r="E501" i="55"/>
  <c r="A502" i="55"/>
  <c r="AS481" i="50"/>
  <c r="A482" i="50"/>
  <c r="F502" i="55" l="1"/>
  <c r="G502" i="55"/>
  <c r="E502" i="55"/>
  <c r="A503" i="55"/>
  <c r="AS482" i="50"/>
  <c r="A483" i="50"/>
  <c r="F503" i="55" l="1"/>
  <c r="G503" i="55"/>
  <c r="E503" i="55"/>
  <c r="A504" i="55"/>
  <c r="A484" i="50"/>
  <c r="AS483" i="50"/>
  <c r="G504" i="55" l="1"/>
  <c r="F504" i="55"/>
  <c r="E504" i="55"/>
  <c r="A505" i="55"/>
  <c r="AS484" i="50"/>
  <c r="A485" i="50"/>
  <c r="G505" i="55" l="1"/>
  <c r="F505" i="55"/>
  <c r="E505" i="55"/>
  <c r="A506" i="55"/>
  <c r="AS485" i="50"/>
  <c r="A486" i="50"/>
  <c r="G506" i="55" l="1"/>
  <c r="F506" i="55"/>
  <c r="E506" i="55"/>
  <c r="A507" i="55"/>
  <c r="AS486" i="50"/>
  <c r="A487" i="50"/>
  <c r="F507" i="55" l="1"/>
  <c r="G507" i="55"/>
  <c r="E507" i="55"/>
  <c r="A508" i="55"/>
  <c r="AS487" i="50"/>
  <c r="A488" i="50"/>
  <c r="F508" i="55" l="1"/>
  <c r="G508" i="55"/>
  <c r="E508" i="55"/>
  <c r="A509" i="55"/>
  <c r="AS488" i="50"/>
  <c r="A489" i="50"/>
  <c r="F509" i="55" l="1"/>
  <c r="E509" i="55"/>
  <c r="G509" i="55"/>
  <c r="A510" i="55"/>
  <c r="AS489" i="50"/>
  <c r="A490" i="50"/>
  <c r="E510" i="55" l="1"/>
  <c r="F510" i="55"/>
  <c r="G510" i="55"/>
  <c r="A511" i="55"/>
  <c r="A491" i="50"/>
  <c r="AS490" i="50"/>
  <c r="G511" i="55" l="1"/>
  <c r="F511" i="55"/>
  <c r="E511" i="55"/>
  <c r="A512" i="55"/>
  <c r="A492" i="50"/>
  <c r="AS491" i="50"/>
  <c r="G512" i="55" l="1"/>
  <c r="F512" i="55"/>
  <c r="E512" i="55"/>
  <c r="A513" i="55"/>
  <c r="AS492" i="50"/>
  <c r="A493" i="50"/>
  <c r="G513" i="55" l="1"/>
  <c r="F513" i="55"/>
  <c r="E513" i="55"/>
  <c r="A514" i="55"/>
  <c r="AS493" i="50"/>
  <c r="A494" i="50"/>
  <c r="E514" i="55" l="1"/>
  <c r="G514" i="55"/>
  <c r="F514" i="55"/>
  <c r="A515" i="55"/>
  <c r="AS494" i="50"/>
  <c r="A495" i="50"/>
  <c r="F515" i="55" l="1"/>
  <c r="E515" i="55"/>
  <c r="G515" i="55"/>
  <c r="A516" i="55"/>
  <c r="AS495" i="50"/>
  <c r="A496" i="50"/>
  <c r="F516" i="55" l="1"/>
  <c r="E516" i="55"/>
  <c r="G516" i="55"/>
  <c r="A517" i="55"/>
  <c r="A497" i="50"/>
  <c r="AS496" i="50"/>
  <c r="G517" i="55" l="1"/>
  <c r="F517" i="55"/>
  <c r="E517" i="55"/>
  <c r="A518" i="55"/>
  <c r="A498" i="50"/>
  <c r="AS497" i="50"/>
  <c r="G518" i="55" l="1"/>
  <c r="F518" i="55"/>
  <c r="E518" i="55"/>
  <c r="A519" i="55"/>
  <c r="AS498" i="50"/>
  <c r="A499" i="50"/>
  <c r="G519" i="55" l="1"/>
  <c r="F519" i="55"/>
  <c r="E519" i="55"/>
  <c r="A520" i="55"/>
  <c r="A500" i="50"/>
  <c r="AS499" i="50"/>
  <c r="F520" i="55" l="1"/>
  <c r="G520" i="55"/>
  <c r="E520" i="55"/>
  <c r="A521" i="55"/>
  <c r="AS500" i="50"/>
  <c r="A501" i="50"/>
  <c r="F521" i="55" l="1"/>
  <c r="G521" i="55"/>
  <c r="E521" i="55"/>
  <c r="A522" i="55"/>
  <c r="AS501" i="50"/>
  <c r="A502" i="50"/>
  <c r="F522" i="55" l="1"/>
  <c r="G522" i="55"/>
  <c r="E522" i="55"/>
  <c r="A523" i="55"/>
  <c r="AS502" i="50"/>
  <c r="A503" i="50"/>
  <c r="F523" i="55" l="1"/>
  <c r="E523" i="55"/>
  <c r="G523" i="55"/>
  <c r="A524" i="55"/>
  <c r="A504" i="50"/>
  <c r="AS503" i="50"/>
  <c r="G524" i="55" l="1"/>
  <c r="F524" i="55"/>
  <c r="E524" i="55"/>
  <c r="A525" i="55"/>
  <c r="AS504" i="50"/>
  <c r="A505" i="50"/>
  <c r="G525" i="55" l="1"/>
  <c r="F525" i="55"/>
  <c r="E525" i="55"/>
  <c r="A526" i="55"/>
  <c r="AS505" i="50"/>
  <c r="A506" i="50"/>
  <c r="G526" i="55" l="1"/>
  <c r="F526" i="55"/>
  <c r="E526" i="55"/>
  <c r="A527" i="55"/>
  <c r="AS506" i="50"/>
  <c r="A507" i="50"/>
  <c r="G527" i="55" l="1"/>
  <c r="F527" i="55"/>
  <c r="E527" i="55"/>
  <c r="A528" i="55"/>
  <c r="AS507" i="50"/>
  <c r="A508" i="50"/>
  <c r="E528" i="55" l="1"/>
  <c r="F528" i="55"/>
  <c r="G528" i="55"/>
  <c r="A529" i="55"/>
  <c r="AS508" i="50"/>
  <c r="A509" i="50"/>
  <c r="F529" i="55" l="1"/>
  <c r="E529" i="55"/>
  <c r="G529" i="55"/>
  <c r="A530" i="55"/>
  <c r="AS509" i="50"/>
  <c r="A510" i="50"/>
  <c r="F530" i="55" l="1"/>
  <c r="G530" i="55"/>
  <c r="E530" i="55"/>
  <c r="A531" i="55"/>
  <c r="A511" i="50"/>
  <c r="AS510" i="50"/>
  <c r="F531" i="55" l="1"/>
  <c r="G531" i="55"/>
  <c r="E531" i="55"/>
  <c r="A532" i="55"/>
  <c r="AS511" i="50"/>
  <c r="A512" i="50"/>
  <c r="G532" i="55" l="1"/>
  <c r="F532" i="55"/>
  <c r="E532" i="55"/>
  <c r="A533" i="55"/>
  <c r="A513" i="50"/>
  <c r="AS512" i="50"/>
  <c r="G533" i="55" l="1"/>
  <c r="F533" i="55"/>
  <c r="E533" i="55"/>
  <c r="A534" i="55"/>
  <c r="A514" i="50"/>
  <c r="AS513" i="50"/>
  <c r="F534" i="55" l="1"/>
  <c r="G534" i="55"/>
  <c r="E534" i="55"/>
  <c r="A535" i="55"/>
  <c r="AS514" i="50"/>
  <c r="A515" i="50"/>
  <c r="F535" i="55" l="1"/>
  <c r="G535" i="55"/>
  <c r="E535" i="55"/>
  <c r="A536" i="55"/>
  <c r="AS515" i="50"/>
  <c r="A516" i="50"/>
  <c r="F536" i="55" l="1"/>
  <c r="G536" i="55"/>
  <c r="E536" i="55"/>
  <c r="A537" i="55"/>
  <c r="AS516" i="50"/>
  <c r="A517" i="50"/>
  <c r="F537" i="55" l="1"/>
  <c r="G537" i="55"/>
  <c r="E537" i="55"/>
  <c r="A538" i="55"/>
  <c r="A518" i="50"/>
  <c r="AS517" i="50"/>
  <c r="F538" i="55" l="1"/>
  <c r="G538" i="55"/>
  <c r="E538" i="55"/>
  <c r="A539" i="55"/>
  <c r="AS518" i="50"/>
  <c r="A519" i="50"/>
  <c r="G539" i="55" l="1"/>
  <c r="F539" i="55"/>
  <c r="E539" i="55"/>
  <c r="A540" i="55"/>
  <c r="A520" i="50"/>
  <c r="AS519" i="50"/>
  <c r="G540" i="55" l="1"/>
  <c r="F540" i="55"/>
  <c r="E540" i="55"/>
  <c r="A541" i="55"/>
  <c r="AS520" i="50"/>
  <c r="A521" i="50"/>
  <c r="F541" i="55" l="1"/>
  <c r="E541" i="55"/>
  <c r="G541" i="55"/>
  <c r="A542" i="55"/>
  <c r="AS521" i="50"/>
  <c r="A522" i="50"/>
  <c r="G542" i="55" l="1"/>
  <c r="E542" i="55"/>
  <c r="F542" i="55"/>
  <c r="A543" i="55"/>
  <c r="AS522" i="50"/>
  <c r="A523" i="50"/>
  <c r="F543" i="55" l="1"/>
  <c r="G543" i="55"/>
  <c r="E543" i="55"/>
  <c r="A544" i="55"/>
  <c r="AS523" i="50"/>
  <c r="A524" i="50"/>
  <c r="F544" i="55" l="1"/>
  <c r="G544" i="55"/>
  <c r="E544" i="55"/>
  <c r="A545" i="55"/>
  <c r="A525" i="50"/>
  <c r="AS524" i="50"/>
  <c r="F545" i="55" l="1"/>
  <c r="G545" i="55"/>
  <c r="E545" i="55"/>
  <c r="A546" i="55"/>
  <c r="A526" i="50"/>
  <c r="AS525" i="50"/>
  <c r="G546" i="55" l="1"/>
  <c r="F546" i="55"/>
  <c r="E546" i="55"/>
  <c r="A547" i="55"/>
  <c r="AS526" i="50"/>
  <c r="A527" i="50"/>
  <c r="G547" i="55" l="1"/>
  <c r="F547" i="55"/>
  <c r="E547" i="55"/>
  <c r="A548" i="55"/>
  <c r="A528" i="50"/>
  <c r="AS527" i="50"/>
  <c r="E548" i="55" l="1"/>
  <c r="F548" i="55"/>
  <c r="G548" i="55"/>
  <c r="A549" i="55"/>
  <c r="AS528" i="50"/>
  <c r="A529" i="50"/>
  <c r="G549" i="55" l="1"/>
  <c r="F549" i="55"/>
  <c r="E549" i="55"/>
  <c r="A550" i="55"/>
  <c r="A530" i="50"/>
  <c r="AS529" i="50"/>
  <c r="F550" i="55" l="1"/>
  <c r="G550" i="55"/>
  <c r="E550" i="55"/>
  <c r="A551" i="55"/>
  <c r="AS530" i="50"/>
  <c r="A531" i="50"/>
  <c r="F551" i="55" l="1"/>
  <c r="E551" i="55"/>
  <c r="G551" i="55"/>
  <c r="A552" i="55"/>
  <c r="A532" i="50"/>
  <c r="AS531" i="50"/>
  <c r="F552" i="55" l="1"/>
  <c r="G552" i="55"/>
  <c r="E552" i="55"/>
  <c r="A553" i="55"/>
  <c r="AS532" i="50"/>
  <c r="A533" i="50"/>
  <c r="G553" i="55" l="1"/>
  <c r="F553" i="55"/>
  <c r="E553" i="55"/>
  <c r="A554" i="55"/>
  <c r="AS533" i="50"/>
  <c r="A534" i="50"/>
  <c r="G554" i="55" l="1"/>
  <c r="F554" i="55"/>
  <c r="E554" i="55"/>
  <c r="A555" i="55"/>
  <c r="A535" i="50"/>
  <c r="AS534" i="50"/>
  <c r="G555" i="55" l="1"/>
  <c r="F555" i="55"/>
  <c r="E555" i="55"/>
  <c r="A556" i="55"/>
  <c r="AS535" i="50"/>
  <c r="A536" i="50"/>
  <c r="F556" i="55" l="1"/>
  <c r="E556" i="55"/>
  <c r="G556" i="55"/>
  <c r="A557" i="55"/>
  <c r="A537" i="50"/>
  <c r="AS536" i="50"/>
  <c r="F557" i="55" l="1"/>
  <c r="E557" i="55"/>
  <c r="G557" i="55"/>
  <c r="A558" i="55"/>
  <c r="AS537" i="50"/>
  <c r="A538" i="50"/>
  <c r="F558" i="55" l="1"/>
  <c r="G558" i="55"/>
  <c r="E558" i="55"/>
  <c r="A559" i="55"/>
  <c r="A539" i="50"/>
  <c r="AS538" i="50"/>
  <c r="G559" i="55" l="1"/>
  <c r="E559" i="55"/>
  <c r="F559" i="55"/>
  <c r="A560" i="55"/>
  <c r="AS539" i="50"/>
  <c r="A540" i="50"/>
  <c r="G560" i="55" l="1"/>
  <c r="F560" i="55"/>
  <c r="E560" i="55"/>
  <c r="A561" i="55"/>
  <c r="A541" i="50"/>
  <c r="AS540" i="50"/>
  <c r="G561" i="55" l="1"/>
  <c r="F561" i="55"/>
  <c r="E561" i="55"/>
  <c r="A562" i="55"/>
  <c r="AS541" i="50"/>
  <c r="A542" i="50"/>
  <c r="G562" i="55" l="1"/>
  <c r="F562" i="55"/>
  <c r="E562" i="55"/>
  <c r="A563" i="55"/>
  <c r="A543" i="50"/>
  <c r="AS542" i="50"/>
  <c r="F563" i="55" l="1"/>
  <c r="G563" i="55"/>
  <c r="E563" i="55"/>
  <c r="A564" i="55"/>
  <c r="AS543" i="50"/>
  <c r="A544" i="50"/>
  <c r="F564" i="55" l="1"/>
  <c r="G564" i="55"/>
  <c r="E564" i="55"/>
  <c r="A565" i="55"/>
  <c r="AS544" i="50"/>
  <c r="A545" i="50"/>
  <c r="F565" i="55" l="1"/>
  <c r="G565" i="55"/>
  <c r="E565" i="55"/>
  <c r="A566" i="55"/>
  <c r="A546" i="50"/>
  <c r="AS545" i="50"/>
  <c r="G566" i="55" l="1"/>
  <c r="F566" i="55"/>
  <c r="E566" i="55"/>
  <c r="A567" i="55"/>
  <c r="AS546" i="50"/>
  <c r="A547" i="50"/>
  <c r="G567" i="55" l="1"/>
  <c r="F567" i="55"/>
  <c r="E567" i="55"/>
  <c r="A568" i="55"/>
  <c r="A548" i="50"/>
  <c r="AS547" i="50"/>
  <c r="G568" i="55" l="1"/>
  <c r="F568" i="55"/>
  <c r="E568" i="55"/>
  <c r="A569" i="55"/>
  <c r="A549" i="50"/>
  <c r="AS548" i="50"/>
  <c r="F569" i="55" l="1"/>
  <c r="G569" i="55"/>
  <c r="E569" i="55"/>
  <c r="A570" i="55"/>
  <c r="A550" i="50"/>
  <c r="AS549" i="50"/>
  <c r="E570" i="55" l="1"/>
  <c r="F570" i="55"/>
  <c r="G570" i="55"/>
  <c r="A571" i="55"/>
  <c r="A551" i="50"/>
  <c r="AS550" i="50"/>
  <c r="F571" i="55" l="1"/>
  <c r="E571" i="55"/>
  <c r="G571" i="55"/>
  <c r="A572" i="55"/>
  <c r="AS551" i="50"/>
  <c r="A552" i="50"/>
  <c r="F572" i="55" l="1"/>
  <c r="G572" i="55"/>
  <c r="E572" i="55"/>
  <c r="A573" i="55"/>
  <c r="A553" i="50"/>
  <c r="AS552" i="50"/>
  <c r="G573" i="55" l="1"/>
  <c r="F573" i="55"/>
  <c r="E573" i="55"/>
  <c r="A574" i="55"/>
  <c r="A554" i="50"/>
  <c r="AS553" i="50"/>
  <c r="G574" i="55" l="1"/>
  <c r="F574" i="55"/>
  <c r="E574" i="55"/>
  <c r="A575" i="55"/>
  <c r="A555" i="50"/>
  <c r="AS554" i="50"/>
  <c r="G575" i="55" l="1"/>
  <c r="F575" i="55"/>
  <c r="E575" i="55"/>
  <c r="A576" i="55"/>
  <c r="A556" i="50"/>
  <c r="AS555" i="50"/>
  <c r="E576" i="55" l="1"/>
  <c r="F576" i="55"/>
  <c r="G576" i="55"/>
  <c r="A577" i="55"/>
  <c r="AS556" i="50"/>
  <c r="A557" i="50"/>
  <c r="F577" i="55" l="1"/>
  <c r="G577" i="55"/>
  <c r="E577" i="55"/>
  <c r="A578" i="55"/>
  <c r="A558" i="50"/>
  <c r="AS557" i="50"/>
  <c r="F578" i="55" l="1"/>
  <c r="G578" i="55"/>
  <c r="E578" i="55"/>
  <c r="A579" i="55"/>
  <c r="A559" i="50"/>
  <c r="AS558" i="50"/>
  <c r="F579" i="55" l="1"/>
  <c r="G579" i="55"/>
  <c r="E579" i="55"/>
  <c r="A580" i="55"/>
  <c r="A560" i="50"/>
  <c r="AS559" i="50"/>
  <c r="F580" i="55" l="1"/>
  <c r="G580" i="55"/>
  <c r="E580" i="55"/>
  <c r="A581" i="55"/>
  <c r="AS560" i="50"/>
  <c r="A561" i="50"/>
  <c r="G581" i="55" l="1"/>
  <c r="F581" i="55"/>
  <c r="E581" i="55"/>
  <c r="A582" i="55"/>
  <c r="AS561" i="50"/>
  <c r="A562" i="50"/>
  <c r="G582" i="55" l="1"/>
  <c r="F582" i="55"/>
  <c r="E582" i="55"/>
  <c r="A583" i="55"/>
  <c r="A563" i="50"/>
  <c r="AS562" i="50"/>
  <c r="F583" i="55" l="1"/>
  <c r="G583" i="55"/>
  <c r="E583" i="55"/>
  <c r="A584" i="55"/>
  <c r="AS563" i="50"/>
  <c r="A564" i="50"/>
  <c r="E584" i="55" l="1"/>
  <c r="G584" i="55"/>
  <c r="F584" i="55"/>
  <c r="A585" i="55"/>
  <c r="AS564" i="50"/>
  <c r="A565" i="50"/>
  <c r="F585" i="55" l="1"/>
  <c r="E585" i="55"/>
  <c r="G585" i="55"/>
  <c r="A586" i="55"/>
  <c r="AS565" i="50"/>
  <c r="A566" i="50"/>
  <c r="F586" i="55" l="1"/>
  <c r="G586" i="55"/>
  <c r="E586" i="55"/>
  <c r="A587" i="55"/>
  <c r="A567" i="50"/>
  <c r="AS566" i="50"/>
  <c r="G587" i="55" l="1"/>
  <c r="F587" i="55"/>
  <c r="E587" i="55"/>
  <c r="A588" i="55"/>
  <c r="A568" i="50"/>
  <c r="AS567" i="50"/>
  <c r="G588" i="55" l="1"/>
  <c r="F588" i="55"/>
  <c r="E588" i="55"/>
  <c r="A589" i="55"/>
  <c r="A569" i="50"/>
  <c r="AS568" i="50"/>
  <c r="G589" i="55" l="1"/>
  <c r="F589" i="55"/>
  <c r="E589" i="55"/>
  <c r="A590" i="55"/>
  <c r="AS569" i="50"/>
  <c r="A570" i="50"/>
  <c r="F590" i="55" l="1"/>
  <c r="G590" i="55"/>
  <c r="E590" i="55"/>
  <c r="A591" i="55"/>
  <c r="AS570" i="50"/>
  <c r="A571" i="50"/>
  <c r="G591" i="55" l="1"/>
  <c r="F591" i="55"/>
  <c r="E591" i="55"/>
  <c r="A592" i="55"/>
  <c r="A572" i="50"/>
  <c r="AS571" i="50"/>
  <c r="F592" i="55" l="1"/>
  <c r="G592" i="55"/>
  <c r="E592" i="55"/>
  <c r="A593" i="55"/>
  <c r="AS572" i="50"/>
  <c r="A573" i="50"/>
  <c r="F593" i="55" l="1"/>
  <c r="G593" i="55"/>
  <c r="E593" i="55"/>
  <c r="A594" i="55"/>
  <c r="A574" i="50"/>
  <c r="AS573" i="50"/>
  <c r="F594" i="55" l="1"/>
  <c r="E594" i="55"/>
  <c r="G594" i="55"/>
  <c r="A595" i="55"/>
  <c r="A575" i="50"/>
  <c r="AS574" i="50"/>
  <c r="G595" i="55" l="1"/>
  <c r="F595" i="55"/>
  <c r="E595" i="55"/>
  <c r="A596" i="55"/>
  <c r="A576" i="50"/>
  <c r="AS575" i="50"/>
  <c r="G596" i="55" l="1"/>
  <c r="F596" i="55"/>
  <c r="E596" i="55"/>
  <c r="A597" i="55"/>
  <c r="A577" i="50"/>
  <c r="AS576" i="50"/>
  <c r="F597" i="55" l="1"/>
  <c r="G597" i="55"/>
  <c r="E597" i="55"/>
  <c r="A598" i="55"/>
  <c r="AS577" i="50"/>
  <c r="A578" i="50"/>
  <c r="E598" i="55" l="1"/>
  <c r="G598" i="55"/>
  <c r="F598" i="55"/>
  <c r="A599" i="55"/>
  <c r="A579" i="50"/>
  <c r="AS578" i="50"/>
  <c r="F599" i="55" l="1"/>
  <c r="E599" i="55"/>
  <c r="G599" i="55"/>
  <c r="A600" i="55"/>
  <c r="A580" i="50"/>
  <c r="AS579" i="50"/>
  <c r="F600" i="55" l="1"/>
  <c r="G600" i="55"/>
  <c r="E600" i="55"/>
  <c r="A601" i="55"/>
  <c r="A581" i="50"/>
  <c r="AS580" i="50"/>
  <c r="F601" i="55" l="1"/>
  <c r="E601" i="55"/>
  <c r="G601" i="55"/>
  <c r="A602" i="55"/>
  <c r="A582" i="50"/>
  <c r="AS581" i="50"/>
  <c r="G602" i="55" l="1"/>
  <c r="F602" i="55"/>
  <c r="E602" i="55"/>
  <c r="A603" i="55"/>
  <c r="AS582" i="50"/>
  <c r="A583" i="50"/>
  <c r="G603" i="55" l="1"/>
  <c r="F603" i="55"/>
  <c r="E603" i="55"/>
  <c r="A604" i="55"/>
  <c r="A584" i="50"/>
  <c r="AS583" i="50"/>
  <c r="G604" i="55" l="1"/>
  <c r="F604" i="55"/>
  <c r="E604" i="55"/>
  <c r="A605" i="55"/>
  <c r="A585" i="50"/>
  <c r="AS584" i="50"/>
  <c r="F605" i="55" l="1"/>
  <c r="G605" i="55"/>
  <c r="A606" i="55"/>
  <c r="E605" i="55"/>
  <c r="A586" i="50"/>
  <c r="AS585" i="50"/>
  <c r="A607" i="55" l="1"/>
  <c r="F606" i="55"/>
  <c r="G606" i="55"/>
  <c r="E606" i="55"/>
  <c r="A587" i="50"/>
  <c r="AS586" i="50"/>
  <c r="F607" i="55" l="1"/>
  <c r="E607" i="55"/>
  <c r="G607" i="55"/>
  <c r="A608" i="55"/>
  <c r="A588" i="50"/>
  <c r="AS587" i="50"/>
  <c r="E608" i="55" l="1"/>
  <c r="F608" i="55"/>
  <c r="G608" i="55"/>
  <c r="A609" i="55"/>
  <c r="A589" i="50"/>
  <c r="AS588" i="50"/>
  <c r="G609" i="55" l="1"/>
  <c r="L10" i="55" s="1"/>
  <c r="F609" i="55"/>
  <c r="K10" i="55" s="1"/>
  <c r="E609" i="55"/>
  <c r="AS589" i="50"/>
  <c r="A590" i="50"/>
  <c r="AU12" i="50" l="1"/>
  <c r="AT12" i="50"/>
  <c r="AV12" i="50"/>
  <c r="J10" i="55"/>
  <c r="L14" i="55" s="1"/>
  <c r="A591" i="50"/>
  <c r="AS590" i="50"/>
  <c r="D23" i="52" l="1"/>
  <c r="D24" i="52" s="1"/>
  <c r="D32" i="52"/>
  <c r="D33" i="52" s="1"/>
  <c r="L15" i="55"/>
  <c r="A592" i="50"/>
  <c r="AS591" i="50"/>
  <c r="E23" i="52" l="1"/>
  <c r="E24" i="52" s="1"/>
  <c r="E26" i="52" s="1"/>
  <c r="E32" i="52"/>
  <c r="E33" i="52" s="1"/>
  <c r="E35" i="52" s="1"/>
  <c r="A593" i="50"/>
  <c r="AS592" i="50"/>
  <c r="F35" i="52" l="1"/>
  <c r="E10" i="52"/>
  <c r="P6" i="75" s="1"/>
  <c r="E9" i="52"/>
  <c r="F26" i="52"/>
  <c r="A594" i="50"/>
  <c r="AS593" i="50"/>
  <c r="O6" i="75" l="1"/>
  <c r="E16" i="52"/>
  <c r="C12" i="59" s="1"/>
  <c r="C16" i="59" s="1"/>
  <c r="AS594" i="50"/>
  <c r="A595" i="50"/>
  <c r="C18" i="59" l="1"/>
  <c r="U6" i="75"/>
  <c r="A596" i="50"/>
  <c r="AS595" i="50"/>
  <c r="Z6" i="75" l="1"/>
  <c r="AB6" i="75" s="1"/>
  <c r="AC6" i="75" s="1"/>
  <c r="Y6" i="75"/>
  <c r="D10" i="62"/>
  <c r="D12" i="62" s="1"/>
  <c r="D15" i="62" s="1"/>
  <c r="C19" i="59"/>
  <c r="AS596" i="50"/>
  <c r="A597" i="50"/>
  <c r="AM6" i="75" l="1"/>
  <c r="AL6" i="75"/>
  <c r="AJ6" i="75"/>
  <c r="AK6" i="75"/>
  <c r="AI6" i="75"/>
  <c r="AH6" i="75"/>
  <c r="AD6" i="75"/>
  <c r="AE6" i="75"/>
  <c r="AN6" i="75"/>
  <c r="AG6" i="75"/>
  <c r="AF6" i="75"/>
  <c r="A598" i="50"/>
  <c r="AS597" i="50"/>
  <c r="AS598" i="50" l="1"/>
  <c r="A599" i="50"/>
  <c r="A600" i="50" l="1"/>
  <c r="AS599" i="50"/>
  <c r="A601" i="50" l="1"/>
  <c r="AS600" i="50"/>
  <c r="A602" i="50" l="1"/>
  <c r="AS601" i="50"/>
  <c r="A603" i="50" l="1"/>
  <c r="AS602" i="50"/>
  <c r="AS603" i="50" l="1"/>
  <c r="A604" i="50"/>
  <c r="A605" i="50" l="1"/>
  <c r="AS604" i="50"/>
  <c r="AS605" i="50" l="1"/>
  <c r="A606" i="50"/>
  <c r="A607" i="50" l="1"/>
  <c r="AS606" i="50"/>
  <c r="AS607" i="50" l="1"/>
  <c r="A608" i="50"/>
  <c r="A609" i="50" l="1"/>
  <c r="AS608" i="50"/>
  <c r="A610" i="50" l="1"/>
  <c r="AS609" i="50"/>
  <c r="AS610" i="50" l="1"/>
  <c r="A611" i="50"/>
  <c r="AS611" i="50" l="1"/>
  <c r="A612" i="50"/>
  <c r="A613" i="50" l="1"/>
  <c r="AS612" i="50"/>
  <c r="A614" i="50" l="1"/>
  <c r="AS613" i="50"/>
  <c r="AS614" i="50" l="1"/>
  <c r="A615" i="50"/>
  <c r="AS615"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12" authorId="0" shapeId="0" xr:uid="{439D27D0-F975-406F-BF0B-BB008EE11C10}">
      <text>
        <r>
          <rPr>
            <sz val="9"/>
            <color indexed="81"/>
            <rFont val="Tahoma"/>
            <family val="2"/>
          </rPr>
          <t>NITF =0
AAA to AA-=1
A+ to A-  =2
BBB+to BB-=3
Belo BB-= 4
Unrated=5</t>
        </r>
      </text>
    </comment>
    <comment ref="D71" authorId="0" shapeId="0" xr:uid="{5D08B5E9-F7B8-46B0-B919-810202C360A2}">
      <text>
        <r>
          <rPr>
            <sz val="9"/>
            <color indexed="81"/>
            <rFont val="Tahoma"/>
            <family val="2"/>
          </rPr>
          <t>NITF =0
AAA to AA-=1
A+ to A-  =2
BBB+to BB-=3
Belo BB-= 4
Unrated=5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saroja</author>
  </authors>
  <commentList>
    <comment ref="D141" authorId="0" shapeId="0" xr:uid="{39A42662-54B9-4368-B0B8-CB1B7FE4176E}">
      <text>
        <r>
          <rPr>
            <b/>
            <sz val="9"/>
            <color indexed="81"/>
            <rFont val="Tahoma"/>
            <family val="2"/>
          </rPr>
          <t>Input to be given in sheet 'Table 2A'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8" authorId="0" shapeId="0" xr:uid="{1FEECA5E-8E64-4EF1-B09A-A0D0830BAABC}">
      <text>
        <r>
          <rPr>
            <sz val="9"/>
            <color indexed="81"/>
            <rFont val="Tahoma"/>
            <family val="2"/>
          </rPr>
          <t>NITF =0
AAA to AA-=1
A+ to A-  =2
BBB+to BB-=3
Belo BB-= 4
Unrated=5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8" authorId="0" shapeId="0" xr:uid="{4AE0E01F-F012-412F-B237-645CED29B005}">
      <text>
        <r>
          <rPr>
            <sz val="9"/>
            <color indexed="81"/>
            <rFont val="Tahoma"/>
            <family val="2"/>
          </rPr>
          <t>NITF =0
AAA to AA-=1
A+ to A-  =2
BBB+to BB-=3
Belo BB-= 4
Unrated=5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Kelly</author>
  </authors>
  <commentList>
    <comment ref="L9" authorId="0" shapeId="0" xr:uid="{9CFD5F75-0589-46F8-A313-4E7E9B7D85E4}">
      <text>
        <r>
          <rPr>
            <b/>
            <sz val="9"/>
            <color indexed="81"/>
            <rFont val="Tahoma"/>
            <family val="2"/>
          </rPr>
          <t>balancing item</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Gayathri Khanna (IRR/ICT/Life, Gurugram)</author>
  </authors>
  <commentList>
    <comment ref="C18" authorId="0" shapeId="0" xr:uid="{6394261D-3E80-47DE-82F0-B3C5316A33F6}">
      <text>
        <r>
          <rPr>
            <b/>
            <sz val="9"/>
            <color indexed="81"/>
            <rFont val="Tahoma"/>
            <family val="2"/>
          </rPr>
          <t>Input the gross sum insured/covered for products that are exposed to flood peril.</t>
        </r>
      </text>
    </comment>
    <comment ref="C23" authorId="0" shapeId="0" xr:uid="{E609DE7E-B9B0-441C-8537-6F6AB79973EB}">
      <text>
        <r>
          <rPr>
            <b/>
            <sz val="9"/>
            <color indexed="81"/>
            <rFont val="Tahoma"/>
            <family val="2"/>
          </rPr>
          <t>Input maximum amount of gross loss covered by a licensed person over a one-year period</t>
        </r>
      </text>
    </comment>
    <comment ref="B30" authorId="0" shapeId="0" xr:uid="{2469A943-3BC2-4405-9A15-1320721F0174}">
      <text>
        <r>
          <rPr>
            <b/>
            <sz val="9"/>
            <color indexed="81"/>
            <rFont val="Tahoma"/>
            <family val="2"/>
          </rPr>
          <t xml:space="preserve">Calculation to be undertaken based on proposed Rules specified </t>
        </r>
      </text>
    </comment>
    <comment ref="B34" authorId="0" shapeId="0" xr:uid="{36CEB8D3-CC1E-4EEF-8E52-A16B3F671349}">
      <text>
        <r>
          <rPr>
            <b/>
            <sz val="9"/>
            <color indexed="81"/>
            <rFont val="Tahoma"/>
            <family val="2"/>
          </rPr>
          <t xml:space="preserve">Calculation to be undertaken based on proposed Rules specified </t>
        </r>
      </text>
    </comment>
  </commentList>
</comments>
</file>

<file path=xl/sharedStrings.xml><?xml version="1.0" encoding="utf-8"?>
<sst xmlns="http://schemas.openxmlformats.org/spreadsheetml/2006/main" count="2304" uniqueCount="972">
  <si>
    <t>LEGENDS USED</t>
  </si>
  <si>
    <t>worksheets shaded yellow require some data input from company</t>
  </si>
  <si>
    <t>worksheets shaded red are those where calculations are performed and no additional input is required</t>
  </si>
  <si>
    <t>NOTE:</t>
  </si>
  <si>
    <t>Worksheet 1 Credit Risk (shaded red) MAY require a manual input for credit risk mitigation, if required for certain assets as provided for in the Rule</t>
  </si>
  <si>
    <t>Instruction for filling templates</t>
  </si>
  <si>
    <t>Worksheet</t>
  </si>
  <si>
    <t>All items shaded yellow indicate inputs, could be 0 as well</t>
  </si>
  <si>
    <t>Other liabilities include all liabilities other than policyholder liabilities, shareholder equity and borrowings</t>
  </si>
  <si>
    <t>Rows 128 to 132 require brief description of the other liability item - additional rows can be added if necessary</t>
  </si>
  <si>
    <t>The amounts are to be given in LKR'000</t>
  </si>
  <si>
    <t>Market Consistent Balance sheet</t>
  </si>
  <si>
    <t>Input Cells</t>
  </si>
  <si>
    <t>Checks which are done in the spreadsheet</t>
  </si>
  <si>
    <t>Calculations are done here, do not make any entry</t>
  </si>
  <si>
    <t>Table 2 policy liabilities under RBC and SLFRS should be computed on a consistent basis (e.g. both net of reinsurance, considering same provisions etc.)</t>
  </si>
  <si>
    <t>The following changes have been undertaken with respect to proposed regulation changes:</t>
  </si>
  <si>
    <t>Item "Leasehold land and building" included in assets - include admissible leasehold land and building in this item, and share backing documents to illustrate these assets can be treated as admissible</t>
  </si>
  <si>
    <t>Positive Net amounts receivable from reinsurers, is linked to worksheet "Table 2C - Reinsurance Details", to account for multiple options being evaluated (amounts receivable for no longer than 9 / 12 months)
Similarly, in inadmissible assets, sub-item 13, representing  Positive Net amounts receivable overdue from a reinsurer is linked to worksheet "Table 2C - Reinsurance Details", to account for multiple options being evaluated (overdue amounts receivable for longer than 9 / 12 months)</t>
  </si>
  <si>
    <t xml:space="preserve">Positive Net amounts receivable from co-insurers, is linked to worksheet "Table 2D - Coinsurance", to account for multiple options being evaluated (amounts receivable for no longer than 9 / 12 months)
Similarly, in inadmissible assets,sub-item 9, representing  Positive Net amounts receivable overdue from a coinsurer is linked to worksheet "Table 2D - Coinsurance", to account for multiple options being evaluated (overdue amounts receivable for longer than 9 / 12 months). </t>
  </si>
  <si>
    <t>In table2, in other liabilities explicitly split the reinsurance and co-insurance payables to be provided; remainder of other liabilities to be split as deemed fit by the Company.</t>
  </si>
  <si>
    <t>Worksheets</t>
  </si>
  <si>
    <t xml:space="preserve">Investment details Worksheets (e.g. Government Securities) </t>
  </si>
  <si>
    <t>Details of all investments should be given in the required format. Insert additional rows if necessary. Ensure that the totals and grand totals are amended suitably to reflect the additional rows inserted</t>
  </si>
  <si>
    <t>For the following line items, additional notes 14 to 18 have been included to provide asset by asset detail in the notes instead of adding rows within Table 1:
a. Other inadmissible assets, not already included in TAC deductions --&gt; Worksheet "Note15 Other inadmissible asset"
b. Inadmissible Property, Plant and Equipment --&gt; Worksheet "Note 16 Inadmissible Prop,Plant"  
c. Inadmissible loans and advances --&gt; Worksheet "Note 17 Inadmissible L&amp;A"
d. Inadmissible investments in shares --&gt; Worksheet "Note 18 Inadmissible shares"
e. Inadmissible investment in related party --&gt; Worksheet "Note 19 Inadmissible Inv Rel"</t>
  </si>
  <si>
    <t>Table 2A- Liability Breakdown</t>
  </si>
  <si>
    <t>Table 2A needs to be filled appropriately by all companies</t>
  </si>
  <si>
    <t xml:space="preserve">Inputs of Unmodelled Products and Aggregate Provisions to be given in this sheet </t>
  </si>
  <si>
    <t>Liabilities should be input as gross liabilities, liabilities gross of reinsurance but net of co-insurance and net liabilities - including of co-insurance in gross liabilities is a new addition to be undertaken by Company</t>
  </si>
  <si>
    <t>Table 2B - Reinsurance</t>
  </si>
  <si>
    <t>Provide value of ceded policy liabilities (Difference in best-estimate liability gross of reinsurance; net of coinsurance vs best-estimate liability net of reinsurance and coinsurance. Segregate the ceded policy liabilities into ratings based on the reinsurer and limit reinsured.</t>
  </si>
  <si>
    <t xml:space="preserve">Calculate the value of ceded policy liabilities, segregated into risk ratings at all classes of business.  If split has been undertaken pragmatically, please provide approach undertaken. </t>
  </si>
  <si>
    <t>Table 2C - Reinsurance Details</t>
  </si>
  <si>
    <t>Via worksheet "Input", provide the reinsurer wise reinsurance details on claims receivables and payables. Worksheet "Input" account of multiple period of admissibility being tested in QIS.</t>
  </si>
  <si>
    <t>Table 2D - Coinsurance</t>
  </si>
  <si>
    <t>Provide value of ceded policy liabilities (Difference in best-estimate liability gross of reinsurance and coinsurance vs best-estimate liability gross of reinsurance; net of coinsurance. Segregate the ceded policy liabilities into ratings based on the coinsurer and limit coinsured.</t>
  </si>
  <si>
    <t>Table 2E - Coinsurance Details</t>
  </si>
  <si>
    <t>Via worksheet "Input", provide the coinsurer wise co-insurance details on claims receivables and payables. Worksheet "Input" account of multiple period of admissibility being tested in QIS.</t>
  </si>
  <si>
    <t>Tables 4 and 5: Cash flows</t>
  </si>
  <si>
    <t>Table 4: please input asset cash flows including coupon/interest payments and redemption amounts
Any differences in the check between market value of assets and implied present value of asset cashflows should be justified.</t>
  </si>
  <si>
    <t>Input cash flows on an monthly basis</t>
  </si>
  <si>
    <t>Liability cash flows should be included for all policyholder liabilities (including unexpired risks), both gross and net of reinsurance</t>
  </si>
  <si>
    <t>Amounts are to be given in LKR 000s</t>
  </si>
  <si>
    <t xml:space="preserve">If the company has an internal model, then fill cashflows in Table5 as per internal model </t>
  </si>
  <si>
    <t>Detail of Insurance claim</t>
  </si>
  <si>
    <t>Please input number of claims and claim amounts requested under various line items for claims pertaining to death, maturity, pre-maturity.</t>
  </si>
  <si>
    <t>ZC Curve</t>
  </si>
  <si>
    <t>Please input the yield curve used for discounting cash flows to arrive at the policy liabilities, as provided by IRCSL.</t>
  </si>
  <si>
    <t>If an internal curve is used by the Company, please provide comments on the source of the yield curve data and any assumptions or adjustments</t>
  </si>
  <si>
    <t>Please provide an assumption for the average credit spread on corporate bonds and other credit-risk bearing securities</t>
  </si>
  <si>
    <t>III RCR</t>
  </si>
  <si>
    <t>Value of components underlying RCR are estimated in different worksheets and no input is required for the same</t>
  </si>
  <si>
    <t>Methodology to calculate RCR has been amended to allow for proposed regulation changes</t>
  </si>
  <si>
    <t>1 Credit Risk, 2 Concentration Risk, 3 Market Risk</t>
  </si>
  <si>
    <t xml:space="preserve">New classes of business such as leasehold land and building have been included in concentration risk and property risk capital charge. Similarly, positive net amounts receivable from coinsurers have been included in concentration risk. </t>
  </si>
  <si>
    <t>3.2 Liability Shocks</t>
  </si>
  <si>
    <t>Best-estimate liability cashflows are used to determine interest risk capital change.</t>
  </si>
  <si>
    <t>4 Reinsurance&amp;Coinsurance Risk</t>
  </si>
  <si>
    <t>Input the reinsurance credit available on catastrophe reinsurance treaties (for which credit is not allowed for in calculation of base best-estimate liability). Segregate the credit into ratings based on the reinsurer and limit reinsured.</t>
  </si>
  <si>
    <t>5 Liability Risk Charge</t>
  </si>
  <si>
    <t>Input value of net premium earned and net premium to be earned, at line of business as specified in the worksheet. These values should be provided appropriately by all companies</t>
  </si>
  <si>
    <t xml:space="preserve">If net premium earned is not available, input net premium written as proxy. </t>
  </si>
  <si>
    <t>7 Catastrophe Risk</t>
  </si>
  <si>
    <t>Gross sum at risk values for each peril should be input to determine the catastrophe risk capital in natural perils</t>
  </si>
  <si>
    <t>Methodology as prescribed in proposed rules should be used for man-made risks</t>
  </si>
  <si>
    <t>Company can use internal models with appropriate disclosures, documentation and justification for the purposes of determination of catastrophe risk capital</t>
  </si>
  <si>
    <t xml:space="preserve"> DETAILS AS PER RBC RULES</t>
  </si>
  <si>
    <t>Year</t>
  </si>
  <si>
    <t xml:space="preserve">AS OF:  </t>
  </si>
  <si>
    <t xml:space="preserve">Name of Company : </t>
  </si>
  <si>
    <t>Contact Details :</t>
  </si>
  <si>
    <t>Contents</t>
  </si>
  <si>
    <t>S. No</t>
  </si>
  <si>
    <t>Form No</t>
  </si>
  <si>
    <t>Description</t>
  </si>
  <si>
    <t>Form MC-BS(A)[AR]</t>
  </si>
  <si>
    <t>Market Consistent Balance Sheet (Assets)for Risk Based Capital Calculations</t>
  </si>
  <si>
    <t>Form MC-BS(L)[AR]</t>
  </si>
  <si>
    <t>Market Consistent Balance Sheet (Liabilities)for Risk Based Capital Calculations</t>
  </si>
  <si>
    <t>Form MC-BS(E)[AR]</t>
  </si>
  <si>
    <t>Market Consistent Balance Sheet (Equity)for Risk Based Capital Calculations</t>
  </si>
  <si>
    <t>Government / Debt Securities</t>
  </si>
  <si>
    <t>Debt securities</t>
  </si>
  <si>
    <t>Form MC-BS(A) -3 [AR]</t>
  </si>
  <si>
    <t>Ordinary shares</t>
  </si>
  <si>
    <t>Form MC-BS(A) -4[AR]</t>
  </si>
  <si>
    <t>Corporate Debts (Non related)</t>
  </si>
  <si>
    <t>Form MC-BS(A) -5[AR]</t>
  </si>
  <si>
    <t>Deposits</t>
  </si>
  <si>
    <t>Form MC-BS(A) -6 [AR]</t>
  </si>
  <si>
    <t>Freehold Land and Building occupied by insurer</t>
  </si>
  <si>
    <t>Form MC-BS(A) -7[AR]</t>
  </si>
  <si>
    <t>Freehold Land and Building held for Investment purpose</t>
  </si>
  <si>
    <t>\</t>
  </si>
  <si>
    <t>Form MC-BS(A) -8 [AR]</t>
  </si>
  <si>
    <t>Investments in related parties</t>
  </si>
  <si>
    <t>Form MC-BS(A) -9 [AR]</t>
  </si>
  <si>
    <t>Unlisted shares and Corporate debt investments (except related party) in shareholders fund:</t>
  </si>
  <si>
    <t>Form MC-BS(A) -10 [AR]</t>
  </si>
  <si>
    <t xml:space="preserve">Unrated Corporate debt investments </t>
  </si>
  <si>
    <t>Form MC-BS(A) -11 [AR]</t>
  </si>
  <si>
    <t xml:space="preserve">Unit Trust and Mutual Funds </t>
  </si>
  <si>
    <t>Form MC-BS(A) -12 [AR]</t>
  </si>
  <si>
    <t>Gold kept in safe custody</t>
  </si>
  <si>
    <t>Form MC-BS(A) -13 [AR]</t>
  </si>
  <si>
    <t xml:space="preserve">Mortgage loans on immovable property approved by the Board as at 31.12.2010, not exceeding 80% of the value of the property </t>
  </si>
  <si>
    <t>Form MC-BS(A) -14 [AR]</t>
  </si>
  <si>
    <t>Leasehold Land and Building</t>
  </si>
  <si>
    <t>Form MC-BS(A) -15 [AR]</t>
  </si>
  <si>
    <t>Other inadmissible assets, not already included in TAC deductions (Section XVII)</t>
  </si>
  <si>
    <t>Form MC-BS(A) -16 [AR]</t>
  </si>
  <si>
    <t>Inadmissible Property, Plant and Equipment</t>
  </si>
  <si>
    <t>Form MC-BS(A) -17 [AR]</t>
  </si>
  <si>
    <t>Inadmissible loans and advances</t>
  </si>
  <si>
    <t>Form MC-BS(A) -18 [AR]</t>
  </si>
  <si>
    <t>Inadmissible investment in shares</t>
  </si>
  <si>
    <t>Form MC-BS(A) -19 [AR]</t>
  </si>
  <si>
    <t>Inadmissible investment in related party</t>
  </si>
  <si>
    <t>Table 1A</t>
  </si>
  <si>
    <t>Unit trusts</t>
  </si>
  <si>
    <t>Table 2A</t>
  </si>
  <si>
    <t>Liability Breakdown - IRCSL Prescribed Method</t>
  </si>
  <si>
    <t>Table 2B</t>
  </si>
  <si>
    <t>Reinsurance</t>
  </si>
  <si>
    <t>Table 2C</t>
  </si>
  <si>
    <t>Reinsurance Details</t>
  </si>
  <si>
    <t>Table 2D</t>
  </si>
  <si>
    <t>Coinsurance</t>
  </si>
  <si>
    <t>Table 2E</t>
  </si>
  <si>
    <t>Coinsurance Details</t>
  </si>
  <si>
    <t>Table 4</t>
  </si>
  <si>
    <t>Asset Cash flows</t>
  </si>
  <si>
    <t>Table 5</t>
  </si>
  <si>
    <t>Liability Cash flows - IRCSL Prescribed Method</t>
  </si>
  <si>
    <t>Ins Claims</t>
  </si>
  <si>
    <t>Insurance Claims</t>
  </si>
  <si>
    <t>ZC curve</t>
  </si>
  <si>
    <t xml:space="preserve">Zero Coupon Curve </t>
  </si>
  <si>
    <t>GI-TR</t>
  </si>
  <si>
    <t>Statement of Technical Reserve</t>
  </si>
  <si>
    <t>Reinsurance&amp;Coinsurance Risk</t>
  </si>
  <si>
    <t>Reinsurance and Coinsurance risk capital charge</t>
  </si>
  <si>
    <t>Liability risk</t>
  </si>
  <si>
    <t>Liability risk capital charge</t>
  </si>
  <si>
    <t>The "Solvency Margin (Risk Based Capital) Rules 2015" (RBC Rules) is the applicable governing legislation and takes precedence</t>
  </si>
  <si>
    <t>over any terminology, wording or formulas used in this reporting template.</t>
  </si>
  <si>
    <t>1. Miscellaneous inputs</t>
  </si>
  <si>
    <t>Flag</t>
  </si>
  <si>
    <t>0 = no, 1= yes</t>
  </si>
  <si>
    <t>% credit of excess of UPR over URR</t>
  </si>
  <si>
    <t>input the required credit</t>
  </si>
  <si>
    <t>2. Inputs for treatment of re-insurance claims</t>
  </si>
  <si>
    <t>Proposed change</t>
  </si>
  <si>
    <t>Inputs</t>
  </si>
  <si>
    <t>Change in period of admissibility of reinsurance receivables</t>
  </si>
  <si>
    <t>1 = period of 9 months, 2 = period of 12 months</t>
  </si>
  <si>
    <t>Name of Reinsurer</t>
  </si>
  <si>
    <t xml:space="preserve">Reinsurer Rating </t>
  </si>
  <si>
    <t>Rating group</t>
  </si>
  <si>
    <t>Balance sheet value of claims receivable</t>
  </si>
  <si>
    <t>Claims receivables that are less than 9 months Past Due</t>
  </si>
  <si>
    <t>Claims receivable that are more than 9 months Past Due</t>
  </si>
  <si>
    <t>Claims receivables that are less than 12 months Past Due</t>
  </si>
  <si>
    <t>Claims receivable that are more than 12 months Past Due</t>
  </si>
  <si>
    <t>Balance sheet value of claims payable</t>
  </si>
  <si>
    <t>3. Inputs for treatment of co-insurance claims</t>
  </si>
  <si>
    <t>Change in period of admissibility of coinsurance receivables</t>
  </si>
  <si>
    <t>1 = period of 6 months, 2 = period of 9 months, 3 = period of 12 months</t>
  </si>
  <si>
    <t>Name of Co-insurer</t>
  </si>
  <si>
    <t xml:space="preserve">Co-insurer Rating </t>
  </si>
  <si>
    <t>Claims receivables that are less than 6 months Past Due</t>
  </si>
  <si>
    <t>Claims receivable that are more than 6 months Past Due</t>
  </si>
  <si>
    <t>Additional information on assumptions/approximations underlying results</t>
  </si>
  <si>
    <t>Question</t>
  </si>
  <si>
    <t>Company response</t>
  </si>
  <si>
    <t>Please provide details on the assumptions underlying combined ratio, acquisition expense ratio, as used in each line of business in calculation of prmeium liabilities</t>
  </si>
  <si>
    <t>Please include the details on how ceded policy liabilities to reinsurers have been segregated into risk ratings at all classes of business</t>
  </si>
  <si>
    <t>Please include the details on how ceded policy liabilities to coinsurers have been segregated into risk ratings at all classes of business</t>
  </si>
  <si>
    <t>Please confirm if the Company includes cashflows in respect of "Mortgage loans on immovable property approved by the Board as at 31.12.2010, not exceeding 80% of the value of the property" in worksheet "Table 4 Asset Cashflows" under the category "Other Credit Risk bearing securities including bank deposits". 
If yes, please confirm the methodology adopted to project the asset cashflows for policy loans</t>
  </si>
  <si>
    <t>Please highlight any approximation undertaken by the company to comply with the proposed Rules in calculation of liabilities</t>
  </si>
  <si>
    <t>Please highlight any approximation undertaken by the company to comply with the proposed Rules in calculation of risk capital required</t>
  </si>
  <si>
    <t>Please highlight any approximation undertaken by the company to comply with the proposed Rules in calculation of total available capital</t>
  </si>
  <si>
    <t>Market Consistent Balance Sheet (Assets)for Risk Based Capital Calculations: As at ………………..(DD/MM/YYYY)</t>
  </si>
  <si>
    <t>Name of the Insurer:</t>
  </si>
  <si>
    <t xml:space="preserve">General Insurance Business </t>
  </si>
  <si>
    <t xml:space="preserve">                         All figures in Rs. '000</t>
  </si>
  <si>
    <t>Table 1: Balance Sheet - Assets</t>
  </si>
  <si>
    <t>Inadmissible Assets</t>
  </si>
  <si>
    <t>No</t>
  </si>
  <si>
    <t>Item</t>
  </si>
  <si>
    <t>Market Consistent Value for RBC</t>
  </si>
  <si>
    <t>SLFRS Value 
(for reconciliation)</t>
  </si>
  <si>
    <t>Is the asset class admissible?</t>
  </si>
  <si>
    <t>Value of admissible assets (before limits applied)</t>
  </si>
  <si>
    <t>Admissible  limit %</t>
  </si>
  <si>
    <t xml:space="preserve">Value of asset as % of admissible assets </t>
  </si>
  <si>
    <t>Allowed admissible value of asset before sub-limits</t>
  </si>
  <si>
    <t>Admissible Asset Value 
(asset class sub-limits applied)</t>
  </si>
  <si>
    <t>Inadmissible Assets 
(deducted from TAC)</t>
  </si>
  <si>
    <t>Inadmissible Assets 
(100% concentration risk charge)</t>
  </si>
  <si>
    <t>I</t>
  </si>
  <si>
    <t xml:space="preserve">Government  Securities issued by central Bank of  Sri Lanka </t>
  </si>
  <si>
    <t>yes</t>
  </si>
  <si>
    <t>Debt Securities fully guaranteed by the Government of Sri Lanka</t>
  </si>
  <si>
    <t>II</t>
  </si>
  <si>
    <t xml:space="preserve">Debt Securities issued or fully guaranteed by a  foreign government or a  Central Bank of a  foreign country and carrying an investment grade rating to the instrument </t>
  </si>
  <si>
    <t>AAA</t>
  </si>
  <si>
    <t>AA+ to AA-</t>
  </si>
  <si>
    <t>A+ to A-</t>
  </si>
  <si>
    <t>BBB+ to BB-</t>
  </si>
  <si>
    <t>III</t>
  </si>
  <si>
    <t>Ordinary shares of a company (that is not a related party) listed on a licensed stock exchange</t>
  </si>
  <si>
    <t>IV</t>
  </si>
  <si>
    <t>Corporate Bonds, Short dated paper and maturity less than 12 months and Asset backed securities</t>
  </si>
  <si>
    <t>Corporate debts (including bonds , debentures  commercial papers and similar financial instruments) issued by a licensed commercial bank or a licensed specialized bank (that is not a related party) and  backed by a guarantee issued by a licensed commercial bank or licensed specialized bank carrying an investment grade rating(that is not a related party) or backed by a guarantee issued by a multilateral agency  and carrying an investment grade rating to the instrument</t>
  </si>
  <si>
    <t>AAA to AA- and A1/P1</t>
  </si>
  <si>
    <t>A+ to A- and A2/P2</t>
  </si>
  <si>
    <t>BBB+ to BB- and A3/P3</t>
  </si>
  <si>
    <t>Corporate debt (that is not related party debt), (including bonds , debentures, commercial papers and similar financial instruments) listed on a licensed stock exchange</t>
  </si>
  <si>
    <t>Corporate debt (that is not related party debt) (including bonds, debentures  commercial papers and similar financial instruments  issued by a company and carrying an  investment grade rating to the instrument</t>
  </si>
  <si>
    <t>Asset backed securities (except securities issued or guaranteed by a related party) where the capital and interest or the maturity value, as the case may be, is fully guaranteed by a licensed commercial bank or licensed specialized bank carrying an investment grade rating or that are issued by a company listed on a licensed stock exchange and carrying  an investment grade rating to the instrument</t>
  </si>
  <si>
    <t xml:space="preserve">Below BB- </t>
  </si>
  <si>
    <t>Unrated</t>
  </si>
  <si>
    <t>V</t>
  </si>
  <si>
    <t>Interest bearing deposits with a licensed commercial bank or a licensed specialized bank carrying an  investment grade rating</t>
  </si>
  <si>
    <t>Deposits fully guaranteed by Government of Sri Lanka</t>
  </si>
  <si>
    <t>AAA to AA-</t>
  </si>
  <si>
    <t>Interest bearing deposits with a licensed finance company listed on a licensed stock exchange and carrying an  investment grade rating</t>
  </si>
  <si>
    <t>VI</t>
  </si>
  <si>
    <t>Cash and cash equivalents not included in other asset  categories</t>
  </si>
  <si>
    <t>VII a</t>
  </si>
  <si>
    <t xml:space="preserve">Freehold land and buildings occupied by the insurer </t>
  </si>
  <si>
    <t>VII b</t>
  </si>
  <si>
    <t>Freehold land and buildings held for investment purposes</t>
  </si>
  <si>
    <t>VII c</t>
  </si>
  <si>
    <t>Leasehold land and building</t>
  </si>
  <si>
    <t>VIII</t>
  </si>
  <si>
    <t>Investments in related parties, listed on a licensed stock exchange, excluding prudentially regulated financial institutions</t>
  </si>
  <si>
    <t>a.</t>
  </si>
  <si>
    <t>b.</t>
  </si>
  <si>
    <t>IX</t>
  </si>
  <si>
    <t>Unlisted shares and corporate debt investments (except investments in related parties)-held in shareholders' fund</t>
  </si>
  <si>
    <t>X</t>
  </si>
  <si>
    <t>Unrated Corporate Debt investments held in shareholders' funds</t>
  </si>
  <si>
    <t>XI</t>
  </si>
  <si>
    <t>Unit trusts and mutual funds</t>
  </si>
  <si>
    <t>XII</t>
  </si>
  <si>
    <t>Gold kept in safe custody in a licensed commercial bank or a licensed specialized bank</t>
  </si>
  <si>
    <t>XIV</t>
  </si>
  <si>
    <t>Positive Net amounts receivable from reinsurers for no longer than 9 / 12 months, after setting-off against amounts due from the insurer to the reinsurer (input in Table 2B)</t>
  </si>
  <si>
    <t>XV</t>
  </si>
  <si>
    <t>Positive Net amounts receivable from coinsurers for no longer than 6 / 9 / 12 months, after setting-off against amounts due from the insurer to the reinsurer (input in Table 2D)</t>
  </si>
  <si>
    <t>XVI</t>
  </si>
  <si>
    <t>Accrued premium outstanding for specific periods based on type of insurance from the inception of the policy</t>
  </si>
  <si>
    <t xml:space="preserve">a. Accrued premium from travel, marine, title insurance and bonds collected via brokers - accrued for no longer than 15 days </t>
  </si>
  <si>
    <t xml:space="preserve">b. Accrued premium from motor insurance collected via all means except brokers - accrued for no longer than 30 days </t>
  </si>
  <si>
    <t xml:space="preserve">c. Accrued premium from motor insurance collected via brokers - accrued for no longer than 45 days </t>
  </si>
  <si>
    <t xml:space="preserve">d. Accrued premium from all other general insurance business collected via all means except brokers - accrued for no longer than 30 days </t>
  </si>
  <si>
    <t xml:space="preserve">d. Accrued premium from all other general insurance business collected via brokers - accrued for no longer than 45 days </t>
  </si>
  <si>
    <t>XVII</t>
  </si>
  <si>
    <t>Mortgage loans on immovable property approved by the Board as at 31.12.2010, not exceeding 80% of the value of the property</t>
  </si>
  <si>
    <t>Secured by residential property</t>
  </si>
  <si>
    <t>Secured by commercial real estate</t>
  </si>
  <si>
    <t>XVIII</t>
  </si>
  <si>
    <t>Inadmissible Assets (not deducted from TAC)</t>
  </si>
  <si>
    <t xml:space="preserve">Agent balances, Staff loans </t>
  </si>
  <si>
    <t>Premium outstanding for more than 60 days from the inception of the policy</t>
  </si>
  <si>
    <t>a. Accrued premium from travel, marine, title insurance and bonds collected via all means except brokers</t>
  </si>
  <si>
    <t xml:space="preserve">b. Accrued premium from travel, marine, title insurance and bonds collected via brokers - accrued for greater than 15 days </t>
  </si>
  <si>
    <t xml:space="preserve">c. Accrued premium from motor insurance collected via all means except brokers - accrued for greater than 30 days </t>
  </si>
  <si>
    <t xml:space="preserve">d. Accrued premium from motor insurance collected via brokers - accrued for greater than 45 days </t>
  </si>
  <si>
    <t xml:space="preserve">e. Accrued premium from all other general insurance business collected via all means except brokers - accrued for greater than 30 days </t>
  </si>
  <si>
    <t xml:space="preserve">f. Accrued premium from all other general insurance business collected via brokers - accrued for greater than 45 days </t>
  </si>
  <si>
    <t>Other inadmissible assets, not already included in TAC deductions (Section XVII)(please specify)</t>
  </si>
  <si>
    <t>XIX</t>
  </si>
  <si>
    <r>
      <t xml:space="preserve">Inadmissible </t>
    </r>
    <r>
      <rPr>
        <u/>
        <sz val="10"/>
        <color indexed="8"/>
        <rFont val="Arial"/>
        <family val="2"/>
      </rPr>
      <t xml:space="preserve"> </t>
    </r>
    <r>
      <rPr>
        <sz val="10"/>
        <color indexed="8"/>
        <rFont val="Arial"/>
        <family val="2"/>
      </rPr>
      <t>assets - deducted from total available capital</t>
    </r>
  </si>
  <si>
    <t>Goodwill and other intangible assets (e.g. capitalized expenditure)</t>
  </si>
  <si>
    <t>Deferred income tax assets</t>
  </si>
  <si>
    <t>Prepayments</t>
  </si>
  <si>
    <t>Inventory</t>
  </si>
  <si>
    <t>Tax receivables</t>
  </si>
  <si>
    <t>Assets pledged to support credit facilities</t>
  </si>
  <si>
    <t xml:space="preserve">Positive Net amounts receivable from a coinsurer, overdue for more than 6 / 9 / 12  months, </t>
  </si>
  <si>
    <t>Claims Receivable under policies held by an insurer for its own benefit (other than reinsurance policies)</t>
  </si>
  <si>
    <t>Inadmissible investments in shares</t>
  </si>
  <si>
    <t>Inadmissible investments in related parties</t>
  </si>
  <si>
    <t xml:space="preserve">Positive Net amounts receivable from a reinsurer, overdue for more than 9 / 12 months, </t>
  </si>
  <si>
    <t>Mortgage loans on immovable property approved by the Board as at 31.12.2010,  exceeding 80% of the value of the property</t>
  </si>
  <si>
    <t>Total Balance Sheet:  Assets</t>
  </si>
  <si>
    <t>Market Consistent Balance Sheet (Liabilities)for Risk Based Capital Calculations: As at ………………..(DD/MM/YYYY)</t>
  </si>
  <si>
    <t>Table 2: Balance Sheet - Liabilities - IRCSL Prescribed</t>
  </si>
  <si>
    <t>Premium and Claims Liabilities for RBC are input in Table 2A; SLFRS values are entered here for reconciliation and adjustments to RBC retained earnings</t>
  </si>
  <si>
    <t>Total Policyholder Liabilities (net of reinsurance)</t>
  </si>
  <si>
    <t>a</t>
  </si>
  <si>
    <t>Motor</t>
  </si>
  <si>
    <t xml:space="preserve">Motor </t>
  </si>
  <si>
    <t>b</t>
  </si>
  <si>
    <t>Property</t>
  </si>
  <si>
    <t xml:space="preserve">Property damage </t>
  </si>
  <si>
    <t xml:space="preserve">Marine, Air, Transport (MAT) </t>
  </si>
  <si>
    <t>Non-proportional motor, property damage, APH and MAT</t>
  </si>
  <si>
    <t xml:space="preserve">Catastrophe reinsurance </t>
  </si>
  <si>
    <t>c</t>
  </si>
  <si>
    <t>Liability</t>
  </si>
  <si>
    <t xml:space="preserve">Professional indemnity </t>
  </si>
  <si>
    <t xml:space="preserve">Other liability and other long tail </t>
  </si>
  <si>
    <t xml:space="preserve">Workers’ compensation </t>
  </si>
  <si>
    <t xml:space="preserve">Public liability </t>
  </si>
  <si>
    <t xml:space="preserve">Product liability </t>
  </si>
  <si>
    <t>Non-proportional professional indemnity</t>
  </si>
  <si>
    <t xml:space="preserve">Non proportional liability </t>
  </si>
  <si>
    <t>d</t>
  </si>
  <si>
    <t xml:space="preserve">Mortgage </t>
  </si>
  <si>
    <t xml:space="preserve">Mortgage insurance </t>
  </si>
  <si>
    <t>e</t>
  </si>
  <si>
    <t>Credit</t>
  </si>
  <si>
    <t xml:space="preserve">Commercial credit insurance </t>
  </si>
  <si>
    <t>f</t>
  </si>
  <si>
    <t>Others</t>
  </si>
  <si>
    <t xml:space="preserve">Short tail medical expenses </t>
  </si>
  <si>
    <t>Accident, protection &amp; health (APH)</t>
  </si>
  <si>
    <t xml:space="preserve">Other short tail </t>
  </si>
  <si>
    <t xml:space="preserve">Other medium term </t>
  </si>
  <si>
    <t>Unmodelled Products &amp; Aggregate Provisions</t>
  </si>
  <si>
    <r>
      <t xml:space="preserve">Other Liabilities 
</t>
    </r>
    <r>
      <rPr>
        <b/>
        <i/>
        <sz val="10"/>
        <rFont val="Arial"/>
        <family val="2"/>
      </rPr>
      <t>(other than policyholder liabilities, shareholder's equity and loans:  list items and provide short description; add lines if necessary)</t>
    </r>
  </si>
  <si>
    <t>Reinsurance Payable</t>
  </si>
  <si>
    <t>Coinsurance payable</t>
  </si>
  <si>
    <t>list other liabilities with short description</t>
  </si>
  <si>
    <t>Market Consistent Balance Sheet (Equity)for Risk Based Capital Calculations: As at ………………..(DD/MM/YYYY)</t>
  </si>
  <si>
    <t>Table 3: Balance Sheet - Equity - IRCSL Prescribed</t>
  </si>
  <si>
    <t>IFRS Value 
(for reconciliation)</t>
  </si>
  <si>
    <t>Shareholder's Equity (and adjustments)</t>
  </si>
  <si>
    <t>Issued and fully paid-up ordinary shares and share premiums</t>
  </si>
  <si>
    <t>Capital reserves</t>
  </si>
  <si>
    <t>Paid-up non-cumulative irredeemable preference shares</t>
  </si>
  <si>
    <t>Adjusted Retained Earnings and/or accumulated losses:</t>
  </si>
  <si>
    <t>a)   Retained earnings and/or accumulated losses, per SLFRS</t>
  </si>
  <si>
    <t>b)   Available-for-sale reserves (adjusted for fair value losses); according to IFRS</t>
  </si>
  <si>
    <t>c)   Adjustments for asset valuation differences between SLFRS and RBC</t>
  </si>
  <si>
    <t>d)   Adjustments for liability valuation differences between SLFRS and RBC</t>
  </si>
  <si>
    <t>e)   Any other fair value losses (not already captured in a) or b))</t>
  </si>
  <si>
    <t>Cumulative irredeemable preference shares</t>
  </si>
  <si>
    <t>Redeemable preference shares</t>
  </si>
  <si>
    <t>Mandatory capital loan stocks and other similar capital instruments</t>
  </si>
  <si>
    <t>Revaluation reserves for freehold property</t>
  </si>
  <si>
    <t>Revenue reserves (excluding retained earnings)</t>
  </si>
  <si>
    <t>Irredeemable subordinated debts</t>
  </si>
  <si>
    <t>Subordinated term debt that: has a min 5 year term, is unsecured, and is subject to a lock-in clause as stipulated in the Rule</t>
  </si>
  <si>
    <t>Total Balance Sheet:  Liabilities and Equity</t>
  </si>
  <si>
    <t>Check (L + E = A)</t>
  </si>
  <si>
    <t>Form MC-BS(A) -1 [AR]</t>
  </si>
  <si>
    <t xml:space="preserve">[Supplement to Form  MC-BS(A)[AR]] </t>
  </si>
  <si>
    <t>Government / Debt Securities : as at …………………….. (DD/MM/YY)</t>
  </si>
  <si>
    <t>Line</t>
  </si>
  <si>
    <t>Name of the dealer (intermediary)</t>
  </si>
  <si>
    <t>ISIN No.</t>
  </si>
  <si>
    <t xml:space="preserve">Value as per SLFRS Balance Sheet </t>
  </si>
  <si>
    <t>Value admissible as per RBC Rules</t>
  </si>
  <si>
    <t>Value  Inadmissible as per RBC Rules</t>
  </si>
  <si>
    <t xml:space="preserve">Government Securities issued by the Central Bank of Sri Lanka </t>
  </si>
  <si>
    <t xml:space="preserve">Treasury Bills </t>
  </si>
  <si>
    <t>Treasury Bonds</t>
  </si>
  <si>
    <t>Repos</t>
  </si>
  <si>
    <t>Total</t>
  </si>
  <si>
    <t>Grand Total (1+2)</t>
  </si>
  <si>
    <t xml:space="preserve">Instructions: </t>
  </si>
  <si>
    <t>Total of Col (3) should agree with the amount as reported under SLFRS BS.</t>
  </si>
  <si>
    <t>Summary Check</t>
  </si>
  <si>
    <t>Form MC-BS(A)[AR] Value</t>
  </si>
  <si>
    <t>SLFRS Value</t>
  </si>
  <si>
    <t>Admissible Value</t>
  </si>
  <si>
    <t>Inadmissible value</t>
  </si>
  <si>
    <t>Check</t>
  </si>
  <si>
    <t>Form MC-BS(A) -2 [AR]</t>
  </si>
  <si>
    <t xml:space="preserve">[Supplement to Form MC-BS(A)[AR]] </t>
  </si>
  <si>
    <t>Debt Securities : as at …………………….. (DD/MM/YY)</t>
  </si>
  <si>
    <t>Rating</t>
  </si>
  <si>
    <t>Grand Total</t>
  </si>
  <si>
    <t>Total of Col (4) should agree with the amount as reported under SLFRS BS.</t>
  </si>
  <si>
    <t>Debt Securities issued by any foreign Government/fully guaranteed by any foreign government/ issued by Central Bank of any foreign country /fully Guaranteed by Central bank of any foreign country and carrying an investment grade rating to the instrument</t>
  </si>
  <si>
    <t>Ordinary Shares other than investments in subsidiaries/related parties, listed on a licensed stock exchange:  as at …………………….. (DD/MM/YY)</t>
  </si>
  <si>
    <t>Non related</t>
  </si>
  <si>
    <t>c.</t>
  </si>
  <si>
    <t>d.</t>
  </si>
  <si>
    <t>e.</t>
  </si>
  <si>
    <t>Total of Col (2) should agree with the amount as reported under SLFRS BS.</t>
  </si>
  <si>
    <t>Ordinary shares Non related</t>
  </si>
  <si>
    <t>Corporate Debts (Non Related): as at …………………….. (DD/MM/YY)</t>
  </si>
  <si>
    <t>All figures in Rs. '000</t>
  </si>
  <si>
    <t xml:space="preserve">Line </t>
  </si>
  <si>
    <t>(3)</t>
  </si>
  <si>
    <t xml:space="preserve">Corporate debts (including bonds , debentures  commercial papers and similar financial instruments) issued by a licensed commercial bank or a licensed specialized bank (that is not a related party), and carrying an investment grade rating to the instrument,or backed by a guarantee issued by a licensed commercial bank or licensed specialized bank carrying an investment grading (that is not a related party)/or backed by a guarantee issued by a multi lateral agency  </t>
  </si>
  <si>
    <t>f.</t>
  </si>
  <si>
    <t>Corporate debt (that is not related party debt) (including bonds , debentures,  commercial papers and similar financial instruments)listed on a licensed stock exchange</t>
  </si>
  <si>
    <t>Corporate debt (that is not related party debt), including bonds , debentures  commercial papers and similar financial instruments  issued by a company  and carrying an  investment grade rating to the instrument</t>
  </si>
  <si>
    <t>Asset backed securities (except securities issued or guaranteed by a related party) where the capital and interest or the maturity value, as the case may be, is fully guaranteed by a licensed commercial bank or licensed specialized bank which has an investment grade rating  or that are issued by a company listed on a licensed stock exchange and carrying on an investment grade rating to the instrument</t>
  </si>
  <si>
    <t>Total of Col (3)  should agree with the amount reported SLFRS BS</t>
  </si>
  <si>
    <t>Summary check</t>
  </si>
  <si>
    <t>Deposits: as at …………………….. (DD/MM/YY)</t>
  </si>
  <si>
    <t xml:space="preserve">Value as per SLFRS Balance Sheet (including accrued  interest receivable) </t>
  </si>
  <si>
    <t>(2)</t>
  </si>
  <si>
    <t xml:space="preserve"> Total</t>
  </si>
  <si>
    <t>Interest bearing deposits with a licensed finance company listed on a licensed stock exchange and carrying an investment grade rating</t>
  </si>
  <si>
    <t>n</t>
  </si>
  <si>
    <t>Total of Col (3)  should agree with the amount reported in SLFRS BS</t>
  </si>
  <si>
    <t>Deposits with a licensed commercial bank or any licensed specialized bank carrying an  investment grade rating</t>
  </si>
  <si>
    <t>Deposits with any licensed finance company listed on a licensed stock exchange carrying an  investment grade rating</t>
  </si>
  <si>
    <t>Freehold Land and Building occupied by insurer: as at …………………….. (DD/MM/YY)</t>
  </si>
  <si>
    <t>Place/Address</t>
  </si>
  <si>
    <t>(1)</t>
  </si>
  <si>
    <t>(4)</t>
  </si>
  <si>
    <t>(5)</t>
  </si>
  <si>
    <t xml:space="preserve">Land </t>
  </si>
  <si>
    <t>Building</t>
  </si>
  <si>
    <t>Total of Col (2)  should agree with the amount reported in SLFRS BS</t>
  </si>
  <si>
    <t>Freehold Land and Building held for Investment purpose: as at …………………….. (DD/MM/YY)</t>
  </si>
  <si>
    <t>Land</t>
  </si>
  <si>
    <t xml:space="preserve">  </t>
  </si>
  <si>
    <t>Investments in related parties: as at ………………………….(DD/MM/YYYYY)</t>
  </si>
  <si>
    <t>Investment in an admissible related party exceeding 5% of total admissible assets (single issuer)</t>
  </si>
  <si>
    <t>o</t>
  </si>
  <si>
    <t>Investment in an admissible related party not exceeding 5% of total admissible assets (single issuer)</t>
  </si>
  <si>
    <t xml:space="preserve">Investment in an admissible related party </t>
  </si>
  <si>
    <t>Unlisted shares and Corporate debt investments (except related party) in shareholders fund: as at ……………………………… (DD/MM/YYYY)</t>
  </si>
  <si>
    <t>Unlisted shares</t>
  </si>
  <si>
    <t>Unlisted Corporate Debt</t>
  </si>
  <si>
    <t>Form MC-BS(A)[QR] Value</t>
  </si>
  <si>
    <t>Unlisted shares and Corporate Debt</t>
  </si>
  <si>
    <t>Unrated Corporate debt investments held in shareholders' funds as at ……………………………… (DD/MM/YYYY)</t>
  </si>
  <si>
    <t xml:space="preserve">Unrated Corporate Debt </t>
  </si>
  <si>
    <t>Unrated Corporate debt investments</t>
  </si>
  <si>
    <t>Unit Trust and Mutual Funds : as at …………………….. (DD/MM/YY)</t>
  </si>
  <si>
    <t>Asset Category</t>
  </si>
  <si>
    <t>Government securities and Debt Securities/Deposits guaranteed by Government</t>
  </si>
  <si>
    <t>Money market instruments, including cash</t>
  </si>
  <si>
    <t>Debt securities and corporate debt</t>
  </si>
  <si>
    <t>Other</t>
  </si>
  <si>
    <t>Grand Total (1+2+3+4+5+6)</t>
  </si>
  <si>
    <t>Gold kept in safe custody: as at …………………….. (DD/MM/YY)</t>
  </si>
  <si>
    <t>Total of Col (2) should agree with the amount reported SLFRS BS</t>
  </si>
  <si>
    <t>Gold</t>
  </si>
  <si>
    <t>Mortgage loans on immovable property approved by the Board as at 31.12.2010, not exceeding 80% of the value of the property : as at …………………….. (DD/MM/YY)</t>
  </si>
  <si>
    <t xml:space="preserve">Place/Address </t>
  </si>
  <si>
    <t>Mortgagor</t>
  </si>
  <si>
    <t>Mortgage terms</t>
  </si>
  <si>
    <t>(6)</t>
  </si>
  <si>
    <t>(7)</t>
  </si>
  <si>
    <t>Secured by Residential property</t>
  </si>
  <si>
    <t>Buildings</t>
  </si>
  <si>
    <t>Secured by Commercial Real estate</t>
  </si>
  <si>
    <t>Instructions:</t>
  </si>
  <si>
    <t>Total of Col (4) should agree with the amount reported SLFRS BS</t>
  </si>
  <si>
    <t>Form MC-BS(A) -14[AR]</t>
  </si>
  <si>
    <t>Leasehold Land and Building : as at …………………….. (DD/MM/YY)</t>
  </si>
  <si>
    <t>Leasehold land and buildings</t>
  </si>
  <si>
    <t>Other inadmissible assets, not already included in TAC deductions (Section XVII): as at …………………….. (DD/MM/YY)</t>
  </si>
  <si>
    <t>Inadmissible investment in related parties</t>
  </si>
  <si>
    <t>Inadmissible Property, Plant and Equipment: as at …………………….. (DD/MM/YY)</t>
  </si>
  <si>
    <t>Inadmissible loans and advances: As at ………………..(DD/MM/YYYYY)</t>
  </si>
  <si>
    <t>Inadmissible Loans and advances</t>
  </si>
  <si>
    <t>Inadmissible investment in shares: As at ………………..(DD/MM/YYYYY)</t>
  </si>
  <si>
    <t>Inadmissible share investment</t>
  </si>
  <si>
    <t>Inadmissible investment in related party: As at ………………..(DD/MM/YYYYY)</t>
  </si>
  <si>
    <t>Unit Trusts and Mutual Funds</t>
  </si>
  <si>
    <t>As at ………………..(DD/MM/YYYY)</t>
  </si>
  <si>
    <t>Table 1A: Breakdown of asset categories for Unit Trusts and Mutual Funds</t>
  </si>
  <si>
    <t>Admissible Market Value</t>
  </si>
  <si>
    <t>Government securities and Debt Securities / Deposits guaranteed by Government</t>
  </si>
  <si>
    <t>check against MC Balance Sheet</t>
  </si>
  <si>
    <t>Liability Breakdown</t>
  </si>
  <si>
    <t>Table 2A:  Liability Breakdown</t>
  </si>
  <si>
    <t>(All Companies should complete Table 2A. If the Company has an internal model, you may complete Table 2AA as well)</t>
  </si>
  <si>
    <t>IRCSL approved Internal model</t>
  </si>
  <si>
    <t>IRCSL prescribed Risk Margins</t>
  </si>
  <si>
    <t>all figures in LKR 000's</t>
  </si>
  <si>
    <t>Premium Liability</t>
  </si>
  <si>
    <t>Claims Liability</t>
  </si>
  <si>
    <t>Gross of Reinsurance and coinsurance</t>
  </si>
  <si>
    <t>Gross of Reinsurance but net of coinsurance</t>
  </si>
  <si>
    <t>Net of Reinsurance and Coinsurance</t>
  </si>
  <si>
    <t>Class of Business</t>
  </si>
  <si>
    <t>Premium liability - best-estimate</t>
  </si>
  <si>
    <t>Premium liability - risk margin</t>
  </si>
  <si>
    <t>Premium liability</t>
  </si>
  <si>
    <t>Claims Liability - Best Estimate</t>
  </si>
  <si>
    <t>Claims Liability - Risk Margin</t>
  </si>
  <si>
    <t>Claims Liability - Total</t>
  </si>
  <si>
    <t>Unmodelled Products</t>
  </si>
  <si>
    <t>Product</t>
  </si>
  <si>
    <t>Amount</t>
  </si>
  <si>
    <t>Aggregate Provisions</t>
  </si>
  <si>
    <t>Type</t>
  </si>
  <si>
    <t>Reinsurance Components</t>
  </si>
  <si>
    <t>Name of the Insurer :</t>
  </si>
  <si>
    <t>General Insurance Business</t>
  </si>
  <si>
    <t>Notes:</t>
  </si>
  <si>
    <t>1.  Items 1 and 2 are amounts due from reinsurers offset by amounts due to reinsurers. They are recorded in the asset side of the RBC balance sheet.</t>
  </si>
  <si>
    <t>2.  Item 3 is the difference between the Gross and Net liabilities (both Premium and Claims liabilities) and should reconcile to Table 2A and Table 2AA (if applicable).</t>
  </si>
  <si>
    <t xml:space="preserve">3.  The reinsurance risk exposure should be separated into exposures to each credit rating class - a separate disclosure/reconciliation </t>
  </si>
  <si>
    <t>for each reinsurance contract is not necessary, but a reasonable allocation must be made and justified</t>
  </si>
  <si>
    <t>4. If Internal Model details are being provided, please complete relevant details in Column G.</t>
  </si>
  <si>
    <t>Table 2B: Breakdown of Reinsurance Risk Exposure components</t>
  </si>
  <si>
    <t>Market Value</t>
  </si>
  <si>
    <t>Positive Net amounts receivable from reinsurers for no longer than 9 / 12 months, after setting-off against amounts due from the insurer to the reinsurer</t>
  </si>
  <si>
    <t>check to Table 2C</t>
  </si>
  <si>
    <t>NITF</t>
  </si>
  <si>
    <t>Below BB-, with prior approval from IRCSL</t>
  </si>
  <si>
    <t>Unrated with the prior approval from IRCSL</t>
  </si>
  <si>
    <t xml:space="preserve">Positive Net amounts receivable from reinsurers for more than 9 / 12 months , </t>
  </si>
  <si>
    <t>Ceded claims liabilities (Gross - Net Claims Liabilities), including receivables on claims outstanding (claims reported but not yet settled)</t>
  </si>
  <si>
    <t>check to Table 2A</t>
  </si>
  <si>
    <t>Ceded premium liabilities (Gross - Net Premium Liabilities)</t>
  </si>
  <si>
    <t>Table2C- Reinsurance Details</t>
  </si>
  <si>
    <t>REINSURANCE RECEIVABLE</t>
  </si>
  <si>
    <t>REINSURANCE PAYABLE</t>
  </si>
  <si>
    <t>Rating Group</t>
  </si>
  <si>
    <t xml:space="preserve">Balance Sheet value of claims recoverable on claims paid and amounts due from Re-insurer                                 Rs. '000 </t>
  </si>
  <si>
    <t>Amounts in Column  5 that are less than 6 / 9 / 12 months Past Due</t>
  </si>
  <si>
    <t>Amounts in Column  5 that are more than 6 / 9 / 12 months Past Due</t>
  </si>
  <si>
    <t xml:space="preserve">Balance Sheet value of payables due to Re-insurer                                 Rs. '000 </t>
  </si>
  <si>
    <t xml:space="preserve">Positive Net amounts receivable from reinsurers for no longer than 6 / 9 / 12 months, after setting-off against amounts due from the insurer to the reinsurer </t>
  </si>
  <si>
    <t>Positive Net amounts receivable from reinsurers for longer than 6 / 9 / 12 months</t>
  </si>
  <si>
    <t>Net payable after set off against receivable o/s for less than 6 / 9 / 12 months</t>
  </si>
  <si>
    <t>Reinsurance receivable</t>
  </si>
  <si>
    <t>Net Payable/ receivable</t>
  </si>
  <si>
    <t>Coinsurance Components</t>
  </si>
  <si>
    <t>1.  Items 1 and 2 are amounts due from Coinsurers offset by amounts due to Coinsurers. They are recorded in the asset side of the RBC balance sheet.</t>
  </si>
  <si>
    <t>2.  Item 3 is the difference between the Gross and Net of coinsurance liabilities (both Premium and Claims liabilities) and should reconcile to Table 2A and Table 2AA (if applicable).</t>
  </si>
  <si>
    <t xml:space="preserve">3.  The Coinsurance risk exposure should be separated into exposures to each credit rating class - a separate disclosure/reconciliation </t>
  </si>
  <si>
    <t>for each Coinsurance contract is not necessary, but a reasonable allocation must be made and justified</t>
  </si>
  <si>
    <t>Table 2D: Breakdown of Coinsurance Risk Exposure components</t>
  </si>
  <si>
    <t>Positive Net amounts receivable from Co-insurers for no longer than 6 / 9 / 12 months, after setting-off against amounts due from the insurer to the Co-insurer</t>
  </si>
  <si>
    <t xml:space="preserve">Positive Net amounts receivable from Co-insurers for more than 6 / 9 / 12 months, </t>
  </si>
  <si>
    <t>Ceded claims liabilities (Gross - Net Claims Liabilities), including receivables on claims outstanding (claims reported but not yet settled) to coinsurer</t>
  </si>
  <si>
    <t>Ceded premium liabilities (Gross - Net Premium Liabilities) to coinsurer</t>
  </si>
  <si>
    <t>Table 2E - Coinsurance Detail</t>
  </si>
  <si>
    <t>COINSURANCE RECEIVABLE</t>
  </si>
  <si>
    <t>Coinsurance PAYABLE</t>
  </si>
  <si>
    <t xml:space="preserve">Balance Sheet value of claims recoverable on claims paid and amounts due from Co-insurer                                 Rs. '000 </t>
  </si>
  <si>
    <t xml:space="preserve">Balance Sheet value of payables due to Co-insurer                                 Rs. '000 </t>
  </si>
  <si>
    <t xml:space="preserve">Positive Net amounts receivable from co-insurers for no longer than 6 / 9 / 12 months, after setting-off against amounts due from the insurer to the co-insurer </t>
  </si>
  <si>
    <t>Positive Net amounts receivable from co-insurers for longer than 6 / 9 / 12 months</t>
  </si>
  <si>
    <t>Coinsurance receivable</t>
  </si>
  <si>
    <t xml:space="preserve">ASSET CASH FLOWS </t>
  </si>
  <si>
    <t>in LKR 000s</t>
  </si>
  <si>
    <t>Table 4: Asset Cash Flow</t>
  </si>
  <si>
    <t>Reconciliation of asset cashflows with balance sheet</t>
  </si>
  <si>
    <t>Projection month</t>
  </si>
  <si>
    <t>Asset cash flows (assets with interest rate risk only)</t>
  </si>
  <si>
    <t>Government Securities</t>
  </si>
  <si>
    <t>Corporate Bonds</t>
  </si>
  <si>
    <t>Other Credit Risk bearing securities (including bank deposits)</t>
  </si>
  <si>
    <t>Total Asset Cash flow</t>
  </si>
  <si>
    <t>Other Credit Risk bearing securities including bank deposits</t>
  </si>
  <si>
    <t>Other Assets (not included in cashflows)</t>
  </si>
  <si>
    <t>Total Admissible Assets</t>
  </si>
  <si>
    <t>Present Value of cashflows</t>
  </si>
  <si>
    <t>Market Values from Table 1</t>
  </si>
  <si>
    <t>Difference</t>
  </si>
  <si>
    <t>Government securities are discounted using risk-free rates</t>
  </si>
  <si>
    <t>Corporate and other credit risk-bearing securities are discounted using average corporate spread</t>
  </si>
  <si>
    <t xml:space="preserve"> * there may be small variations between discounted present values and actual market values</t>
  </si>
  <si>
    <t xml:space="preserve">1.  This reconciliation is only an approximation, and depends on the insurer's asset portfolio as some assets may fall in </t>
  </si>
  <si>
    <t>different categories than assumed above; it is provided to assist in completing the template only</t>
  </si>
  <si>
    <t>2. Only admissible assets should be included in asset cashflows (for assets which are only partly admissible, appropriate asset cashflows</t>
  </si>
  <si>
    <t>should be determined on a proportionate basis)</t>
  </si>
  <si>
    <t>3. These asset cashflows are used in the determination of interest rate risk, therefore all assets with interest rate risk should be included.</t>
  </si>
  <si>
    <t>4. Asset cashflows should include coupon payments and maturities, but should not include reinvestment of assets.</t>
  </si>
  <si>
    <t>5. Certain types of assets, such as floating rate bonds or assets with maturities less than 6 months, can be excluded from the cashflows</t>
  </si>
  <si>
    <t>as they are not interest rate sensitive, and appropriate adjustments made to the reconciliation table as needed</t>
  </si>
  <si>
    <t>6. The Column Other Interest bearing securities (if any) should  include bank deposits</t>
  </si>
  <si>
    <t xml:space="preserve">7. The Column "Government Securities" also includes market value for [Debt Securities issued or fully guaranteed by a </t>
  </si>
  <si>
    <t>foreign government or a  Central Bank of a  foreign country and carrying an investment grade rating to the instrument] for reconciliation</t>
  </si>
  <si>
    <t xml:space="preserve">of check. However, in case, any Company has exposure to such assets, then cashflows for such assets shall be separately projected and </t>
  </si>
  <si>
    <t>included in the calculation of interest rate risk charge. The underlying RFR based on the currency of such country shall be determined by the Actuary</t>
  </si>
  <si>
    <t xml:space="preserve"> using a pragmatic approach </t>
  </si>
  <si>
    <t>LIABILITY CASH FLOWS - IRCSL PRESCRIBED METHOD</t>
  </si>
  <si>
    <t xml:space="preserve">Notes: </t>
  </si>
  <si>
    <t>1. Liability Cash flows are required to be provided both Gross and Net of Reinsurance (separate tables given below) - Net cashflows are used for interest rate risk calculations</t>
  </si>
  <si>
    <t>2. Liability cashflows should be separately provided for best-estimate liability and total liabilities (ie best estimate and risk margin) (separate tables are given below)</t>
  </si>
  <si>
    <t>3. Liability cashflows should be provided for the Unexpired Risk Reserve and the Claim Liability (separate tables are given below)</t>
  </si>
  <si>
    <t>Comparison</t>
  </si>
  <si>
    <t>4. Inflows should only include items that are projected for policies currently in force and that are included in the liability valuation</t>
  </si>
  <si>
    <t>Total liabilities from Table 2A:</t>
  </si>
  <si>
    <t>5. Liabilities that are not interest rate sensitive may be excluded from the cashflow projections (with appropriate disclosure)</t>
  </si>
  <si>
    <t>6. Cash flows under the IRCSL prescribed method to be given in this sheet</t>
  </si>
  <si>
    <t>Present Value of cashflows using risk free rates:</t>
  </si>
  <si>
    <t>7. The present value of liability cashflows should reconcile with the liabilities recorded in the balance sheet for RBC (Table2A) under the revised RBC Rules</t>
  </si>
  <si>
    <t>Table 5: Liability Cash Flows</t>
  </si>
  <si>
    <t>TOTAL CASHFLOWS</t>
  </si>
  <si>
    <t>Unexpired Risk Reserve (BEL) - Gross of Reinsurance and Coinsurance</t>
  </si>
  <si>
    <t>Claims Liability (BEL) - Gross of Reinsurance and Coinsurance</t>
  </si>
  <si>
    <t>Unexpired Risk Reserve (BEL) - Gross of Reinsurance, net of Coinsurance</t>
  </si>
  <si>
    <t>Claims Liability (BEL) - Gross of Reinsurance, net of Coinsurance</t>
  </si>
  <si>
    <t>Unexpired Risk Reserve (BEL) - NET of Reinsurance and Coinsurance</t>
  </si>
  <si>
    <t>Claims Liability (BEL) - Net of Reinsurance and Coinsurance</t>
  </si>
  <si>
    <t>Total BEL - Gross of reinsurance and coinsurance</t>
  </si>
  <si>
    <t>Total BEL - Gross of reinsurance, net of coinsurance</t>
  </si>
  <si>
    <t>Total BEL - Net of reinsurance and coinsurance</t>
  </si>
  <si>
    <t>Premium Due</t>
  </si>
  <si>
    <t>Commissions</t>
  </si>
  <si>
    <t>Expenses</t>
  </si>
  <si>
    <t>Claims</t>
  </si>
  <si>
    <t>Other Outgo</t>
  </si>
  <si>
    <t>Other Income</t>
  </si>
  <si>
    <t>Form: GI-CL</t>
  </si>
  <si>
    <t>Details of Insurance Claims : For the year ended/As at  …………………..</t>
  </si>
  <si>
    <t xml:space="preserve">            Fire</t>
  </si>
  <si>
    <t xml:space="preserve">        Marine</t>
  </si>
  <si>
    <t xml:space="preserve">           Motor</t>
  </si>
  <si>
    <t>Health</t>
  </si>
  <si>
    <t xml:space="preserve">        Miscellaneous</t>
  </si>
  <si>
    <t xml:space="preserve">           Total</t>
  </si>
  <si>
    <t xml:space="preserve">No. of </t>
  </si>
  <si>
    <t>Total  Value</t>
  </si>
  <si>
    <t>Rs '000</t>
  </si>
  <si>
    <t>Claims Received</t>
  </si>
  <si>
    <t>Gross Claims paid</t>
  </si>
  <si>
    <t>Less: Reinsurance</t>
  </si>
  <si>
    <t>Net Claims paid</t>
  </si>
  <si>
    <t>Claims outstanding</t>
  </si>
  <si>
    <t>Less than 3 Months</t>
  </si>
  <si>
    <t>3 - 6 Months</t>
  </si>
  <si>
    <t>6 - 12 Months</t>
  </si>
  <si>
    <t xml:space="preserve">More than 1 year  </t>
  </si>
  <si>
    <t>Under litigation</t>
  </si>
  <si>
    <t>Total (3.1 - 3.5)</t>
  </si>
  <si>
    <t>Claims rejected</t>
  </si>
  <si>
    <t>Not within the scope</t>
  </si>
  <si>
    <t>Of policy obtained</t>
  </si>
  <si>
    <t>Breach of condition</t>
  </si>
  <si>
    <t>Others (please specify)</t>
  </si>
  <si>
    <t xml:space="preserve">Total (4.1+4.2+4.3) </t>
  </si>
  <si>
    <t xml:space="preserve">Total Provision for  Rejected Claims  </t>
  </si>
  <si>
    <t>Instructions</t>
  </si>
  <si>
    <t xml:space="preserve">Amounts reported in rows 3.1 - 3.4 should not include claims under litigation and same should be reported in row 3.5. </t>
  </si>
  <si>
    <t>Yield Curve assumptions</t>
  </si>
  <si>
    <t>Input risk free interest rates and Average Corporate Bond Spread</t>
  </si>
  <si>
    <t>Base Yield Curve</t>
  </si>
  <si>
    <t>Shock Scenario Factors</t>
  </si>
  <si>
    <t>Shocked Yield Curves</t>
  </si>
  <si>
    <t>Shocked Yield Curves for Corporate Bond Spread Test</t>
  </si>
  <si>
    <t>Forward yield curve</t>
  </si>
  <si>
    <t>Average Corporate Bond Spread (basis points)</t>
  </si>
  <si>
    <t>RFR</t>
  </si>
  <si>
    <t>RFR with corporate bond spread</t>
  </si>
  <si>
    <t>Term</t>
  </si>
  <si>
    <t>Zero Spot curve</t>
  </si>
  <si>
    <t>Up Shock</t>
  </si>
  <si>
    <t>Down Shock</t>
  </si>
  <si>
    <t>Base curve</t>
  </si>
  <si>
    <t>Base</t>
  </si>
  <si>
    <t>Please briefly describe:</t>
  </si>
  <si>
    <t>Source and date of zero coupon spot rates entered above:</t>
  </si>
  <si>
    <t>Formulas/calculation approach to determine rates for terms where quoted government bond rates were not available:</t>
  </si>
  <si>
    <t>Any other adjustments or modifications to the yield curve, including justifications:</t>
  </si>
  <si>
    <t>Form GI-TR (AR)</t>
  </si>
  <si>
    <t>Statement of Technical Reserves: as at ......................</t>
  </si>
  <si>
    <t>See Section 26 of Act and Solvency Margin (General Insurance) Amended Rules</t>
  </si>
  <si>
    <t>Year: 20xx: Current quarter end amount                          (Rs. '000)</t>
  </si>
  <si>
    <t>Year 20xx: Previous quarter end amount                                        (Rs. '000)</t>
  </si>
  <si>
    <t>1. Reserve for Unearned Premiums</t>
  </si>
  <si>
    <t>03</t>
  </si>
  <si>
    <t>Gross</t>
  </si>
  <si>
    <t>04</t>
  </si>
  <si>
    <t>05</t>
  </si>
  <si>
    <t>Net (Gross minus reinsurance)</t>
  </si>
  <si>
    <t>2. Reserve for Un-expired Risk:</t>
  </si>
  <si>
    <t>06</t>
  </si>
  <si>
    <t>07</t>
  </si>
  <si>
    <t>08</t>
  </si>
  <si>
    <t>3. Reserve for Claims</t>
  </si>
  <si>
    <t>a) Outstanding Claims</t>
  </si>
  <si>
    <t>09</t>
  </si>
  <si>
    <t>10</t>
  </si>
  <si>
    <t>11</t>
  </si>
  <si>
    <t>b) IBNR Reserves</t>
  </si>
  <si>
    <t xml:space="preserve">c) Catastrophe </t>
  </si>
  <si>
    <t>d) Contingency Reserves</t>
  </si>
  <si>
    <t>4. Deferred Acquisition Cost</t>
  </si>
  <si>
    <t>5. Total Technical Reserves</t>
  </si>
  <si>
    <r>
      <t xml:space="preserve">Gross (Sum of Lines 03, 06,09,12,15 and 18 </t>
    </r>
    <r>
      <rPr>
        <b/>
        <sz val="10"/>
        <rFont val="Arial"/>
        <family val="2"/>
      </rPr>
      <t>minus</t>
    </r>
    <r>
      <rPr>
        <sz val="10"/>
        <rFont val="Arial"/>
        <family val="2"/>
      </rPr>
      <t xml:space="preserve"> Line 21)</t>
    </r>
  </si>
  <si>
    <r>
      <t xml:space="preserve">Reinsurance (Sum of Lines 04, 07,10,13,16 and 19 </t>
    </r>
    <r>
      <rPr>
        <b/>
        <sz val="10"/>
        <rFont val="Arial"/>
        <family val="2"/>
      </rPr>
      <t>minus</t>
    </r>
    <r>
      <rPr>
        <sz val="10"/>
        <rFont val="Arial"/>
        <family val="2"/>
      </rPr>
      <t xml:space="preserve"> Line 22)</t>
    </r>
  </si>
  <si>
    <t>Reconciliation with Form CO-BS</t>
  </si>
  <si>
    <t>Contract Liability</t>
  </si>
  <si>
    <t>Less : Differed Acquisition cost</t>
  </si>
  <si>
    <t>Less : Reinsurance receivable on outstanding claims</t>
  </si>
  <si>
    <t>a)</t>
  </si>
  <si>
    <r>
      <t>Line 24: If Line 23 (Net Deferred</t>
    </r>
    <r>
      <rPr>
        <b/>
        <sz val="10"/>
        <color indexed="8"/>
        <rFont val="Arial"/>
        <family val="2"/>
      </rPr>
      <t xml:space="preserve"> </t>
    </r>
    <r>
      <rPr>
        <sz val="10"/>
        <color indexed="8"/>
        <rFont val="Arial"/>
        <family val="2"/>
      </rPr>
      <t>Acquisition Cost) is a negative amount (i.e. amount in Line 22 "Reinsurance" is higher than "Gross" amount in Line 21), disregard the amount reported in Line 21.</t>
    </r>
  </si>
  <si>
    <t xml:space="preserve">b) </t>
  </si>
  <si>
    <t>Line 25: If Line 23 (Net Deferred Acquisition Cost) is a negative amount (i.e. amount in Line 22 "Reinsurance" is higher than "Gross" amount in Line 21), disregard the amount reported in Line 22.</t>
  </si>
  <si>
    <t>The above will avoid understating Net amount of Total Technical Reserves on Line 26.</t>
  </si>
  <si>
    <t>c)</t>
  </si>
  <si>
    <t>Line 30: The amount reported in this line should agree with the amount reported in line 26.</t>
  </si>
  <si>
    <t>Determination of Risk-based Capital Adequacy Ratio (RCAR)</t>
  </si>
  <si>
    <t>Solvency determination under RBC Rules - IRCSL prescribed</t>
  </si>
  <si>
    <r>
      <t>RCAR = (Total Available Capital/Risk-based Capital Required) x 100</t>
    </r>
    <r>
      <rPr>
        <sz val="10"/>
        <color indexed="8"/>
        <rFont val="Arial"/>
        <family val="2"/>
      </rPr>
      <t xml:space="preserve">      </t>
    </r>
  </si>
  <si>
    <t xml:space="preserve">Solvency </t>
  </si>
  <si>
    <t>LKR 000's</t>
  </si>
  <si>
    <t>Total Available Capital (TAC)</t>
  </si>
  <si>
    <t>Risk-based Capital Requirement (RCR)</t>
  </si>
  <si>
    <t>1.  Risk-based Capital Adequacy Ratio (CAR)</t>
  </si>
  <si>
    <t>2.  Minimum Capital Requirement (MCR)</t>
  </si>
  <si>
    <t>Capital Adequacy Satisfied?</t>
  </si>
  <si>
    <t>Determination of Total Available Capital (from Insurer Balance Sheet)</t>
  </si>
  <si>
    <t>General Insurance</t>
  </si>
  <si>
    <t>Insurer Available Capital</t>
  </si>
  <si>
    <t>LKR ('000)</t>
  </si>
  <si>
    <t>Tier 1 Capital</t>
  </si>
  <si>
    <t>Adjusted Retained Earnings and/or accumulated losses</t>
  </si>
  <si>
    <t>Tier 2 Capital</t>
  </si>
  <si>
    <t>Deductions</t>
  </si>
  <si>
    <t>Total Available capital</t>
  </si>
  <si>
    <t xml:space="preserve">Determination of Risk-based Capital Required (RCR) </t>
  </si>
  <si>
    <t xml:space="preserve">General Insurance based on </t>
  </si>
  <si>
    <t>Risk Margins based on IRCSL Prescribed  Risk Margins</t>
  </si>
  <si>
    <r>
      <t>RCR</t>
    </r>
    <r>
      <rPr>
        <i/>
        <vertAlign val="subscript"/>
        <sz val="10"/>
        <color indexed="8"/>
        <rFont val="Arial"/>
        <family val="2"/>
      </rPr>
      <t>G</t>
    </r>
    <r>
      <rPr>
        <i/>
        <sz val="10"/>
        <color indexed="8"/>
        <rFont val="Arial"/>
        <family val="2"/>
      </rPr>
      <t xml:space="preserve"> =√((Credit risk capital charge + Concentration risk capital charge + Market risk capital charge + Reinsurance and coinsurance risk capital charge)^2 + Liability risk capital charge^2 + Operational risk capital charge^2+ Catastrophe risk capital charge^2)</t>
    </r>
  </si>
  <si>
    <t>LKR</t>
  </si>
  <si>
    <t>Credit risk capital charge</t>
  </si>
  <si>
    <t>Concentration risk capital charge</t>
  </si>
  <si>
    <t>Reinsurance and coinsurance risk capital charge</t>
  </si>
  <si>
    <t>Market risk capital charge</t>
  </si>
  <si>
    <t>Operational risk capital charge</t>
  </si>
  <si>
    <t>Catastrophe risk capital charge</t>
  </si>
  <si>
    <t>Total Risk Capital Charge</t>
  </si>
  <si>
    <r>
      <t>RCR</t>
    </r>
    <r>
      <rPr>
        <b/>
        <vertAlign val="subscript"/>
        <sz val="10"/>
        <color indexed="56"/>
        <rFont val="Arial"/>
        <family val="2"/>
      </rPr>
      <t>G</t>
    </r>
  </si>
  <si>
    <t>Diversification Benefit</t>
  </si>
  <si>
    <t>External Auditor ……………………………………………..</t>
  </si>
  <si>
    <t>Date.......................</t>
  </si>
  <si>
    <t>Determination of Credit Risk Capital Charge</t>
  </si>
  <si>
    <t>Admissible Value of Asset</t>
  </si>
  <si>
    <t>Credit Risk Charge Factor</t>
  </si>
  <si>
    <t>Credit Risk Charge</t>
  </si>
  <si>
    <t>Government Debt Securities</t>
  </si>
  <si>
    <t xml:space="preserve">Debt Securities issued by the Government of Sri Lanka </t>
  </si>
  <si>
    <t>Deposits with a licensed commercial bank or any licensed specialised bank carrying an  investment grade rating</t>
  </si>
  <si>
    <t>Cash and cash equivalents</t>
  </si>
  <si>
    <t>Unrated corporate debt investments</t>
  </si>
  <si>
    <t>VII</t>
  </si>
  <si>
    <t>Accrued premium outstanding for no longer than 60 days from the inception of the policy</t>
  </si>
  <si>
    <t>Adjustment for Credit Risk Mitigation as provided in Rule</t>
  </si>
  <si>
    <t>manual input, only as necessary</t>
  </si>
  <si>
    <t>Checks</t>
  </si>
  <si>
    <t>Admissible</t>
  </si>
  <si>
    <t>Inadmissible</t>
  </si>
  <si>
    <t>Total Government Securities</t>
  </si>
  <si>
    <t>Debt Securities</t>
  </si>
  <si>
    <t>Total Corporate Bonds</t>
  </si>
  <si>
    <t>Total Deposits</t>
  </si>
  <si>
    <t>Premiums o/s &lt;60 days</t>
  </si>
  <si>
    <t>Other Assets</t>
  </si>
  <si>
    <t>Cash</t>
  </si>
  <si>
    <t>Determination of Concentration Risk Capital Charge</t>
  </si>
  <si>
    <t>Asset Class</t>
  </si>
  <si>
    <t>Inadmissible Assets 
(subject to concentration risk charge)</t>
  </si>
  <si>
    <t>Risk Charge Factor</t>
  </si>
  <si>
    <t>Concentration Risk Charge</t>
  </si>
  <si>
    <t>Corporate Debt and Asset backed securities</t>
  </si>
  <si>
    <t>Unrated Corporate Debt investments</t>
  </si>
  <si>
    <t xml:space="preserve">Positive Net amounts receivable from reinsurers for no longer than 9 / 12 months, after setting-off against amounts due from the insurer to the reinsurer </t>
  </si>
  <si>
    <t>Positive Net amounts receivable from coinsurers for no longer than 6 / 9 / 12 months, after setting-off against amounts due from the insurer to the reinsurer</t>
  </si>
  <si>
    <t>Determination of Market Risk Capital Charge (MRCC)</t>
  </si>
  <si>
    <t>Market risk capital charge (MRCC) = Interest risk capital charges + Credit Spread risk capital charges + Equity risk capital charges + Property risk capital charges + Gold risk capital charge + Unit Trust and Mutual Fund risk capital charge</t>
  </si>
  <si>
    <t>Components of Market Risk</t>
  </si>
  <si>
    <t>Risk charge - IRCSL</t>
  </si>
  <si>
    <t>Interest Risk Capital Charge</t>
  </si>
  <si>
    <t>Credit Spread Risk Capital Charge (excess)</t>
  </si>
  <si>
    <t>Equity Risk Capital Charge</t>
  </si>
  <si>
    <t>Property Risk Capital Charge</t>
  </si>
  <si>
    <t xml:space="preserve">Gold Risk Capital Charge </t>
  </si>
  <si>
    <t>Unit trust and mutual fund risk capital charge</t>
  </si>
  <si>
    <t>Market Risk Capital Charge (MRCC)</t>
  </si>
  <si>
    <t>1.Interest Rate Risk (guaranteed liabilities and interest rate sensitive assets)</t>
  </si>
  <si>
    <t>Up shock</t>
  </si>
  <si>
    <t>Down shock</t>
  </si>
  <si>
    <t>Change in present value of assets</t>
  </si>
  <si>
    <t>Change in present value of liabilities</t>
  </si>
  <si>
    <t>Change in present value of surplus (A - L)</t>
  </si>
  <si>
    <t>Interest Rate risk charge</t>
  </si>
  <si>
    <t>2. Credit Spread Risk (interest rate shocks plus credit spread shocks on corporate bonds)</t>
  </si>
  <si>
    <t>Change in present value of assets, including spread risk</t>
  </si>
  <si>
    <t xml:space="preserve">Interest rate risk inclusive of Credit Spread Risk </t>
  </si>
  <si>
    <t>3.Equity Risk Capital Charge</t>
  </si>
  <si>
    <t xml:space="preserve">Equity Risk Capital Charge = Equity risk exposure * Equity risk factor </t>
  </si>
  <si>
    <t xml:space="preserve">Category </t>
  </si>
  <si>
    <t>Equity Risk exposure</t>
  </si>
  <si>
    <t>Equity risk charge factor</t>
  </si>
  <si>
    <t>Capital Risk Charge</t>
  </si>
  <si>
    <t>%</t>
  </si>
  <si>
    <t>Equity Risk capital Charge</t>
  </si>
  <si>
    <t>4 .Property Risk Capital Charge</t>
  </si>
  <si>
    <t>Property Risk Capital Charge = Property risk exposure * 25%</t>
  </si>
  <si>
    <t>Property Risk exposure</t>
  </si>
  <si>
    <t>Property risk charge factor</t>
  </si>
  <si>
    <t xml:space="preserve">5. Gold Risk Capital Charge </t>
  </si>
  <si>
    <t>Gold Risk Capital Charge = Gold risk exposure * 15%</t>
  </si>
  <si>
    <t>Gold risk exposure</t>
  </si>
  <si>
    <t>Gold risk charge factor</t>
  </si>
  <si>
    <t>Gold Risk Capital Charge</t>
  </si>
  <si>
    <t>6.Unit Trusts and Mutual Funds risk capital charge</t>
  </si>
  <si>
    <t xml:space="preserve">Risk Capital Charge =  risk exposure * risk factor </t>
  </si>
  <si>
    <t>Risk exposure</t>
  </si>
  <si>
    <t>Risk charge factor</t>
  </si>
  <si>
    <t>Unit Trusts and Mutual Funds Risk capital Charge</t>
  </si>
  <si>
    <t>Asset shock calculations used for Determination of Interest Rate Risk charges (Market Risk section)</t>
  </si>
  <si>
    <t>Part 1:  Interest Rate Risk shock without adjustment for credit spread shocks on credit-risk bearing securities</t>
  </si>
  <si>
    <t>Yield Curves</t>
  </si>
  <si>
    <t>Discount factors</t>
  </si>
  <si>
    <t xml:space="preserve">Asset CFs </t>
  </si>
  <si>
    <t>Present Value Calculations</t>
  </si>
  <si>
    <t>Zero Coupon Curve (Base)</t>
  </si>
  <si>
    <t>Total Assets</t>
  </si>
  <si>
    <t>Government Bonds only</t>
  </si>
  <si>
    <t>Base (A0)</t>
  </si>
  <si>
    <t>Up shock (A1)</t>
  </si>
  <si>
    <t>Down shock (A2)</t>
  </si>
  <si>
    <t>Change in Present Value of Assets</t>
  </si>
  <si>
    <t>Up Shock (A1-A0)</t>
  </si>
  <si>
    <t>Down Shock (A2 - A0)</t>
  </si>
  <si>
    <t>Part 2:  Interest Rate Risk shock INCLUDING adjustment for credit spread shocks on credit-risk bearing securities</t>
  </si>
  <si>
    <t>(Government securities are discounted with risk-free rates; corporate bonds are discounted with "risky" rates)</t>
  </si>
  <si>
    <t>Yield Curves including assumed credit spread</t>
  </si>
  <si>
    <r>
      <t xml:space="preserve">Asset CFs:  </t>
    </r>
    <r>
      <rPr>
        <sz val="10"/>
        <color indexed="8"/>
        <rFont val="Arial"/>
        <family val="2"/>
      </rPr>
      <t>(assets with credit risk only)</t>
    </r>
  </si>
  <si>
    <t>Zero Coupon Curve + spread</t>
  </si>
  <si>
    <t>Asset CF</t>
  </si>
  <si>
    <t>Liability shock calculations used for Determination of Interest Rate Risk charges (Market Risk section) - IRCSL Prescribed</t>
  </si>
  <si>
    <t>Market value of Liabilities (net of reinsurance and coinsurance)</t>
  </si>
  <si>
    <t>Liability CFs</t>
  </si>
  <si>
    <t>Projection Month</t>
  </si>
  <si>
    <t>Total Liability Cashflow</t>
  </si>
  <si>
    <t>Base (L0)</t>
  </si>
  <si>
    <t>Up shock (L1)</t>
  </si>
  <si>
    <t>Down shock (L2)</t>
  </si>
  <si>
    <t>Change in Present Value of Liabilities:</t>
  </si>
  <si>
    <t>Up Shock (L1 - L0)</t>
  </si>
  <si>
    <t>Down Shock (L2 - L0)</t>
  </si>
  <si>
    <t>Determination of Reinsurance &amp; Coinsurance Risk Capital Charge (General Insurance)</t>
  </si>
  <si>
    <t>Data for this calculation is input in Table 2B and Table 2D</t>
  </si>
  <si>
    <t xml:space="preserve">Amounts receivable for more than 9 / 12 months from reinsurer and amount receivable for more than 6 / 9 / 12 months from coinsurer are deducted from TAC and not included in the Reinsurance &amp; Coinsurance Risk charge </t>
  </si>
  <si>
    <t>Internal Model</t>
  </si>
  <si>
    <t>Reinsurance Risk Exposure Component</t>
  </si>
  <si>
    <t>Market Value 
(LKR 000's)</t>
  </si>
  <si>
    <t>Counterparty credit risk factor</t>
  </si>
  <si>
    <t>Reinsurance &amp; Coinsurance Risk Capital Charge</t>
  </si>
  <si>
    <t>Positive net amounts receivable from reinsurers for less than 6 months, after setting-off against amounts due from the insurer to the reinsurer</t>
  </si>
  <si>
    <t>Reinsurance credit taken in Catastrophe risk capital</t>
  </si>
  <si>
    <t>Coinsurance risk charge</t>
  </si>
  <si>
    <t>Net amounts receivable from coinsurers for less than 9 / 12 months, after set off against amounts due from the insurer to the coinsurer</t>
  </si>
  <si>
    <t>Reinsurance and Coinsurance Risk Capital Charge (RRCC)</t>
  </si>
  <si>
    <t>Determination of Liability Risk Capital Charge based on Risk Margins based on IRCSL Prescribed  Risk Margins</t>
  </si>
  <si>
    <t>Capital charge</t>
  </si>
  <si>
    <t>Correlation benefit</t>
  </si>
  <si>
    <t>General liability risk capital charge</t>
  </si>
  <si>
    <t xml:space="preserve">Business segment </t>
  </si>
  <si>
    <t xml:space="preserve">Premium risk factor </t>
  </si>
  <si>
    <t>Claims risk factor</t>
  </si>
  <si>
    <t xml:space="preserve">Exposure under premium risk </t>
  </si>
  <si>
    <t>Exposure under claims risk</t>
  </si>
  <si>
    <t>Premium liability risk charge</t>
  </si>
  <si>
    <t>Claims liability risk charge</t>
  </si>
  <si>
    <t>Segment level risk capital</t>
  </si>
  <si>
    <r>
      <t xml:space="preserve">Net earned premium/Net written premium </t>
    </r>
    <r>
      <rPr>
        <b/>
        <vertAlign val="superscript"/>
        <sz val="10"/>
        <color theme="1"/>
        <rFont val="Arial"/>
        <family val="2"/>
      </rPr>
      <t>1</t>
    </r>
  </si>
  <si>
    <r>
      <t>Net premium to be earned</t>
    </r>
    <r>
      <rPr>
        <b/>
        <vertAlign val="superscript"/>
        <sz val="10"/>
        <color theme="1"/>
        <rFont val="Arial"/>
        <family val="2"/>
      </rPr>
      <t>2</t>
    </r>
  </si>
  <si>
    <r>
      <rPr>
        <vertAlign val="superscript"/>
        <sz val="10"/>
        <color indexed="8"/>
        <rFont val="Arial"/>
        <family val="2"/>
      </rPr>
      <t>1</t>
    </r>
    <r>
      <rPr>
        <sz val="10"/>
        <color indexed="8"/>
        <rFont val="Arial"/>
        <family val="2"/>
      </rPr>
      <t xml:space="preserve"> Net earned premium – Input net earned premium, net of ceded reinsurance, earned in the latest one year preceding valuation date.</t>
    </r>
    <r>
      <rPr>
        <sz val="10"/>
        <color theme="1"/>
        <rFont val="Arial"/>
        <family val="2"/>
      </rPr>
      <t xml:space="preserve">  If net earned premium is not available, input net written premium as proxy i.e. premium net of ceded reinsurance, written in the latest one year preceding valuation date. </t>
    </r>
  </si>
  <si>
    <r>
      <rPr>
        <vertAlign val="superscript"/>
        <sz val="10"/>
        <color indexed="8"/>
        <rFont val="Arial"/>
        <family val="2"/>
      </rPr>
      <t>2</t>
    </r>
    <r>
      <rPr>
        <sz val="10"/>
        <color indexed="8"/>
        <rFont val="Arial"/>
        <family val="2"/>
      </rPr>
      <t xml:space="preserve"> Net premium to be earned: Premium net of ceded reinsurance to be earned in next one year post valuation date, including such premium from business already written and business expected to be written by insurer</t>
    </r>
  </si>
  <si>
    <t xml:space="preserve">Determination of Operational risk capital charges (ORCC) </t>
  </si>
  <si>
    <t>General  insurance business</t>
  </si>
  <si>
    <t>Operational risk capital charges (ORCC) = 1% X Total assets</t>
  </si>
  <si>
    <t>Parameter</t>
  </si>
  <si>
    <t>Risk Factor</t>
  </si>
  <si>
    <t>Operational Risk capital charge</t>
  </si>
  <si>
    <t xml:space="preserve">Determination of Catastrophe Risk Capital Charges </t>
  </si>
  <si>
    <t xml:space="preserve">Name of the Insurer: </t>
  </si>
  <si>
    <t>Reinsurance credit</t>
  </si>
  <si>
    <t>Catastrophe risk capital (net of reinsurance)</t>
  </si>
  <si>
    <t>Summary</t>
  </si>
  <si>
    <t>Risk capital</t>
  </si>
  <si>
    <t>Natural catastrophe</t>
  </si>
  <si>
    <t>Terror</t>
  </si>
  <si>
    <t>Credit and Surety</t>
  </si>
  <si>
    <t>Natural Perils - floods</t>
  </si>
  <si>
    <t>Factor</t>
  </si>
  <si>
    <t>Factor based</t>
  </si>
  <si>
    <t>Natural Perils - others</t>
  </si>
  <si>
    <t>Earthquake</t>
  </si>
  <si>
    <t>Windstorm</t>
  </si>
  <si>
    <t>Other perils*</t>
  </si>
  <si>
    <t>*including flood perils in relation to business outside Sri Lanka</t>
  </si>
  <si>
    <t>Terrorism</t>
  </si>
  <si>
    <t>Risk Capital</t>
  </si>
  <si>
    <t>Mortgage insurance</t>
  </si>
  <si>
    <t>Trade credit</t>
  </si>
  <si>
    <t>Surety</t>
  </si>
  <si>
    <t>Additional Comments or Explanations</t>
  </si>
  <si>
    <t xml:space="preserve">Summary </t>
  </si>
  <si>
    <t>Market Consistent Balance Sheet (Tables 1, 2, 3)</t>
  </si>
  <si>
    <t>TAC components (tab II:TAC)</t>
  </si>
  <si>
    <t>Risk-based capital charges</t>
  </si>
  <si>
    <t>Capital Adequacy</t>
  </si>
  <si>
    <t>Percentage contributions to total risk charges (before diversification)</t>
  </si>
  <si>
    <t>Quarter</t>
  </si>
  <si>
    <t>Month</t>
  </si>
  <si>
    <t>Total Assets - Table 1</t>
  </si>
  <si>
    <t>Admitted Assets - Table 1, Cell K96</t>
  </si>
  <si>
    <t>Policyholder Liabilities - Table 2</t>
  </si>
  <si>
    <t>Other Liabilities - Table 2</t>
  </si>
  <si>
    <t>Equity - Table 3</t>
  </si>
  <si>
    <t>Deductions as % of total assets</t>
  </si>
  <si>
    <t>1 Credit Risk charge</t>
  </si>
  <si>
    <t>2 Concentration Risk charge</t>
  </si>
  <si>
    <t>3.1 Interest rate risk</t>
  </si>
  <si>
    <t>3.2 Credit spread risk</t>
  </si>
  <si>
    <t>3.3 Equity risk</t>
  </si>
  <si>
    <t>3.4 Property risk</t>
  </si>
  <si>
    <t>3.5 Gold Risk</t>
  </si>
  <si>
    <t>3.6 Unit Trust/Mutual Fund Risk</t>
  </si>
  <si>
    <t xml:space="preserve">3 Market Risk Total </t>
  </si>
  <si>
    <t>4 Reinsurance Risk charge</t>
  </si>
  <si>
    <t>5 Liability Risk charge</t>
  </si>
  <si>
    <t>6 Operational Risk</t>
  </si>
  <si>
    <t>Total risk charge (before diversification)</t>
  </si>
  <si>
    <t>RCR</t>
  </si>
  <si>
    <t>TAC</t>
  </si>
  <si>
    <t>RCR (G)</t>
  </si>
  <si>
    <t>CAR</t>
  </si>
  <si>
    <t>Credit Risk</t>
  </si>
  <si>
    <t>Concentration Risk</t>
  </si>
  <si>
    <t>Interest rate risk</t>
  </si>
  <si>
    <t>Credit spread risk</t>
  </si>
  <si>
    <t>Equity risk</t>
  </si>
  <si>
    <t>Property risk</t>
  </si>
  <si>
    <t>Gold Risk</t>
  </si>
  <si>
    <t>Unit Trust/Mutual Fund Risk</t>
  </si>
  <si>
    <t>Reinsurance Risk</t>
  </si>
  <si>
    <t>Operational risk</t>
  </si>
  <si>
    <t>Table 4(A) and 4(B) have been inserted to provide a walk-through on difference in asset and liability values under SLFRS and RBC basis. Insurers shall include each reason for difference in this table, separately for assets and liabilities. For difference in liability value, some items have been included which are relevant and applicable post SLFRS17 implementation and can be ignored for the purpose of QIS.  These have been included to provide the format for future disclosures specific to SLFRS 17.</t>
  </si>
  <si>
    <t xml:space="preserve">Table 4(A): Adjustments for asset valuation differences between IFRS and RBC </t>
  </si>
  <si>
    <t>Difference in SLFRS basis and RBC basis - Assets</t>
  </si>
  <si>
    <t>Entity</t>
  </si>
  <si>
    <t>Total assets - SLFRS basis</t>
  </si>
  <si>
    <t>[Asset category 1] - Difference due to market value of asset vs [state basis of asset valuation for underlying asset]</t>
  </si>
  <si>
    <t>[Asset category 2] - Difference due to market value of asset vs [state basis of asset valuation for underlying asset]</t>
  </si>
  <si>
    <t>[Include additional lines for each material asset category]</t>
  </si>
  <si>
    <t>Other difference -[please describe the difference]</t>
  </si>
  <si>
    <t>[Include additional lines for each reason for difference in assets]</t>
  </si>
  <si>
    <t>Total assets - RBC basis</t>
  </si>
  <si>
    <t xml:space="preserve">Table 4(B): Adjustments for liability valuation differences between IFRS and RBC </t>
  </si>
  <si>
    <t>Difference in SLFRS basis and RBC basis - Liabilities</t>
  </si>
  <si>
    <t>Total liabilities - SLFRS basis</t>
  </si>
  <si>
    <t>Contractual Service Margin</t>
  </si>
  <si>
    <t>Risk Adjustment v/s Risk Margin</t>
  </si>
  <si>
    <t>Difference attributable to discount rate</t>
  </si>
  <si>
    <t>[Include additional lines for each reason for difference in liabilities]</t>
  </si>
  <si>
    <t>Total liabilities - RBC basis</t>
  </si>
  <si>
    <t>Receivables arising from equity sales for a period of not greater than two days</t>
  </si>
  <si>
    <t>XX</t>
  </si>
  <si>
    <t xml:space="preserve">Corporate debt carrying an investment grade rating to the instrument (that is not related party debt) (including bonds, debentures, commercial papers, and similar financial instruments) issued by the licensed finance company listed on a licensed stock exchange and carrying and investment grade rating </t>
  </si>
  <si>
    <t>Gross sum insured</t>
  </si>
  <si>
    <t>Re-insurance credit</t>
  </si>
  <si>
    <t>Net sum insured</t>
  </si>
  <si>
    <t>Gross of riensurance</t>
  </si>
  <si>
    <t>Net of reinsurance</t>
  </si>
  <si>
    <t>Gross of reinsurance</t>
  </si>
  <si>
    <t>Risk capital --&gt;</t>
  </si>
  <si>
    <t>&lt;&lt;---note: insurer to ammend if internal model is used</t>
  </si>
  <si>
    <t>Item "Green, Social and Sustainable bonds" included in assets in corporate bonds as sub-item 5, split by risk rating.</t>
  </si>
  <si>
    <t>New asset categories such as leasehold land, Green, Social and Sustainable bonds have been included in respective investment detail worksheets</t>
  </si>
  <si>
    <t>Green, Social and Sustainable bonds have been included to determine credit risk capital charge. Alternate approach to test reduced risk capital charge on these bonds has been also evaluated using a switch input in worksheet "Inputs"</t>
  </si>
  <si>
    <t>Allow lower credit risk capital charge for Green, Social and Sustainable bonds</t>
  </si>
  <si>
    <t>Green, Social and Sustainable bonds (that is not related party debt)  listed on a licensed stock exchange</t>
  </si>
  <si>
    <t>Tables 1, 2, 3, 4(a) and 4(b):  Market consistent balance sheet</t>
  </si>
  <si>
    <t>If the company has an internal model, then the relevant details may be provided in addition to the IRCSL prescribed method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</si>
</sst>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_(* \(#,##0.00\);_(* &quot;-&quot;??_);_(@_)"/>
    <numFmt numFmtId="164" formatCode="_ * #,##0_ ;_ * \-#,##0_ ;_ * &quot;-&quot;_ ;_ @_ "/>
    <numFmt numFmtId="165" formatCode="_ * #,##0.00_ ;_ * \-#,##0.00_ ;_ * &quot;-&quot;??_ ;_ @_ "/>
    <numFmt numFmtId="166" formatCode="_-* #,##0_-;\-* #,##0_-;_-* &quot;-&quot;_-;_-@_-"/>
    <numFmt numFmtId="167" formatCode="_-* #,##0.00_-;\-* #,##0.00_-;_-* &quot;-&quot;??_-;_-@_-"/>
    <numFmt numFmtId="168" formatCode="_(* #,##0_);_(* \(#,##0\);_(* &quot;-&quot;??_);_(@_)"/>
    <numFmt numFmtId="169" formatCode="#,##0.0_);\(#,##0.0\)"/>
    <numFmt numFmtId="170" formatCode="0.000000000000000%"/>
    <numFmt numFmtId="171" formatCode="0.0%"/>
    <numFmt numFmtId="172" formatCode="_(* #,##0.0_);_(* \(#,##0.0\);_(* &quot;-&quot;??_);_(@_)"/>
    <numFmt numFmtId="173" formatCode="_-* #,##0.00_-;\-* #,##0.00_-;_-* &quot;-&quot;_-;_-@_-"/>
    <numFmt numFmtId="174" formatCode="0_);\(0\)"/>
    <numFmt numFmtId="175" formatCode="_-* #,##0_-;\-* #,##0_-;_-* &quot;-&quot;??_-;_-@_-"/>
    <numFmt numFmtId="176" formatCode="[$-14009]dd/mm/yyyy;@"/>
    <numFmt numFmtId="177" formatCode="_-&quot;$&quot;* #,##0.00_-;\-&quot;$&quot;* #,##0.00_-;_-&quot;$&quot;* &quot;-&quot;??_-;_-@_-"/>
    <numFmt numFmtId="178" formatCode="#,##0.00;\(#,##0.00\)"/>
    <numFmt numFmtId="179" formatCode="[$-C09]dd\-mmm\-yy;@"/>
    <numFmt numFmtId="180" formatCode="[$-C09]dd/mmm/yy;@"/>
    <numFmt numFmtId="181" formatCode="0.0000"/>
    <numFmt numFmtId="182" formatCode="_-&quot;£&quot;* #,##0.00_-;\-&quot;£&quot;* #,##0.00_-;_-&quot;£&quot;* &quot;-&quot;??_-;_-@_-"/>
  </numFmts>
  <fonts count="8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Trebuchet MS"/>
      <family val="2"/>
    </font>
    <font>
      <sz val="9"/>
      <color indexed="81"/>
      <name val="Tahoma"/>
      <family val="2"/>
    </font>
    <font>
      <b/>
      <sz val="9"/>
      <color indexed="81"/>
      <name val="Tahoma"/>
      <family val="2"/>
    </font>
    <font>
      <sz val="11"/>
      <color indexed="8"/>
      <name val="Calibri"/>
      <family val="2"/>
    </font>
    <font>
      <b/>
      <sz val="11"/>
      <color indexed="8"/>
      <name val="Calibri"/>
      <family val="2"/>
    </font>
    <font>
      <sz val="10"/>
      <color indexed="8"/>
      <name val="Tahoma"/>
      <family val="2"/>
    </font>
    <font>
      <b/>
      <sz val="10"/>
      <color indexed="8"/>
      <name val="Tahoma"/>
      <family val="2"/>
    </font>
    <font>
      <sz val="10"/>
      <color indexed="8"/>
      <name val="Calibri"/>
      <family val="2"/>
    </font>
    <font>
      <sz val="10"/>
      <color indexed="8"/>
      <name val="Arial"/>
      <family val="2"/>
    </font>
    <font>
      <sz val="10"/>
      <name val="Century Gothic"/>
      <family val="2"/>
    </font>
    <font>
      <sz val="11"/>
      <color indexed="17"/>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0"/>
      <name val="Arial"/>
      <family val="2"/>
    </font>
    <font>
      <b/>
      <sz val="10"/>
      <color indexed="8"/>
      <name val="Arial"/>
      <family val="2"/>
    </font>
    <font>
      <i/>
      <sz val="10"/>
      <name val="Arial"/>
      <family val="2"/>
    </font>
    <font>
      <sz val="11"/>
      <color theme="1"/>
      <name val="Calibri"/>
      <family val="2"/>
      <scheme val="minor"/>
    </font>
    <font>
      <sz val="11"/>
      <color theme="1"/>
      <name val="Times New Roman"/>
      <family val="2"/>
    </font>
    <font>
      <sz val="11"/>
      <color rgb="FF006100"/>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0"/>
      <color theme="1"/>
      <name val="Tahoma"/>
      <family val="2"/>
    </font>
    <font>
      <b/>
      <sz val="10"/>
      <color theme="0"/>
      <name val="Tahoma"/>
      <family val="2"/>
    </font>
    <font>
      <b/>
      <sz val="10"/>
      <color theme="3"/>
      <name val="Tahoma"/>
      <family val="2"/>
    </font>
    <font>
      <b/>
      <sz val="10"/>
      <color theme="0"/>
      <name val="Arial"/>
      <family val="2"/>
    </font>
    <font>
      <i/>
      <sz val="10"/>
      <color theme="1"/>
      <name val="Arial"/>
      <family val="2"/>
    </font>
    <font>
      <b/>
      <sz val="10"/>
      <color theme="1"/>
      <name val="Arial"/>
      <family val="2"/>
    </font>
    <font>
      <sz val="10"/>
      <color rgb="FF000000"/>
      <name val="Arial"/>
      <family val="2"/>
    </font>
    <font>
      <sz val="10"/>
      <color rgb="FFFF0000"/>
      <name val="Arial"/>
      <family val="2"/>
    </font>
    <font>
      <b/>
      <sz val="10"/>
      <color rgb="FFFA7D00"/>
      <name val="Arial"/>
      <family val="2"/>
    </font>
    <font>
      <sz val="10"/>
      <color theme="0"/>
      <name val="Arial"/>
      <family val="2"/>
    </font>
    <font>
      <b/>
      <vertAlign val="superscript"/>
      <sz val="10"/>
      <color theme="1"/>
      <name val="Arial"/>
      <family val="2"/>
    </font>
    <font>
      <vertAlign val="superscript"/>
      <sz val="10"/>
      <color indexed="8"/>
      <name val="Arial"/>
      <family val="2"/>
    </font>
    <font>
      <b/>
      <sz val="10"/>
      <color rgb="FF000000"/>
      <name val="Arial"/>
      <family val="2"/>
    </font>
    <font>
      <u/>
      <sz val="10"/>
      <color theme="1"/>
      <name val="Arial"/>
      <family val="2"/>
    </font>
    <font>
      <sz val="11"/>
      <color theme="1"/>
      <name val="Arial"/>
      <family val="2"/>
    </font>
    <font>
      <b/>
      <i/>
      <sz val="10"/>
      <color theme="1"/>
      <name val="Arial"/>
      <family val="2"/>
    </font>
    <font>
      <sz val="10"/>
      <color rgb="FF006100"/>
      <name val="Arial"/>
      <family val="2"/>
    </font>
    <font>
      <i/>
      <vertAlign val="subscript"/>
      <sz val="10"/>
      <color indexed="8"/>
      <name val="Arial"/>
      <family val="2"/>
    </font>
    <font>
      <i/>
      <sz val="10"/>
      <color indexed="8"/>
      <name val="Arial"/>
      <family val="2"/>
    </font>
    <font>
      <sz val="10"/>
      <color rgb="FF002060"/>
      <name val="Arial"/>
      <family val="2"/>
    </font>
    <font>
      <b/>
      <sz val="10"/>
      <color rgb="FF002060"/>
      <name val="Arial"/>
      <family val="2"/>
    </font>
    <font>
      <b/>
      <vertAlign val="subscript"/>
      <sz val="10"/>
      <color indexed="56"/>
      <name val="Arial"/>
      <family val="2"/>
    </font>
    <font>
      <u val="singleAccounting"/>
      <sz val="10"/>
      <color theme="1"/>
      <name val="Arial"/>
      <family val="2"/>
    </font>
    <font>
      <sz val="11"/>
      <name val="Arial"/>
      <family val="2"/>
    </font>
    <font>
      <b/>
      <i/>
      <sz val="10"/>
      <color theme="0"/>
      <name val="Arial"/>
      <family val="2"/>
    </font>
    <font>
      <b/>
      <u/>
      <sz val="10"/>
      <color theme="3"/>
      <name val="Arial"/>
      <family val="2"/>
    </font>
    <font>
      <u/>
      <sz val="10"/>
      <color theme="3"/>
      <name val="Arial"/>
      <family val="2"/>
    </font>
    <font>
      <b/>
      <sz val="12"/>
      <color theme="1"/>
      <name val="Arial"/>
      <family val="2"/>
    </font>
    <font>
      <u/>
      <sz val="14"/>
      <color theme="3"/>
      <name val="Arial"/>
      <family val="2"/>
    </font>
    <font>
      <b/>
      <sz val="10"/>
      <color rgb="FFFF0000"/>
      <name val="Arial"/>
      <family val="2"/>
    </font>
    <font>
      <b/>
      <u/>
      <sz val="10"/>
      <color theme="1"/>
      <name val="Arial"/>
      <family val="2"/>
    </font>
    <font>
      <u/>
      <sz val="10"/>
      <color indexed="8"/>
      <name val="Arial"/>
      <family val="2"/>
    </font>
    <font>
      <b/>
      <i/>
      <sz val="10"/>
      <name val="Arial"/>
      <family val="2"/>
    </font>
    <font>
      <sz val="10"/>
      <color theme="2"/>
      <name val="Arial"/>
      <family val="2"/>
    </font>
    <font>
      <u/>
      <sz val="10"/>
      <color theme="4" tint="-0.249977111117893"/>
      <name val="Arial"/>
      <family val="2"/>
    </font>
    <font>
      <u/>
      <sz val="10"/>
      <color theme="10"/>
      <name val="Arial"/>
      <family val="2"/>
    </font>
    <font>
      <sz val="10"/>
      <name val="Arial"/>
      <family val="2"/>
    </font>
    <font>
      <sz val="10"/>
      <name val="Tahoma"/>
      <family val="2"/>
    </font>
    <font>
      <b/>
      <sz val="10"/>
      <name val="Tahoma"/>
      <family val="2"/>
    </font>
    <font>
      <i/>
      <sz val="9"/>
      <color theme="1"/>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0"/>
        <bgColor indexed="64"/>
      </patternFill>
    </fill>
    <fill>
      <patternFill patternType="solid">
        <fgColor indexed="44"/>
        <bgColor indexed="64"/>
      </patternFill>
    </fill>
    <fill>
      <patternFill patternType="solid">
        <fgColor indexed="36"/>
        <bgColor indexed="64"/>
      </patternFill>
    </fill>
    <fill>
      <patternFill patternType="solid">
        <fgColor indexed="50"/>
        <bgColor indexed="64"/>
      </patternFill>
    </fill>
    <fill>
      <patternFill patternType="solid">
        <fgColor indexed="19"/>
        <bgColor indexed="64"/>
      </patternFill>
    </fill>
    <fill>
      <patternFill patternType="solid">
        <fgColor theme="7" tint="0.79998168889431442"/>
        <bgColor indexed="65"/>
      </patternFill>
    </fill>
    <fill>
      <patternFill patternType="solid">
        <fgColor rgb="FFF2F2F2"/>
      </patternFill>
    </fill>
    <fill>
      <patternFill patternType="solid">
        <fgColor rgb="FFC6EFCE"/>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6" tint="0.399975585192419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7"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rgb="FFDAEEF3"/>
        <bgColor indexed="64"/>
      </patternFill>
    </fill>
  </fills>
  <borders count="1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2"/>
      </left>
      <right style="medium">
        <color indexed="62"/>
      </right>
      <top style="medium">
        <color indexed="62"/>
      </top>
      <bottom style="medium">
        <color indexed="62"/>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diagonal/>
    </border>
    <border>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thin">
        <color theme="0" tint="-0.499984740745262"/>
      </top>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medium">
        <color indexed="64"/>
      </left>
      <right style="thin">
        <color theme="0" tint="-0.499984740745262"/>
      </right>
      <top/>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style="thin">
        <color indexed="64"/>
      </right>
      <top style="medium">
        <color indexed="64"/>
      </top>
      <bottom style="medium">
        <color indexed="64"/>
      </bottom>
      <diagonal/>
    </border>
  </borders>
  <cellStyleXfs count="338">
    <xf numFmtId="0" fontId="0" fillId="0" borderId="0"/>
    <xf numFmtId="0" fontId="6" fillId="0" borderId="0" applyNumberFormat="0" applyFon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34" fillId="30"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43" fontId="34" fillId="0" borderId="0" applyFont="0" applyFill="0" applyBorder="0" applyAlignment="0" applyProtection="0"/>
    <xf numFmtId="166" fontId="34"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167" fontId="1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78"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9"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178" fontId="5" fillId="0" borderId="0" applyFont="0" applyFill="0" applyBorder="0" applyAlignment="0" applyProtection="0"/>
    <xf numFmtId="0" fontId="5"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7" fontId="9" fillId="0" borderId="0" applyFont="0" applyFill="0" applyBorder="0" applyAlignment="0" applyProtection="0"/>
    <xf numFmtId="43" fontId="5"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43" fontId="5" fillId="0" borderId="0" applyFont="0" applyFill="0" applyBorder="0" applyAlignment="0" applyProtection="0"/>
    <xf numFmtId="167" fontId="11" fillId="0" borderId="0" applyFont="0" applyFill="0" applyBorder="0" applyAlignment="0" applyProtection="0"/>
    <xf numFmtId="43" fontId="5"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9"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167" fontId="14"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5"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1"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77"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77" fontId="9"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77" fontId="9" fillId="0" borderId="0" applyFont="0" applyFill="0" applyBorder="0" applyAlignment="0" applyProtection="0"/>
    <xf numFmtId="177" fontId="5" fillId="0" borderId="0" applyFont="0" applyFill="0" applyBorder="0" applyAlignment="0" applyProtection="0"/>
    <xf numFmtId="177" fontId="9"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77" fontId="9" fillId="0" borderId="0" applyFont="0" applyFill="0" applyBorder="0" applyAlignment="0" applyProtection="0"/>
    <xf numFmtId="0" fontId="21" fillId="0" borderId="0" applyNumberFormat="0" applyFill="0" applyBorder="0" applyAlignment="0" applyProtection="0"/>
    <xf numFmtId="169" fontId="6" fillId="0" borderId="0">
      <alignment horizontal="right"/>
    </xf>
    <xf numFmtId="0" fontId="36" fillId="32" borderId="0" applyNumberFormat="0" applyBorder="0" applyAlignment="0" applyProtection="0"/>
    <xf numFmtId="0" fontId="16" fillId="4" borderId="0" applyNumberFormat="0" applyBorder="0" applyAlignment="0" applyProtection="0"/>
    <xf numFmtId="0" fontId="22" fillId="0" borderId="3" applyNumberFormat="0" applyFill="0" applyAlignment="0" applyProtection="0"/>
    <xf numFmtId="0" fontId="37" fillId="0" borderId="68" applyNumberFormat="0" applyFill="0" applyAlignment="0" applyProtection="0"/>
    <xf numFmtId="0" fontId="23" fillId="0" borderId="4" applyNumberFormat="0" applyFill="0" applyAlignment="0" applyProtection="0"/>
    <xf numFmtId="0" fontId="38" fillId="0" borderId="69"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5" fillId="0" borderId="0"/>
    <xf numFmtId="179" fontId="5"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4" fillId="0" borderId="0"/>
    <xf numFmtId="0" fontId="5" fillId="0" borderId="0"/>
    <xf numFmtId="0" fontId="34" fillId="0" borderId="0"/>
    <xf numFmtId="180" fontId="5" fillId="0" borderId="0"/>
    <xf numFmtId="0" fontId="5" fillId="0" borderId="0"/>
    <xf numFmtId="179" fontId="5" fillId="0" borderId="0"/>
    <xf numFmtId="180" fontId="5" fillId="0" borderId="0"/>
    <xf numFmtId="0" fontId="13" fillId="0" borderId="0"/>
    <xf numFmtId="179" fontId="5" fillId="0" borderId="0"/>
    <xf numFmtId="0" fontId="13" fillId="0" borderId="0"/>
    <xf numFmtId="0" fontId="34" fillId="0" borderId="0"/>
    <xf numFmtId="179" fontId="5" fillId="0" borderId="0"/>
    <xf numFmtId="0" fontId="34" fillId="0" borderId="0"/>
    <xf numFmtId="0" fontId="34" fillId="0" borderId="0"/>
    <xf numFmtId="179" fontId="5" fillId="0" borderId="0"/>
    <xf numFmtId="0" fontId="34" fillId="0" borderId="0"/>
    <xf numFmtId="180" fontId="5" fillId="0" borderId="0"/>
    <xf numFmtId="179" fontId="5" fillId="0" borderId="0"/>
    <xf numFmtId="180" fontId="5" fillId="0" borderId="0"/>
    <xf numFmtId="0" fontId="5" fillId="0" borderId="0"/>
    <xf numFmtId="0" fontId="40" fillId="0" borderId="0"/>
    <xf numFmtId="0" fontId="34" fillId="0" borderId="0"/>
    <xf numFmtId="179" fontId="5" fillId="0" borderId="0"/>
    <xf numFmtId="0" fontId="34" fillId="0" borderId="0"/>
    <xf numFmtId="179" fontId="5" fillId="0" borderId="0"/>
    <xf numFmtId="0" fontId="40" fillId="0" borderId="0"/>
    <xf numFmtId="0" fontId="34" fillId="0" borderId="0"/>
    <xf numFmtId="0" fontId="5" fillId="0" borderId="0"/>
    <xf numFmtId="0" fontId="5" fillId="0" borderId="0"/>
    <xf numFmtId="0" fontId="34" fillId="0" borderId="0"/>
    <xf numFmtId="0" fontId="5" fillId="0" borderId="0"/>
    <xf numFmtId="0" fontId="34" fillId="0" borderId="0"/>
    <xf numFmtId="179" fontId="5" fillId="0" borderId="0"/>
    <xf numFmtId="0" fontId="34" fillId="0" borderId="0"/>
    <xf numFmtId="0" fontId="34" fillId="0" borderId="0"/>
    <xf numFmtId="179" fontId="5" fillId="0" borderId="0"/>
    <xf numFmtId="0" fontId="34" fillId="0" borderId="0"/>
    <xf numFmtId="0" fontId="5" fillId="0" borderId="0"/>
    <xf numFmtId="179" fontId="5" fillId="0" borderId="0"/>
    <xf numFmtId="0" fontId="5" fillId="0" borderId="0"/>
    <xf numFmtId="0" fontId="5" fillId="0" borderId="0"/>
    <xf numFmtId="0" fontId="5" fillId="0" borderId="0"/>
    <xf numFmtId="0" fontId="34" fillId="0" borderId="0"/>
    <xf numFmtId="0" fontId="5" fillId="0" borderId="0"/>
    <xf numFmtId="0" fontId="5" fillId="0" borderId="0" applyNumberFormat="0" applyFill="0" applyBorder="0" applyAlignment="0" applyProtection="0"/>
    <xf numFmtId="0" fontId="5" fillId="0" borderId="0"/>
    <xf numFmtId="179" fontId="34" fillId="0" borderId="0"/>
    <xf numFmtId="179" fontId="34" fillId="0" borderId="0"/>
    <xf numFmtId="179" fontId="34" fillId="0" borderId="0"/>
    <xf numFmtId="179" fontId="34" fillId="0" borderId="0"/>
    <xf numFmtId="179" fontId="34" fillId="0" borderId="0"/>
    <xf numFmtId="179" fontId="34" fillId="0" borderId="0"/>
    <xf numFmtId="0" fontId="34" fillId="0" borderId="0"/>
    <xf numFmtId="0" fontId="34" fillId="0" borderId="0"/>
    <xf numFmtId="179" fontId="34" fillId="0" borderId="0"/>
    <xf numFmtId="179"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9" fontId="34" fillId="0" borderId="0"/>
    <xf numFmtId="179" fontId="34" fillId="0" borderId="0"/>
    <xf numFmtId="0" fontId="34" fillId="0" borderId="0"/>
    <xf numFmtId="0" fontId="34" fillId="0" borderId="0"/>
    <xf numFmtId="179" fontId="34" fillId="0" borderId="0"/>
    <xf numFmtId="0" fontId="34" fillId="0" borderId="0"/>
    <xf numFmtId="180" fontId="5" fillId="0" borderId="0"/>
    <xf numFmtId="179" fontId="34" fillId="0" borderId="0"/>
    <xf numFmtId="180" fontId="5" fillId="0" borderId="0"/>
    <xf numFmtId="180" fontId="5" fillId="0" borderId="0"/>
    <xf numFmtId="0" fontId="34" fillId="0" borderId="0"/>
    <xf numFmtId="180" fontId="5" fillId="0" borderId="0"/>
    <xf numFmtId="180" fontId="5" fillId="0" borderId="0"/>
    <xf numFmtId="179" fontId="34" fillId="0" borderId="0"/>
    <xf numFmtId="180" fontId="5" fillId="0" borderId="0"/>
    <xf numFmtId="0" fontId="5" fillId="0" borderId="0"/>
    <xf numFmtId="0" fontId="5" fillId="0" borderId="0"/>
    <xf numFmtId="0" fontId="14" fillId="0" borderId="0">
      <alignment vertical="top"/>
    </xf>
    <xf numFmtId="0" fontId="5" fillId="0" borderId="0"/>
    <xf numFmtId="0" fontId="5" fillId="0" borderId="0"/>
    <xf numFmtId="180" fontId="5" fillId="0" borderId="0"/>
    <xf numFmtId="179" fontId="5" fillId="0" borderId="0"/>
    <xf numFmtId="0" fontId="14" fillId="0" borderId="0">
      <alignment vertical="top"/>
    </xf>
    <xf numFmtId="0" fontId="5" fillId="0" borderId="0"/>
    <xf numFmtId="0" fontId="5" fillId="0" borderId="0"/>
    <xf numFmtId="0" fontId="35" fillId="0" borderId="0"/>
    <xf numFmtId="0" fontId="5" fillId="0" borderId="0"/>
    <xf numFmtId="0" fontId="34" fillId="0" borderId="0"/>
    <xf numFmtId="0" fontId="34" fillId="0" borderId="0"/>
    <xf numFmtId="179"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9" fontId="5" fillId="0" borderId="0"/>
    <xf numFmtId="180" fontId="5" fillId="0" borderId="0"/>
    <xf numFmtId="180" fontId="5" fillId="0" borderId="0"/>
    <xf numFmtId="0" fontId="34" fillId="0" borderId="0"/>
    <xf numFmtId="0" fontId="5" fillId="23" borderId="7" applyNumberFormat="0" applyFont="0" applyAlignment="0" applyProtection="0"/>
    <xf numFmtId="0" fontId="34" fillId="33" borderId="70" applyNumberFormat="0" applyFont="0" applyAlignment="0" applyProtection="0"/>
    <xf numFmtId="0" fontId="9" fillId="33" borderId="70" applyNumberFormat="0" applyFont="0" applyAlignment="0" applyProtection="0"/>
    <xf numFmtId="0" fontId="28" fillId="20" borderId="8" applyNumberFormat="0" applyAlignment="0" applyProtection="0"/>
    <xf numFmtId="9" fontId="3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0" fontId="29" fillId="0" borderId="0" applyNumberFormat="0" applyFill="0" applyBorder="0" applyAlignment="0" applyProtection="0"/>
    <xf numFmtId="0" fontId="10" fillId="0" borderId="9" applyNumberFormat="0" applyFill="0" applyAlignment="0" applyProtection="0"/>
    <xf numFmtId="0" fontId="30" fillId="0" borderId="0" applyNumberFormat="0" applyFill="0" applyBorder="0" applyAlignment="0" applyProtection="0"/>
    <xf numFmtId="0" fontId="5" fillId="23" borderId="0" applyNumberFormat="0" applyFont="0" applyBorder="0" applyAlignment="0" applyProtection="0"/>
  </cellStyleXfs>
  <cellXfs count="1054">
    <xf numFmtId="0" fontId="0" fillId="0" borderId="0" xfId="0"/>
    <xf numFmtId="0" fontId="40" fillId="0" borderId="0" xfId="0" applyFont="1"/>
    <xf numFmtId="0" fontId="42" fillId="0" borderId="57" xfId="140" applyFont="1" applyBorder="1" applyAlignment="1">
      <alignment wrapText="1"/>
    </xf>
    <xf numFmtId="0" fontId="12" fillId="0" borderId="0" xfId="0" applyFont="1" applyAlignment="1">
      <alignment horizontal="center" wrapText="1"/>
    </xf>
    <xf numFmtId="175" fontId="12" fillId="0" borderId="0" xfId="30" applyNumberFormat="1" applyFont="1" applyBorder="1" applyAlignment="1">
      <alignment wrapText="1"/>
    </xf>
    <xf numFmtId="9" fontId="12" fillId="0" borderId="0" xfId="310" applyFont="1" applyBorder="1" applyAlignment="1">
      <alignment wrapText="1"/>
    </xf>
    <xf numFmtId="0" fontId="12" fillId="0" borderId="0" xfId="0" applyFont="1" applyAlignment="1">
      <alignment wrapText="1"/>
    </xf>
    <xf numFmtId="1" fontId="40" fillId="30" borderId="12" xfId="30" applyNumberFormat="1" applyFont="1" applyFill="1" applyBorder="1"/>
    <xf numFmtId="175" fontId="40" fillId="30" borderId="12" xfId="5" applyNumberFormat="1" applyFont="1" applyBorder="1"/>
    <xf numFmtId="9" fontId="40" fillId="30" borderId="12" xfId="310" applyFont="1" applyFill="1" applyBorder="1"/>
    <xf numFmtId="0" fontId="42" fillId="0" borderId="12" xfId="142" applyFont="1" applyBorder="1" applyAlignment="1">
      <alignment horizontal="center" vertical="center" wrapText="1"/>
    </xf>
    <xf numFmtId="175" fontId="42" fillId="0" borderId="12" xfId="142" applyNumberFormat="1" applyFont="1" applyBorder="1" applyAlignment="1">
      <alignment horizontal="center" vertical="center" wrapText="1"/>
    </xf>
    <xf numFmtId="9" fontId="42" fillId="0" borderId="12" xfId="142" applyNumberFormat="1" applyFont="1" applyBorder="1" applyAlignment="1">
      <alignment horizontal="center" vertical="center" wrapText="1"/>
    </xf>
    <xf numFmtId="0" fontId="43" fillId="37" borderId="12" xfId="0" applyFont="1" applyFill="1" applyBorder="1"/>
    <xf numFmtId="0" fontId="44" fillId="0" borderId="0" xfId="0" applyFont="1"/>
    <xf numFmtId="0" fontId="45" fillId="0" borderId="23" xfId="0" applyFont="1" applyBorder="1"/>
    <xf numFmtId="0" fontId="43" fillId="37" borderId="12" xfId="0" applyFont="1" applyFill="1" applyBorder="1" applyAlignment="1">
      <alignment horizontal="center" vertical="center"/>
    </xf>
    <xf numFmtId="0" fontId="45" fillId="0" borderId="0" xfId="0" applyFont="1"/>
    <xf numFmtId="0" fontId="5" fillId="34" borderId="12" xfId="0" applyFont="1" applyFill="1" applyBorder="1" applyAlignment="1">
      <alignment horizontal="left" vertical="center" wrapText="1"/>
    </xf>
    <xf numFmtId="0" fontId="5" fillId="0" borderId="0" xfId="0" applyFont="1"/>
    <xf numFmtId="0" fontId="47" fillId="0" borderId="0" xfId="0" applyFont="1"/>
    <xf numFmtId="0" fontId="45" fillId="0" borderId="0" xfId="0" applyFont="1" applyAlignment="1">
      <alignment horizontal="left"/>
    </xf>
    <xf numFmtId="0" fontId="45" fillId="36" borderId="13" xfId="0" applyFont="1" applyFill="1" applyBorder="1" applyAlignment="1">
      <alignment horizontal="center" vertical="center"/>
    </xf>
    <xf numFmtId="0" fontId="31" fillId="36" borderId="33" xfId="0" applyFont="1" applyFill="1" applyBorder="1" applyAlignment="1">
      <alignment horizontal="center" vertical="center" wrapText="1"/>
    </xf>
    <xf numFmtId="0" fontId="31" fillId="36" borderId="35" xfId="0" applyFont="1" applyFill="1" applyBorder="1" applyAlignment="1">
      <alignment horizontal="center" vertical="center" wrapText="1"/>
    </xf>
    <xf numFmtId="0" fontId="31" fillId="24" borderId="24" xfId="0" quotePrefix="1" applyFont="1" applyFill="1" applyBorder="1" applyAlignment="1">
      <alignment horizontal="center" vertical="top" wrapText="1"/>
    </xf>
    <xf numFmtId="0" fontId="31" fillId="24" borderId="12" xfId="0" quotePrefix="1" applyFont="1" applyFill="1" applyBorder="1" applyAlignment="1">
      <alignment horizontal="center" vertical="top" wrapText="1"/>
    </xf>
    <xf numFmtId="0" fontId="31" fillId="24" borderId="31" xfId="0" quotePrefix="1" applyFont="1" applyFill="1" applyBorder="1" applyAlignment="1">
      <alignment horizontal="center" vertical="top" wrapText="1"/>
    </xf>
    <xf numFmtId="0" fontId="32" fillId="0" borderId="30" xfId="0" applyFont="1" applyBorder="1"/>
    <xf numFmtId="0" fontId="5" fillId="0" borderId="24" xfId="0" applyFont="1" applyBorder="1" applyAlignment="1">
      <alignment horizontal="left" vertical="center"/>
    </xf>
    <xf numFmtId="168" fontId="5" fillId="0" borderId="12" xfId="30" applyNumberFormat="1" applyFont="1" applyFill="1" applyBorder="1" applyAlignment="1" applyProtection="1">
      <alignment horizontal="center" vertical="center"/>
      <protection locked="0"/>
    </xf>
    <xf numFmtId="165" fontId="47" fillId="49" borderId="0" xfId="0" applyNumberFormat="1" applyFont="1" applyFill="1"/>
    <xf numFmtId="168" fontId="5" fillId="0" borderId="31" xfId="30" applyNumberFormat="1" applyFont="1" applyFill="1" applyBorder="1" applyAlignment="1" applyProtection="1">
      <alignment horizontal="center" vertical="center"/>
      <protection locked="0"/>
    </xf>
    <xf numFmtId="171" fontId="5" fillId="35" borderId="12" xfId="310" applyNumberFormat="1" applyFont="1" applyFill="1" applyBorder="1"/>
    <xf numFmtId="0" fontId="43" fillId="37" borderId="12" xfId="0" applyFont="1" applyFill="1" applyBorder="1" applyAlignment="1">
      <alignment horizontal="right"/>
    </xf>
    <xf numFmtId="0" fontId="31" fillId="0" borderId="0" xfId="0" applyFont="1"/>
    <xf numFmtId="0" fontId="43" fillId="37" borderId="12" xfId="0" applyFont="1" applyFill="1" applyBorder="1" applyAlignment="1">
      <alignment horizontal="left" vertical="center"/>
    </xf>
    <xf numFmtId="0" fontId="31" fillId="0" borderId="12" xfId="0" applyFont="1" applyBorder="1" applyAlignment="1">
      <alignment horizontal="left" vertical="center"/>
    </xf>
    <xf numFmtId="0" fontId="45" fillId="0" borderId="12" xfId="0" applyFont="1" applyBorder="1"/>
    <xf numFmtId="0" fontId="43" fillId="37" borderId="12" xfId="0" applyFont="1" applyFill="1" applyBorder="1" applyAlignment="1">
      <alignment horizontal="center" vertical="center" wrapText="1"/>
    </xf>
    <xf numFmtId="168" fontId="5" fillId="39" borderId="78" xfId="30" applyNumberFormat="1" applyFont="1" applyFill="1" applyBorder="1" applyAlignment="1" applyProtection="1">
      <alignment horizontal="center" vertical="center"/>
      <protection locked="0"/>
    </xf>
    <xf numFmtId="0" fontId="33" fillId="39" borderId="79" xfId="0" applyFont="1" applyFill="1" applyBorder="1" applyAlignment="1">
      <alignment horizontal="left" vertical="center"/>
    </xf>
    <xf numFmtId="0" fontId="5" fillId="39" borderId="79" xfId="0" applyFont="1" applyFill="1" applyBorder="1" applyAlignment="1">
      <alignment horizontal="left" vertical="center"/>
    </xf>
    <xf numFmtId="0" fontId="33" fillId="39" borderId="119" xfId="0" applyFont="1" applyFill="1" applyBorder="1" applyAlignment="1">
      <alignment horizontal="left" vertical="center"/>
    </xf>
    <xf numFmtId="0" fontId="43" fillId="0" borderId="0" xfId="0" applyFont="1" applyAlignment="1">
      <alignment horizontal="center"/>
    </xf>
    <xf numFmtId="0" fontId="14" fillId="0" borderId="0" xfId="0" applyFont="1"/>
    <xf numFmtId="0" fontId="45" fillId="62" borderId="0" xfId="0" applyFont="1" applyFill="1"/>
    <xf numFmtId="0" fontId="45" fillId="35" borderId="12" xfId="0" applyFont="1" applyFill="1" applyBorder="1" applyAlignment="1">
      <alignment horizontal="justify" vertical="center" wrapText="1"/>
    </xf>
    <xf numFmtId="0" fontId="5" fillId="35" borderId="12" xfId="0" applyFont="1" applyFill="1" applyBorder="1"/>
    <xf numFmtId="0" fontId="45" fillId="23" borderId="48" xfId="337" applyFont="1" applyBorder="1"/>
    <xf numFmtId="171" fontId="5" fillId="35" borderId="12" xfId="310" quotePrefix="1" applyNumberFormat="1" applyFont="1" applyFill="1" applyBorder="1" applyAlignment="1"/>
    <xf numFmtId="0" fontId="45" fillId="35" borderId="38"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5" fillId="35" borderId="63" xfId="0" applyFont="1" applyFill="1" applyBorder="1" applyAlignment="1">
      <alignment horizontal="center" vertical="center" wrapText="1"/>
    </xf>
    <xf numFmtId="0" fontId="45" fillId="35" borderId="38" xfId="0" applyFont="1" applyFill="1" applyBorder="1" applyAlignment="1">
      <alignment horizontal="justify" vertical="center" wrapText="1"/>
    </xf>
    <xf numFmtId="0" fontId="45" fillId="35" borderId="20" xfId="0" applyFont="1" applyFill="1" applyBorder="1" applyAlignment="1">
      <alignment horizontal="justify" vertical="center" wrapText="1"/>
    </xf>
    <xf numFmtId="0" fontId="45" fillId="35" borderId="63" xfId="0" applyFont="1" applyFill="1" applyBorder="1" applyAlignment="1">
      <alignment horizontal="justify" vertical="center" wrapText="1"/>
    </xf>
    <xf numFmtId="43" fontId="5" fillId="0" borderId="12" xfId="30" applyFont="1" applyFill="1" applyBorder="1"/>
    <xf numFmtId="43" fontId="5" fillId="0" borderId="10" xfId="30" applyFont="1" applyFill="1" applyBorder="1"/>
    <xf numFmtId="10" fontId="46" fillId="0" borderId="78" xfId="0" applyNumberFormat="1" applyFont="1" applyBorder="1" applyAlignment="1">
      <alignment horizontal="center" vertical="center" wrapText="1"/>
    </xf>
    <xf numFmtId="0" fontId="45" fillId="0" borderId="28" xfId="0" applyFont="1" applyBorder="1"/>
    <xf numFmtId="0" fontId="45" fillId="0" borderId="47" xfId="0" applyFont="1" applyBorder="1"/>
    <xf numFmtId="0" fontId="45" fillId="0" borderId="0" xfId="0" applyFont="1" applyAlignment="1">
      <alignment horizontal="center" vertical="center"/>
    </xf>
    <xf numFmtId="0" fontId="45" fillId="0" borderId="0" xfId="0" applyFont="1" applyAlignment="1">
      <alignment vertical="center"/>
    </xf>
    <xf numFmtId="0" fontId="45" fillId="0" borderId="28" xfId="0" applyFont="1" applyBorder="1" applyAlignment="1">
      <alignment vertical="center"/>
    </xf>
    <xf numFmtId="0" fontId="45" fillId="0" borderId="47"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wrapText="1"/>
    </xf>
    <xf numFmtId="0" fontId="5" fillId="0" borderId="44" xfId="0" applyFont="1" applyBorder="1" applyAlignment="1">
      <alignment wrapText="1"/>
    </xf>
    <xf numFmtId="0" fontId="5" fillId="0" borderId="43" xfId="0" applyFont="1" applyBorder="1"/>
    <xf numFmtId="0" fontId="45" fillId="0" borderId="43" xfId="0" applyFont="1" applyBorder="1" applyAlignment="1">
      <alignment horizontal="center" vertical="center"/>
    </xf>
    <xf numFmtId="0" fontId="45" fillId="0" borderId="44" xfId="0" applyFont="1" applyBorder="1" applyAlignment="1">
      <alignment vertical="center"/>
    </xf>
    <xf numFmtId="0" fontId="4" fillId="0" borderId="0" xfId="0" applyFont="1"/>
    <xf numFmtId="0" fontId="5" fillId="0" borderId="12" xfId="310" applyNumberFormat="1" applyFont="1" applyFill="1" applyBorder="1"/>
    <xf numFmtId="0" fontId="5" fillId="0" borderId="12" xfId="310" quotePrefix="1" applyNumberFormat="1" applyFont="1" applyFill="1" applyBorder="1" applyAlignment="1"/>
    <xf numFmtId="171" fontId="5" fillId="0" borderId="12" xfId="310" applyNumberFormat="1" applyFont="1" applyFill="1" applyBorder="1"/>
    <xf numFmtId="171" fontId="5" fillId="0" borderId="12" xfId="310" quotePrefix="1" applyNumberFormat="1" applyFont="1" applyFill="1" applyBorder="1" applyAlignment="1"/>
    <xf numFmtId="10" fontId="5" fillId="0" borderId="12" xfId="0" applyNumberFormat="1" applyFont="1" applyBorder="1"/>
    <xf numFmtId="0" fontId="45" fillId="41" borderId="24" xfId="0" applyFont="1" applyFill="1" applyBorder="1" applyAlignment="1">
      <alignment horizontal="left" vertical="center" wrapText="1"/>
    </xf>
    <xf numFmtId="0" fontId="45" fillId="41" borderId="12" xfId="0" applyFont="1" applyFill="1" applyBorder="1" applyAlignment="1">
      <alignment horizontal="center" vertical="center" wrapText="1"/>
    </xf>
    <xf numFmtId="0" fontId="43" fillId="37" borderId="59" xfId="0" applyFont="1" applyFill="1" applyBorder="1" applyAlignment="1">
      <alignment horizontal="center"/>
    </xf>
    <xf numFmtId="0" fontId="43" fillId="0" borderId="0" xfId="0" applyFont="1"/>
    <xf numFmtId="0" fontId="14" fillId="0" borderId="43" xfId="0" applyFont="1" applyBorder="1"/>
    <xf numFmtId="0" fontId="4" fillId="0" borderId="0" xfId="0" applyFont="1" applyAlignment="1">
      <alignment horizontal="center"/>
    </xf>
    <xf numFmtId="0" fontId="44" fillId="41" borderId="0" xfId="0" applyFont="1" applyFill="1" applyAlignment="1">
      <alignment horizontal="center" vertical="center" wrapText="1"/>
    </xf>
    <xf numFmtId="0" fontId="44" fillId="0" borderId="0" xfId="0" applyFont="1" applyAlignment="1">
      <alignmen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43" fillId="55" borderId="111" xfId="0" applyFont="1" applyFill="1" applyBorder="1" applyAlignment="1">
      <alignment horizontal="left"/>
    </xf>
    <xf numFmtId="0" fontId="43" fillId="55" borderId="96" xfId="0" applyFont="1" applyFill="1" applyBorder="1" applyAlignment="1">
      <alignment horizontal="left"/>
    </xf>
    <xf numFmtId="0" fontId="43" fillId="55" borderId="79" xfId="0" applyFont="1" applyFill="1" applyBorder="1" applyAlignment="1">
      <alignment horizontal="left"/>
    </xf>
    <xf numFmtId="0" fontId="45" fillId="47" borderId="12" xfId="0" applyFont="1" applyFill="1" applyBorder="1" applyAlignment="1">
      <alignment horizontal="center" wrapText="1"/>
    </xf>
    <xf numFmtId="0" fontId="45" fillId="0" borderId="24" xfId="0" applyFont="1" applyBorder="1"/>
    <xf numFmtId="164" fontId="45" fillId="41" borderId="12" xfId="0" applyNumberFormat="1" applyFont="1" applyFill="1" applyBorder="1" applyAlignment="1">
      <alignment horizontal="center"/>
    </xf>
    <xf numFmtId="0" fontId="52" fillId="44" borderId="24" xfId="0" applyFont="1" applyFill="1" applyBorder="1" applyAlignment="1">
      <alignment vertical="center" wrapText="1"/>
    </xf>
    <xf numFmtId="9" fontId="46" fillId="44" borderId="12" xfId="0" applyNumberFormat="1" applyFont="1" applyFill="1" applyBorder="1" applyAlignment="1">
      <alignment vertical="center" wrapText="1"/>
    </xf>
    <xf numFmtId="43" fontId="45" fillId="44" borderId="12" xfId="0" applyNumberFormat="1" applyFont="1" applyFill="1" applyBorder="1" applyAlignment="1">
      <alignment horizontal="center"/>
    </xf>
    <xf numFmtId="168" fontId="45" fillId="44" borderId="26" xfId="30" applyNumberFormat="1" applyFont="1" applyFill="1" applyBorder="1" applyAlignment="1"/>
    <xf numFmtId="168" fontId="45" fillId="0" borderId="0" xfId="30" applyNumberFormat="1" applyFont="1" applyFill="1" applyBorder="1" applyAlignment="1"/>
    <xf numFmtId="0" fontId="46" fillId="0" borderId="24" xfId="0" applyFont="1" applyBorder="1" applyAlignment="1">
      <alignment vertical="center" wrapText="1"/>
    </xf>
    <xf numFmtId="9" fontId="46" fillId="0" borderId="12" xfId="0" applyNumberFormat="1" applyFont="1" applyBorder="1" applyAlignment="1">
      <alignment vertical="center" wrapText="1"/>
    </xf>
    <xf numFmtId="43" fontId="46" fillId="0" borderId="0" xfId="30" applyFont="1" applyFill="1" applyBorder="1" applyAlignment="1">
      <alignment horizontal="left" vertical="center" wrapText="1" indent="2"/>
    </xf>
    <xf numFmtId="43" fontId="46" fillId="0" borderId="0" xfId="30" applyFont="1" applyFill="1" applyBorder="1" applyAlignment="1">
      <alignment horizontal="left" vertical="center" indent="2"/>
    </xf>
    <xf numFmtId="0" fontId="52" fillId="0" borderId="0" xfId="0" applyFont="1" applyAlignment="1">
      <alignment vertical="center"/>
    </xf>
    <xf numFmtId="43" fontId="44" fillId="0" borderId="0" xfId="0" applyNumberFormat="1" applyFont="1"/>
    <xf numFmtId="0" fontId="47" fillId="0" borderId="44" xfId="0" applyFont="1" applyBorder="1"/>
    <xf numFmtId="0" fontId="53" fillId="0" borderId="0" xfId="0" applyFont="1" applyAlignment="1">
      <alignment horizontal="right"/>
    </xf>
    <xf numFmtId="0" fontId="53" fillId="0" borderId="74" xfId="0" applyFont="1" applyBorder="1" applyAlignment="1">
      <alignment horizontal="right"/>
    </xf>
    <xf numFmtId="0" fontId="43" fillId="37" borderId="41" xfId="0" applyFont="1" applyFill="1" applyBorder="1" applyAlignment="1">
      <alignment horizontal="left"/>
    </xf>
    <xf numFmtId="0" fontId="52" fillId="44" borderId="38" xfId="0" applyFont="1" applyFill="1" applyBorder="1" applyAlignment="1">
      <alignment vertical="center" wrapText="1"/>
    </xf>
    <xf numFmtId="0" fontId="52" fillId="44" borderId="13" xfId="0" applyFont="1" applyFill="1" applyBorder="1" applyAlignment="1">
      <alignment vertical="center" wrapText="1"/>
    </xf>
    <xf numFmtId="0" fontId="46" fillId="0" borderId="30" xfId="0" applyFont="1" applyBorder="1" applyAlignment="1">
      <alignment vertical="center" wrapText="1"/>
    </xf>
    <xf numFmtId="0" fontId="54" fillId="0" borderId="0" xfId="0" applyFont="1"/>
    <xf numFmtId="0" fontId="43" fillId="0" borderId="71" xfId="0" applyFont="1" applyBorder="1" applyAlignment="1">
      <alignment horizontal="center"/>
    </xf>
    <xf numFmtId="0" fontId="43" fillId="0" borderId="76" xfId="0" applyFont="1" applyBorder="1" applyAlignment="1">
      <alignment horizontal="center"/>
    </xf>
    <xf numFmtId="0" fontId="33" fillId="0" borderId="71" xfId="0" applyFont="1" applyBorder="1"/>
    <xf numFmtId="0" fontId="44" fillId="0" borderId="0" xfId="0" applyFont="1" applyAlignment="1">
      <alignment horizontal="right"/>
    </xf>
    <xf numFmtId="0" fontId="55" fillId="0" borderId="0" xfId="0" applyFont="1" applyAlignment="1">
      <alignment horizontal="center" vertical="center" wrapText="1"/>
    </xf>
    <xf numFmtId="0" fontId="44" fillId="0" borderId="0" xfId="0" applyFont="1" applyAlignment="1">
      <alignment horizontal="left"/>
    </xf>
    <xf numFmtId="0" fontId="46" fillId="0" borderId="12" xfId="0" applyFont="1" applyBorder="1" applyAlignment="1">
      <alignment horizontal="left" vertical="center" wrapText="1"/>
    </xf>
    <xf numFmtId="43" fontId="53" fillId="0" borderId="0" xfId="30" applyFont="1" applyBorder="1" applyAlignment="1">
      <alignment horizontal="right"/>
    </xf>
    <xf numFmtId="43" fontId="45" fillId="41" borderId="78" xfId="30" applyFont="1" applyFill="1" applyBorder="1" applyAlignment="1">
      <alignment horizontal="center"/>
    </xf>
    <xf numFmtId="0" fontId="43" fillId="0" borderId="0" xfId="0" applyFont="1" applyAlignment="1">
      <alignment horizontal="center" vertical="center"/>
    </xf>
    <xf numFmtId="0" fontId="5" fillId="0" borderId="12" xfId="0" applyFont="1" applyBorder="1"/>
    <xf numFmtId="0" fontId="5" fillId="41" borderId="12" xfId="0" applyFont="1" applyFill="1" applyBorder="1" applyAlignment="1">
      <alignment horizontal="center" wrapText="1"/>
    </xf>
    <xf numFmtId="0" fontId="5" fillId="45" borderId="12" xfId="0" applyFont="1" applyFill="1" applyBorder="1" applyAlignment="1">
      <alignment horizontal="center" wrapText="1"/>
    </xf>
    <xf numFmtId="0" fontId="5" fillId="44" borderId="12" xfId="0" applyFont="1" applyFill="1" applyBorder="1" applyAlignment="1">
      <alignment horizontal="center" wrapText="1"/>
    </xf>
    <xf numFmtId="0" fontId="5" fillId="0" borderId="0" xfId="0" applyFont="1" applyAlignment="1">
      <alignment horizontal="center" wrapText="1"/>
    </xf>
    <xf numFmtId="0" fontId="4" fillId="0" borderId="0" xfId="0" applyFont="1" applyAlignment="1">
      <alignment wrapText="1"/>
    </xf>
    <xf numFmtId="168" fontId="5" fillId="0" borderId="12" xfId="30" applyNumberFormat="1" applyFont="1" applyFill="1" applyBorder="1"/>
    <xf numFmtId="38" fontId="5" fillId="0" borderId="0" xfId="0" applyNumberFormat="1" applyFont="1"/>
    <xf numFmtId="168" fontId="5" fillId="41" borderId="39" xfId="30" applyNumberFormat="1" applyFont="1" applyFill="1" applyBorder="1" applyAlignment="1">
      <alignment horizontal="center"/>
    </xf>
    <xf numFmtId="168" fontId="5" fillId="41" borderId="49" xfId="30" applyNumberFormat="1" applyFont="1" applyFill="1" applyBorder="1" applyAlignment="1">
      <alignment horizontal="center"/>
    </xf>
    <xf numFmtId="168" fontId="5" fillId="41" borderId="40" xfId="30" applyNumberFormat="1" applyFont="1" applyFill="1" applyBorder="1" applyAlignment="1">
      <alignment horizontal="center"/>
    </xf>
    <xf numFmtId="0" fontId="5" fillId="0" borderId="44" xfId="0" applyFont="1" applyBorder="1"/>
    <xf numFmtId="0" fontId="5" fillId="41" borderId="50" xfId="0" applyFont="1" applyFill="1" applyBorder="1"/>
    <xf numFmtId="0" fontId="5" fillId="0" borderId="53" xfId="0" applyFont="1" applyBorder="1"/>
    <xf numFmtId="168" fontId="5" fillId="41" borderId="55" xfId="30" applyNumberFormat="1" applyFont="1" applyFill="1" applyBorder="1"/>
    <xf numFmtId="0" fontId="5" fillId="0" borderId="39" xfId="0" applyFont="1" applyBorder="1"/>
    <xf numFmtId="168" fontId="5" fillId="41" borderId="56" xfId="30" applyNumberFormat="1" applyFont="1" applyFill="1" applyBorder="1"/>
    <xf numFmtId="1" fontId="5" fillId="0" borderId="0" xfId="0" applyNumberFormat="1" applyFont="1"/>
    <xf numFmtId="0" fontId="5" fillId="0" borderId="26" xfId="0" applyFont="1" applyBorder="1" applyAlignment="1">
      <alignment horizontal="center" vertical="center" wrapText="1"/>
    </xf>
    <xf numFmtId="0" fontId="4" fillId="0" borderId="0" xfId="0" applyFont="1" applyAlignment="1">
      <alignment vertical="center"/>
    </xf>
    <xf numFmtId="0" fontId="47" fillId="0" borderId="26" xfId="0" applyFont="1" applyBorder="1" applyAlignment="1">
      <alignment vertical="center" wrapText="1"/>
    </xf>
    <xf numFmtId="0" fontId="5" fillId="46" borderId="10" xfId="0" applyFont="1" applyFill="1" applyBorder="1" applyAlignment="1">
      <alignment horizontal="left" vertical="center" wrapText="1"/>
    </xf>
    <xf numFmtId="0" fontId="46" fillId="0" borderId="10" xfId="0" applyFont="1" applyBorder="1" applyAlignment="1">
      <alignment horizontal="left" vertical="center" wrapText="1"/>
    </xf>
    <xf numFmtId="10" fontId="46" fillId="0" borderId="0" xfId="0" applyNumberFormat="1" applyFont="1" applyAlignment="1">
      <alignment horizontal="center" vertical="center" wrapText="1"/>
    </xf>
    <xf numFmtId="0" fontId="5" fillId="0" borderId="10" xfId="0" applyFont="1" applyBorder="1" applyAlignment="1">
      <alignment horizontal="right" vertical="center" wrapText="1"/>
    </xf>
    <xf numFmtId="0" fontId="46" fillId="34" borderId="10" xfId="0" applyFont="1" applyFill="1" applyBorder="1" applyAlignment="1">
      <alignment horizontal="left" vertical="center" wrapText="1"/>
    </xf>
    <xf numFmtId="0" fontId="5" fillId="34"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56" fillId="32" borderId="12" xfId="137" applyFont="1" applyBorder="1" applyAlignment="1">
      <alignment vertical="center"/>
    </xf>
    <xf numFmtId="0" fontId="56" fillId="32" borderId="10" xfId="137" applyFont="1" applyBorder="1" applyAlignment="1">
      <alignment horizontal="left" vertical="center" wrapText="1"/>
    </xf>
    <xf numFmtId="43" fontId="56" fillId="32" borderId="12" xfId="137" applyNumberFormat="1" applyFont="1" applyBorder="1" applyAlignment="1">
      <alignment horizontal="center" vertical="center"/>
    </xf>
    <xf numFmtId="10" fontId="56" fillId="32" borderId="12" xfId="137" applyNumberFormat="1" applyFont="1" applyBorder="1" applyAlignment="1">
      <alignment horizontal="center" vertical="center"/>
    </xf>
    <xf numFmtId="43" fontId="56" fillId="23" borderId="12" xfId="337" applyNumberFormat="1" applyFont="1" applyBorder="1" applyAlignment="1">
      <alignment horizontal="center" vertical="center"/>
    </xf>
    <xf numFmtId="0" fontId="56" fillId="32" borderId="0" xfId="137" applyFont="1"/>
    <xf numFmtId="10" fontId="46" fillId="41" borderId="12" xfId="0" applyNumberFormat="1" applyFont="1" applyFill="1" applyBorder="1" applyAlignment="1">
      <alignment horizontal="center" vertical="center" wrapText="1"/>
    </xf>
    <xf numFmtId="0" fontId="46" fillId="0" borderId="0" xfId="0" applyFont="1" applyAlignment="1">
      <alignment horizontal="left" vertical="center" wrapText="1"/>
    </xf>
    <xf numFmtId="0" fontId="5" fillId="0" borderId="0" xfId="0" applyFont="1" applyAlignment="1">
      <alignment vertical="center"/>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5" fillId="35" borderId="10" xfId="0" applyFont="1" applyFill="1" applyBorder="1" applyAlignment="1">
      <alignment horizontal="left" vertical="center" wrapText="1"/>
    </xf>
    <xf numFmtId="0" fontId="33" fillId="0" borderId="10" xfId="0" applyFont="1" applyBorder="1" applyAlignment="1">
      <alignment horizontal="right" vertical="center" wrapText="1"/>
    </xf>
    <xf numFmtId="0" fontId="5" fillId="0" borderId="0" xfId="0" applyFont="1" applyAlignment="1">
      <alignment horizontal="left" vertical="center" wrapText="1"/>
    </xf>
    <xf numFmtId="168" fontId="47" fillId="0" borderId="0" xfId="30" applyNumberFormat="1" applyFont="1" applyFill="1" applyBorder="1"/>
    <xf numFmtId="0" fontId="44" fillId="0" borderId="71" xfId="0" applyFont="1" applyBorder="1" applyAlignment="1">
      <alignment horizontal="center" vertical="center" wrapText="1"/>
    </xf>
    <xf numFmtId="0" fontId="44" fillId="0" borderId="12" xfId="0" applyFont="1" applyBorder="1" applyAlignment="1">
      <alignment horizontal="center"/>
    </xf>
    <xf numFmtId="0" fontId="47" fillId="0" borderId="76" xfId="0" applyFont="1" applyBorder="1"/>
    <xf numFmtId="0" fontId="44" fillId="0" borderId="73" xfId="0" applyFont="1" applyBorder="1" applyAlignment="1">
      <alignment horizontal="center" vertical="center" wrapText="1"/>
    </xf>
    <xf numFmtId="0" fontId="44" fillId="0" borderId="98" xfId="0" applyFont="1" applyBorder="1" applyAlignment="1">
      <alignment horizontal="center" vertical="center" wrapText="1"/>
    </xf>
    <xf numFmtId="0" fontId="44" fillId="0" borderId="11" xfId="0" applyFont="1" applyBorder="1" applyAlignment="1">
      <alignment horizontal="center" vertical="center" wrapText="1"/>
    </xf>
    <xf numFmtId="43" fontId="5" fillId="0" borderId="78" xfId="30" applyFont="1" applyFill="1" applyBorder="1" applyAlignment="1">
      <alignment vertical="center" wrapText="1"/>
    </xf>
    <xf numFmtId="0" fontId="44" fillId="0" borderId="25" xfId="0" applyFont="1" applyBorder="1" applyAlignment="1">
      <alignment horizontal="center" vertical="center" wrapText="1"/>
    </xf>
    <xf numFmtId="0" fontId="44" fillId="0" borderId="23" xfId="0" applyFont="1" applyBorder="1" applyAlignment="1">
      <alignment horizontal="center" vertical="center" wrapText="1"/>
    </xf>
    <xf numFmtId="1" fontId="44" fillId="0" borderId="23" xfId="0" applyNumberFormat="1" applyFont="1" applyBorder="1" applyAlignment="1">
      <alignment horizontal="center" vertical="center" wrapText="1"/>
    </xf>
    <xf numFmtId="1" fontId="44" fillId="0" borderId="0" xfId="0" applyNumberFormat="1" applyFont="1" applyAlignment="1">
      <alignment horizontal="center" vertical="center" wrapText="1"/>
    </xf>
    <xf numFmtId="43" fontId="53" fillId="0" borderId="23" xfId="30" applyFont="1" applyBorder="1" applyAlignment="1">
      <alignment horizontal="right"/>
    </xf>
    <xf numFmtId="43" fontId="44" fillId="0" borderId="12" xfId="30" applyFont="1" applyFill="1" applyBorder="1" applyAlignment="1">
      <alignment horizontal="center" vertical="center" wrapText="1"/>
    </xf>
    <xf numFmtId="0" fontId="53" fillId="0" borderId="0" xfId="0" applyFont="1" applyAlignment="1">
      <alignment horizontal="left"/>
    </xf>
    <xf numFmtId="0" fontId="44" fillId="0" borderId="25" xfId="0" applyFont="1" applyBorder="1"/>
    <xf numFmtId="0" fontId="44" fillId="0" borderId="19" xfId="0" applyFont="1" applyBorder="1" applyAlignment="1">
      <alignment horizontal="center" vertical="center" wrapText="1"/>
    </xf>
    <xf numFmtId="43" fontId="44" fillId="0" borderId="78" xfId="30" applyFont="1" applyFill="1" applyBorder="1" applyAlignment="1">
      <alignment horizontal="center" vertical="center" wrapText="1"/>
    </xf>
    <xf numFmtId="43" fontId="44" fillId="0" borderId="102" xfId="30" applyFont="1" applyFill="1" applyBorder="1" applyAlignment="1">
      <alignment horizontal="center" vertical="center" wrapText="1"/>
    </xf>
    <xf numFmtId="43" fontId="44" fillId="0" borderId="104" xfId="30" applyFont="1" applyFill="1" applyBorder="1" applyAlignment="1">
      <alignment horizontal="center" vertical="center" wrapText="1"/>
    </xf>
    <xf numFmtId="43" fontId="44" fillId="0" borderId="105" xfId="30" applyFont="1" applyFill="1" applyBorder="1" applyAlignment="1">
      <alignment horizontal="center" vertical="center" wrapText="1"/>
    </xf>
    <xf numFmtId="0" fontId="44" fillId="0" borderId="104" xfId="0" applyFont="1" applyBorder="1" applyAlignment="1">
      <alignment horizontal="center" vertical="center" wrapText="1"/>
    </xf>
    <xf numFmtId="0" fontId="44" fillId="0" borderId="105" xfId="0" applyFont="1" applyBorder="1" applyAlignment="1">
      <alignment horizontal="center" vertical="center" wrapText="1"/>
    </xf>
    <xf numFmtId="43" fontId="45" fillId="41" borderId="99" xfId="30" applyFont="1" applyFill="1" applyBorder="1" applyAlignment="1">
      <alignment horizontal="center"/>
    </xf>
    <xf numFmtId="0" fontId="31" fillId="0" borderId="0" xfId="0" applyFont="1" applyAlignment="1">
      <alignment vertical="top"/>
    </xf>
    <xf numFmtId="14" fontId="5" fillId="0" borderId="0" xfId="0" applyNumberFormat="1" applyFont="1"/>
    <xf numFmtId="10" fontId="5" fillId="0" borderId="0" xfId="0" applyNumberFormat="1" applyFont="1"/>
    <xf numFmtId="0" fontId="5" fillId="52" borderId="50" xfId="0" applyFont="1" applyFill="1" applyBorder="1" applyAlignment="1">
      <alignment horizontal="center" wrapText="1"/>
    </xf>
    <xf numFmtId="0" fontId="5" fillId="52" borderId="51" xfId="0" applyFont="1" applyFill="1" applyBorder="1" applyAlignment="1">
      <alignment horizontal="center" wrapText="1"/>
    </xf>
    <xf numFmtId="0" fontId="5" fillId="52" borderId="52" xfId="0" applyFont="1" applyFill="1" applyBorder="1" applyAlignment="1">
      <alignment horizontal="center" wrapText="1"/>
    </xf>
    <xf numFmtId="0" fontId="44" fillId="0" borderId="71" xfId="0" applyFont="1" applyBorder="1"/>
    <xf numFmtId="0" fontId="43" fillId="55" borderId="0" xfId="0" applyFont="1" applyFill="1"/>
    <xf numFmtId="0" fontId="43" fillId="55" borderId="76" xfId="0" applyFont="1" applyFill="1" applyBorder="1"/>
    <xf numFmtId="0" fontId="44" fillId="0" borderId="0" xfId="0" applyFont="1" applyAlignment="1">
      <alignment horizontal="center"/>
    </xf>
    <xf numFmtId="0" fontId="59" fillId="0" borderId="78" xfId="0" applyFont="1" applyBorder="1" applyAlignment="1">
      <alignment horizontal="left" indent="2"/>
    </xf>
    <xf numFmtId="168" fontId="45" fillId="41" borderId="78" xfId="30" applyNumberFormat="1" applyFont="1" applyFill="1" applyBorder="1" applyAlignment="1">
      <alignment horizontal="center"/>
    </xf>
    <xf numFmtId="0" fontId="60" fillId="0" borderId="78" xfId="0" applyFont="1" applyBorder="1" applyAlignment="1">
      <alignment horizontal="left" indent="1"/>
    </xf>
    <xf numFmtId="0" fontId="59" fillId="0" borderId="78" xfId="0" applyFont="1" applyBorder="1" applyAlignment="1">
      <alignment horizontal="left" indent="1"/>
    </xf>
    <xf numFmtId="0" fontId="5" fillId="34" borderId="0" xfId="0" applyFont="1" applyFill="1" applyAlignment="1">
      <alignment vertical="center"/>
    </xf>
    <xf numFmtId="0" fontId="4" fillId="41" borderId="0" xfId="0" applyFont="1" applyFill="1"/>
    <xf numFmtId="0" fontId="45" fillId="41" borderId="97" xfId="0" applyFont="1" applyFill="1" applyBorder="1"/>
    <xf numFmtId="168" fontId="45" fillId="41" borderId="122" xfId="30" applyNumberFormat="1" applyFont="1" applyFill="1" applyBorder="1" applyAlignment="1">
      <alignment horizontal="center"/>
    </xf>
    <xf numFmtId="168" fontId="62" fillId="41" borderId="78" xfId="30" applyNumberFormat="1" applyFont="1" applyFill="1" applyBorder="1" applyAlignment="1"/>
    <xf numFmtId="168" fontId="45" fillId="41" borderId="90" xfId="30" applyNumberFormat="1" applyFont="1" applyFill="1" applyBorder="1" applyAlignment="1">
      <alignment horizontal="left" indent="2"/>
    </xf>
    <xf numFmtId="0" fontId="49" fillId="37" borderId="96" xfId="0" applyFont="1" applyFill="1" applyBorder="1"/>
    <xf numFmtId="0" fontId="43" fillId="37" borderId="75" xfId="0" applyFont="1" applyFill="1" applyBorder="1"/>
    <xf numFmtId="0" fontId="49" fillId="0" borderId="0" xfId="0" applyFont="1"/>
    <xf numFmtId="0" fontId="45" fillId="41" borderId="0" xfId="0" applyFont="1" applyFill="1"/>
    <xf numFmtId="0" fontId="55" fillId="0" borderId="0" xfId="0" applyFont="1" applyAlignment="1">
      <alignment horizontal="center" vertical="center"/>
    </xf>
    <xf numFmtId="0" fontId="5" fillId="0" borderId="0" xfId="0" applyFont="1" applyAlignment="1">
      <alignment horizontal="center"/>
    </xf>
    <xf numFmtId="0" fontId="43" fillId="37" borderId="78" xfId="0" applyFont="1" applyFill="1" applyBorder="1" applyAlignment="1">
      <alignment horizontal="center"/>
    </xf>
    <xf numFmtId="168" fontId="5" fillId="0" borderId="0" xfId="30" applyNumberFormat="1" applyFont="1" applyFill="1" applyBorder="1"/>
    <xf numFmtId="0" fontId="46" fillId="0" borderId="78" xfId="0" applyFont="1" applyBorder="1" applyAlignment="1">
      <alignment horizontal="left"/>
    </xf>
    <xf numFmtId="0" fontId="53" fillId="0" borderId="89" xfId="0" applyFont="1" applyBorder="1"/>
    <xf numFmtId="9" fontId="5" fillId="0" borderId="0" xfId="0" applyNumberFormat="1" applyFont="1"/>
    <xf numFmtId="0" fontId="53" fillId="0" borderId="12" xfId="0" applyFont="1" applyBorder="1"/>
    <xf numFmtId="0" fontId="63" fillId="0" borderId="0" xfId="0" applyFont="1"/>
    <xf numFmtId="0" fontId="5" fillId="0" borderId="13" xfId="0" applyFont="1" applyBorder="1" applyAlignment="1">
      <alignment vertical="top"/>
    </xf>
    <xf numFmtId="0" fontId="5" fillId="0" borderId="33" xfId="0" applyFont="1" applyBorder="1" applyAlignment="1">
      <alignment vertical="top"/>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4" xfId="0" quotePrefix="1" applyFont="1" applyBorder="1" applyAlignment="1">
      <alignment horizontal="center"/>
    </xf>
    <xf numFmtId="0" fontId="5" fillId="0" borderId="12" xfId="0" quotePrefix="1" applyFont="1" applyBorder="1" applyAlignment="1">
      <alignment horizontal="center"/>
    </xf>
    <xf numFmtId="0" fontId="5" fillId="0" borderId="31" xfId="0" quotePrefix="1" applyFont="1" applyBorder="1" applyAlignment="1">
      <alignment horizontal="center"/>
    </xf>
    <xf numFmtId="0" fontId="31" fillId="0" borderId="24" xfId="0" applyFont="1" applyBorder="1"/>
    <xf numFmtId="0" fontId="31" fillId="0" borderId="12" xfId="0" applyFont="1" applyBorder="1"/>
    <xf numFmtId="0" fontId="31" fillId="0" borderId="31" xfId="0" applyFont="1" applyBorder="1"/>
    <xf numFmtId="0" fontId="5" fillId="0" borderId="24" xfId="0" quotePrefix="1" applyFont="1" applyBorder="1" applyAlignment="1">
      <alignment horizontal="right"/>
    </xf>
    <xf numFmtId="0" fontId="5" fillId="0" borderId="31" xfId="0" applyFont="1" applyBorder="1"/>
    <xf numFmtId="0" fontId="31" fillId="0" borderId="24" xfId="0" applyFont="1" applyBorder="1" applyAlignment="1">
      <alignment horizontal="left"/>
    </xf>
    <xf numFmtId="0" fontId="5" fillId="0" borderId="24" xfId="0" applyFont="1" applyBorder="1"/>
    <xf numFmtId="0" fontId="5" fillId="0" borderId="24" xfId="0" applyFont="1" applyBorder="1" applyAlignment="1">
      <alignment vertical="center"/>
    </xf>
    <xf numFmtId="0" fontId="5" fillId="0" borderId="12" xfId="0" applyFont="1" applyBorder="1" applyAlignment="1">
      <alignment wrapText="1"/>
    </xf>
    <xf numFmtId="0" fontId="5" fillId="0" borderId="0" xfId="0" applyFont="1" applyAlignment="1">
      <alignment wrapText="1"/>
    </xf>
    <xf numFmtId="0" fontId="5" fillId="0" borderId="12" xfId="0" applyFont="1" applyBorder="1" applyAlignment="1">
      <alignment vertical="center"/>
    </xf>
    <xf numFmtId="0" fontId="31" fillId="0" borderId="12" xfId="0" applyFont="1" applyBorder="1" applyAlignment="1">
      <alignment wrapText="1"/>
    </xf>
    <xf numFmtId="0" fontId="4" fillId="0" borderId="0" xfId="0" applyFont="1" applyAlignment="1">
      <alignment horizontal="center" vertical="center"/>
    </xf>
    <xf numFmtId="0" fontId="63" fillId="34" borderId="0" xfId="0" applyFont="1" applyFill="1"/>
    <xf numFmtId="0" fontId="63" fillId="0" borderId="0" xfId="0" applyFont="1" applyAlignment="1">
      <alignment vertical="center"/>
    </xf>
    <xf numFmtId="0" fontId="54" fillId="0" borderId="0" xfId="0" applyFont="1" applyAlignment="1">
      <alignment vertical="center"/>
    </xf>
    <xf numFmtId="0" fontId="5" fillId="0" borderId="0" xfId="0" applyFont="1" applyAlignment="1">
      <alignment horizontal="right"/>
    </xf>
    <xf numFmtId="0" fontId="5" fillId="0" borderId="17" xfId="0" applyFont="1" applyBorder="1"/>
    <xf numFmtId="0" fontId="5" fillId="0" borderId="18" xfId="0" applyFont="1" applyBorder="1"/>
    <xf numFmtId="0" fontId="5" fillId="0" borderId="16" xfId="0" applyFont="1" applyBorder="1"/>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31" fillId="0" borderId="21" xfId="0" applyFont="1" applyBorder="1"/>
    <xf numFmtId="0" fontId="5" fillId="39" borderId="22" xfId="0" applyFont="1" applyFill="1" applyBorder="1"/>
    <xf numFmtId="0" fontId="5" fillId="39" borderId="21" xfId="0" applyFont="1" applyFill="1" applyBorder="1"/>
    <xf numFmtId="168" fontId="5" fillId="39" borderId="21" xfId="30" applyNumberFormat="1" applyFont="1" applyFill="1" applyBorder="1"/>
    <xf numFmtId="0" fontId="31" fillId="0" borderId="20" xfId="0" applyFont="1" applyBorder="1"/>
    <xf numFmtId="168" fontId="5" fillId="41" borderId="21" xfId="30" applyNumberFormat="1" applyFont="1" applyFill="1" applyBorder="1"/>
    <xf numFmtId="0" fontId="31" fillId="0" borderId="25" xfId="0" applyFont="1" applyBorder="1"/>
    <xf numFmtId="168" fontId="31" fillId="0" borderId="12" xfId="30" applyNumberFormat="1" applyFont="1" applyFill="1" applyBorder="1"/>
    <xf numFmtId="168" fontId="5" fillId="0" borderId="26" xfId="30" applyNumberFormat="1" applyFont="1" applyFill="1" applyBorder="1"/>
    <xf numFmtId="0" fontId="5" fillId="0" borderId="25" xfId="0" applyFont="1" applyBorder="1"/>
    <xf numFmtId="0" fontId="5" fillId="39" borderId="12" xfId="0" applyFont="1" applyFill="1" applyBorder="1"/>
    <xf numFmtId="168" fontId="5" fillId="39" borderId="12" xfId="30" applyNumberFormat="1" applyFont="1" applyFill="1" applyBorder="1"/>
    <xf numFmtId="168" fontId="5" fillId="0" borderId="21" xfId="30" applyNumberFormat="1" applyFont="1" applyFill="1" applyBorder="1"/>
    <xf numFmtId="0" fontId="31" fillId="0" borderId="20" xfId="0" applyFont="1" applyBorder="1" applyAlignment="1">
      <alignment vertical="top"/>
    </xf>
    <xf numFmtId="0" fontId="31" fillId="0" borderId="21" xfId="0" applyFont="1" applyBorder="1" applyAlignment="1">
      <alignment wrapText="1"/>
    </xf>
    <xf numFmtId="0" fontId="64" fillId="37" borderId="72" xfId="0" applyFont="1" applyFill="1" applyBorder="1" applyAlignment="1">
      <alignment horizontal="center"/>
    </xf>
    <xf numFmtId="0" fontId="4" fillId="37" borderId="0" xfId="0" applyFont="1" applyFill="1"/>
    <xf numFmtId="0" fontId="64" fillId="0" borderId="0" xfId="0" applyFont="1" applyAlignment="1">
      <alignment horizontal="center"/>
    </xf>
    <xf numFmtId="0" fontId="44" fillId="0" borderId="71" xfId="0" applyFont="1" applyBorder="1" applyAlignment="1">
      <alignment horizontal="left"/>
    </xf>
    <xf numFmtId="0" fontId="45" fillId="35" borderId="10" xfId="0" applyFont="1" applyFill="1" applyBorder="1"/>
    <xf numFmtId="0" fontId="44" fillId="0" borderId="11" xfId="0" applyFont="1" applyBorder="1"/>
    <xf numFmtId="0" fontId="65" fillId="0" borderId="73" xfId="0" applyFont="1" applyBorder="1"/>
    <xf numFmtId="0" fontId="33" fillId="0" borderId="0" xfId="0" applyFont="1" applyAlignment="1">
      <alignment horizontal="center"/>
    </xf>
    <xf numFmtId="0" fontId="47" fillId="0" borderId="74" xfId="0" applyFont="1" applyBorder="1"/>
    <xf numFmtId="0" fontId="4" fillId="0" borderId="0" xfId="0" applyFont="1" applyAlignment="1">
      <alignment horizontal="center" vertical="top"/>
    </xf>
    <xf numFmtId="43" fontId="4" fillId="0" borderId="0" xfId="30" applyFont="1" applyFill="1"/>
    <xf numFmtId="0" fontId="45" fillId="0" borderId="71" xfId="0" applyFont="1" applyBorder="1"/>
    <xf numFmtId="168" fontId="48" fillId="31" borderId="12" xfId="30" applyNumberFormat="1" applyFont="1" applyFill="1" applyBorder="1"/>
    <xf numFmtId="0" fontId="66" fillId="0" borderId="0" xfId="0" applyFont="1"/>
    <xf numFmtId="0" fontId="5" fillId="0" borderId="13" xfId="0" applyFont="1" applyBorder="1" applyAlignment="1">
      <alignment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31" fillId="0" borderId="24" xfId="0" applyFont="1" applyBorder="1" applyAlignment="1">
      <alignment horizontal="center" vertical="center" wrapText="1"/>
    </xf>
    <xf numFmtId="0" fontId="46" fillId="0" borderId="0" xfId="0" applyFont="1" applyAlignment="1">
      <alignment horizontal="center" vertical="center"/>
    </xf>
    <xf numFmtId="174" fontId="5" fillId="0" borderId="12" xfId="0" applyNumberFormat="1" applyFont="1" applyBorder="1" applyAlignment="1">
      <alignment horizontal="center" vertical="top" wrapText="1"/>
    </xf>
    <xf numFmtId="49" fontId="5" fillId="0" borderId="12" xfId="0" applyNumberFormat="1" applyFont="1" applyBorder="1" applyAlignment="1">
      <alignment horizontal="center" vertical="top" wrapText="1"/>
    </xf>
    <xf numFmtId="49" fontId="5" fillId="0" borderId="12" xfId="0" applyNumberFormat="1" applyFont="1" applyBorder="1" applyAlignment="1">
      <alignment horizontal="center" vertical="center" wrapText="1"/>
    </xf>
    <xf numFmtId="174" fontId="5" fillId="0" borderId="16" xfId="0" applyNumberFormat="1" applyFont="1" applyBorder="1" applyAlignment="1">
      <alignment horizontal="center" vertical="top" wrapText="1"/>
    </xf>
    <xf numFmtId="0" fontId="46" fillId="0" borderId="0" xfId="0" applyFont="1"/>
    <xf numFmtId="168" fontId="45" fillId="0" borderId="0" xfId="30" applyNumberFormat="1" applyFont="1"/>
    <xf numFmtId="0" fontId="55" fillId="0" borderId="0" xfId="0" applyFont="1"/>
    <xf numFmtId="0" fontId="67" fillId="0" borderId="0" xfId="0" applyFont="1"/>
    <xf numFmtId="0" fontId="68" fillId="0" borderId="0" xfId="0" applyFont="1"/>
    <xf numFmtId="0" fontId="67" fillId="36" borderId="0" xfId="0" applyFont="1" applyFill="1" applyAlignment="1">
      <alignment horizontal="center" vertical="center" wrapText="1"/>
    </xf>
    <xf numFmtId="0" fontId="67" fillId="0" borderId="0" xfId="0" applyFont="1" applyAlignment="1">
      <alignment horizontal="center" vertical="center" wrapText="1"/>
    </xf>
    <xf numFmtId="0" fontId="64" fillId="42" borderId="0" xfId="0" applyFont="1" applyFill="1" applyAlignment="1">
      <alignment horizontal="center" vertical="center" wrapText="1"/>
    </xf>
    <xf numFmtId="0" fontId="64" fillId="0" borderId="0" xfId="0" applyFont="1" applyAlignment="1">
      <alignment horizontal="center" vertical="center" wrapText="1"/>
    </xf>
    <xf numFmtId="168" fontId="45" fillId="44" borderId="22" xfId="30" applyNumberFormat="1" applyFont="1" applyFill="1" applyBorder="1" applyAlignment="1"/>
    <xf numFmtId="43" fontId="45" fillId="41" borderId="12" xfId="30" applyFont="1" applyFill="1" applyBorder="1"/>
    <xf numFmtId="43" fontId="45" fillId="41" borderId="12" xfId="0" applyNumberFormat="1" applyFont="1" applyFill="1" applyBorder="1" applyAlignment="1">
      <alignment horizontal="center"/>
    </xf>
    <xf numFmtId="0" fontId="66" fillId="0" borderId="0" xfId="0" applyFont="1" applyAlignment="1">
      <alignment wrapText="1"/>
    </xf>
    <xf numFmtId="0" fontId="44" fillId="0" borderId="0" xfId="0" applyFont="1" applyAlignment="1">
      <alignment horizontal="right" vertical="center" wrapText="1"/>
    </xf>
    <xf numFmtId="4" fontId="45" fillId="63" borderId="12" xfId="0" applyNumberFormat="1" applyFont="1" applyFill="1" applyBorder="1"/>
    <xf numFmtId="0" fontId="32" fillId="0" borderId="0" xfId="0" applyFont="1"/>
    <xf numFmtId="0" fontId="69" fillId="0" borderId="0" xfId="0" applyFont="1"/>
    <xf numFmtId="0" fontId="32" fillId="36" borderId="33" xfId="0" applyFont="1" applyFill="1" applyBorder="1" applyAlignment="1">
      <alignment horizontal="center" vertical="center"/>
    </xf>
    <xf numFmtId="0" fontId="45" fillId="36" borderId="0" xfId="0" applyFont="1" applyFill="1"/>
    <xf numFmtId="49" fontId="32" fillId="0" borderId="12" xfId="0" applyNumberFormat="1" applyFont="1" applyBorder="1" applyAlignment="1">
      <alignment horizontal="center" vertical="center"/>
    </xf>
    <xf numFmtId="49" fontId="32" fillId="0" borderId="12" xfId="0" applyNumberFormat="1" applyFont="1" applyBorder="1" applyAlignment="1">
      <alignment horizontal="center" vertical="center" wrapText="1"/>
    </xf>
    <xf numFmtId="49" fontId="31" fillId="24" borderId="12" xfId="0" applyNumberFormat="1" applyFont="1" applyFill="1" applyBorder="1" applyAlignment="1">
      <alignment horizontal="center" vertical="top" wrapText="1"/>
    </xf>
    <xf numFmtId="49" fontId="31" fillId="24" borderId="31" xfId="0" applyNumberFormat="1" applyFont="1" applyFill="1" applyBorder="1" applyAlignment="1">
      <alignment horizontal="center" vertical="top" wrapText="1"/>
    </xf>
    <xf numFmtId="0" fontId="32" fillId="0" borderId="12" xfId="0" applyFont="1" applyBorder="1"/>
    <xf numFmtId="0" fontId="5" fillId="0" borderId="12" xfId="0" applyFont="1" applyBorder="1" applyAlignment="1">
      <alignment horizontal="left" vertical="top" wrapText="1"/>
    </xf>
    <xf numFmtId="168" fontId="5" fillId="0" borderId="31" xfId="30" applyNumberFormat="1" applyFont="1" applyBorder="1"/>
    <xf numFmtId="0" fontId="47" fillId="0" borderId="24" xfId="0" applyFont="1" applyBorder="1" applyAlignment="1">
      <alignment horizontal="left" vertical="top"/>
    </xf>
    <xf numFmtId="43" fontId="5" fillId="0" borderId="12" xfId="30" applyFont="1" applyBorder="1"/>
    <xf numFmtId="0" fontId="31" fillId="48" borderId="0" xfId="0" applyFont="1" applyFill="1" applyAlignment="1">
      <alignment horizontal="left" vertical="top" wrapText="1"/>
    </xf>
    <xf numFmtId="0" fontId="31" fillId="36" borderId="33" xfId="0" applyFont="1" applyFill="1" applyBorder="1" applyAlignment="1">
      <alignment horizontal="center" vertical="center"/>
    </xf>
    <xf numFmtId="49" fontId="31" fillId="0" borderId="12" xfId="0" applyNumberFormat="1" applyFont="1" applyBorder="1" applyAlignment="1">
      <alignment horizontal="center" vertical="center"/>
    </xf>
    <xf numFmtId="49" fontId="31" fillId="0" borderId="12" xfId="0" applyNumberFormat="1" applyFont="1" applyBorder="1" applyAlignment="1">
      <alignment horizontal="center" vertical="center" wrapText="1"/>
    </xf>
    <xf numFmtId="49" fontId="45" fillId="0" borderId="12" xfId="0" applyNumberFormat="1" applyFont="1" applyBorder="1" applyAlignment="1">
      <alignment horizontal="center"/>
    </xf>
    <xf numFmtId="49" fontId="31" fillId="0" borderId="12" xfId="0" applyNumberFormat="1" applyFont="1" applyBorder="1" applyAlignment="1">
      <alignment horizontal="left" vertical="center"/>
    </xf>
    <xf numFmtId="0" fontId="14" fillId="0" borderId="12" xfId="0" applyFont="1" applyBorder="1"/>
    <xf numFmtId="0" fontId="32" fillId="0" borderId="12" xfId="0" applyFont="1" applyBorder="1" applyAlignment="1">
      <alignment horizontal="left" vertical="center"/>
    </xf>
    <xf numFmtId="0" fontId="45" fillId="0" borderId="24" xfId="0" quotePrefix="1" applyFont="1" applyBorder="1" applyAlignment="1">
      <alignment horizontal="center" vertical="center" wrapText="1"/>
    </xf>
    <xf numFmtId="0" fontId="32" fillId="0" borderId="24" xfId="0" applyFont="1" applyBorder="1"/>
    <xf numFmtId="0" fontId="45" fillId="49" borderId="0" xfId="0" applyFont="1" applyFill="1"/>
    <xf numFmtId="0" fontId="31" fillId="0" borderId="0" xfId="0" applyFont="1" applyAlignment="1">
      <alignment horizontal="left" vertical="center"/>
    </xf>
    <xf numFmtId="0" fontId="45" fillId="36" borderId="33" xfId="0" applyFont="1" applyFill="1" applyBorder="1" applyAlignment="1">
      <alignment horizontal="center" vertical="center"/>
    </xf>
    <xf numFmtId="0" fontId="45" fillId="0" borderId="38" xfId="0" applyFont="1" applyBorder="1" applyAlignment="1">
      <alignment horizontal="center" vertical="center"/>
    </xf>
    <xf numFmtId="37" fontId="45" fillId="0" borderId="12" xfId="39" quotePrefix="1" applyNumberFormat="1" applyFont="1" applyBorder="1" applyAlignment="1">
      <alignment horizontal="center" vertical="center" wrapText="1"/>
    </xf>
    <xf numFmtId="37" fontId="45" fillId="0" borderId="31" xfId="39" quotePrefix="1" applyNumberFormat="1" applyFont="1" applyBorder="1" applyAlignment="1">
      <alignment horizontal="center" vertical="center" wrapText="1"/>
    </xf>
    <xf numFmtId="0" fontId="45" fillId="0" borderId="12" xfId="0" applyFont="1" applyBorder="1" applyAlignment="1">
      <alignment vertical="center" wrapText="1"/>
    </xf>
    <xf numFmtId="0" fontId="45" fillId="0" borderId="32" xfId="0" applyFont="1" applyBorder="1"/>
    <xf numFmtId="168" fontId="5" fillId="0" borderId="34" xfId="30" applyNumberFormat="1" applyFont="1" applyBorder="1"/>
    <xf numFmtId="49" fontId="45" fillId="0" borderId="24" xfId="0" quotePrefix="1" applyNumberFormat="1" applyFont="1" applyBorder="1" applyAlignment="1">
      <alignment horizontal="center"/>
    </xf>
    <xf numFmtId="0" fontId="5" fillId="0" borderId="24" xfId="0" applyFont="1" applyBorder="1" applyAlignment="1">
      <alignment horizontal="left" vertical="top" wrapText="1"/>
    </xf>
    <xf numFmtId="0" fontId="45" fillId="34" borderId="0" xfId="0" applyFont="1" applyFill="1" applyAlignment="1">
      <alignment horizontal="left"/>
    </xf>
    <xf numFmtId="0" fontId="45" fillId="36" borderId="36" xfId="0" applyFont="1" applyFill="1" applyBorder="1" applyAlignment="1">
      <alignment horizontal="center" vertical="center"/>
    </xf>
    <xf numFmtId="37" fontId="45" fillId="0" borderId="22" xfId="39" quotePrefix="1" applyNumberFormat="1" applyFont="1" applyBorder="1" applyAlignment="1">
      <alignment horizontal="center" vertical="center" wrapText="1"/>
    </xf>
    <xf numFmtId="0" fontId="31" fillId="0" borderId="24" xfId="0" applyFont="1" applyBorder="1" applyAlignment="1">
      <alignment horizontal="left" vertical="top" wrapText="1"/>
    </xf>
    <xf numFmtId="0" fontId="5" fillId="34" borderId="0" xfId="0" applyFont="1" applyFill="1"/>
    <xf numFmtId="0" fontId="45" fillId="0" borderId="12" xfId="30" quotePrefix="1" applyNumberFormat="1" applyFont="1" applyFill="1" applyBorder="1" applyAlignment="1">
      <alignment horizontal="center" wrapText="1"/>
    </xf>
    <xf numFmtId="0" fontId="31" fillId="24" borderId="12" xfId="30" quotePrefix="1" applyNumberFormat="1" applyFont="1" applyFill="1" applyBorder="1" applyAlignment="1">
      <alignment horizontal="center" wrapText="1"/>
    </xf>
    <xf numFmtId="0" fontId="45" fillId="0" borderId="31" xfId="30" quotePrefix="1" applyNumberFormat="1" applyFont="1" applyFill="1" applyBorder="1" applyAlignment="1">
      <alignment horizontal="center" wrapText="1"/>
    </xf>
    <xf numFmtId="0" fontId="5" fillId="24" borderId="12" xfId="30" quotePrefix="1" applyNumberFormat="1" applyFont="1" applyFill="1" applyBorder="1" applyAlignment="1">
      <alignment horizontal="center" wrapText="1"/>
    </xf>
    <xf numFmtId="168" fontId="4" fillId="0" borderId="0" xfId="30" applyNumberFormat="1" applyFont="1" applyAlignment="1">
      <alignment vertical="center"/>
    </xf>
    <xf numFmtId="0" fontId="31" fillId="0" borderId="12" xfId="0" applyFont="1" applyBorder="1" applyAlignment="1">
      <alignment horizontal="left" vertical="top" wrapText="1"/>
    </xf>
    <xf numFmtId="0" fontId="31" fillId="0" borderId="0" xfId="0" applyFont="1" applyAlignment="1">
      <alignment horizontal="left" vertical="top"/>
    </xf>
    <xf numFmtId="0" fontId="45" fillId="36" borderId="13" xfId="0" applyFont="1" applyFill="1" applyBorder="1" applyAlignment="1">
      <alignment vertical="center"/>
    </xf>
    <xf numFmtId="174" fontId="32" fillId="0" borderId="12" xfId="0" applyNumberFormat="1" applyFont="1" applyBorder="1" applyAlignment="1">
      <alignment horizontal="center"/>
    </xf>
    <xf numFmtId="49" fontId="32" fillId="0" borderId="12" xfId="0" applyNumberFormat="1" applyFont="1" applyBorder="1" applyAlignment="1">
      <alignment horizontal="center"/>
    </xf>
    <xf numFmtId="168" fontId="5" fillId="24" borderId="0" xfId="39" applyNumberFormat="1" applyFont="1" applyFill="1" applyBorder="1" applyAlignment="1">
      <alignment horizontal="left" vertical="center" wrapText="1"/>
    </xf>
    <xf numFmtId="0" fontId="14" fillId="0" borderId="31" xfId="0" applyFont="1" applyBorder="1"/>
    <xf numFmtId="168" fontId="14" fillId="0" borderId="12" xfId="30" applyNumberFormat="1" applyFont="1" applyBorder="1"/>
    <xf numFmtId="168" fontId="14" fillId="0" borderId="31" xfId="30" applyNumberFormat="1" applyFont="1" applyBorder="1"/>
    <xf numFmtId="43" fontId="14" fillId="0" borderId="12" xfId="30" applyFont="1" applyBorder="1"/>
    <xf numFmtId="0" fontId="5" fillId="0" borderId="12" xfId="0" quotePrefix="1" applyFont="1" applyBorder="1" applyAlignment="1">
      <alignment horizontal="left" vertical="top" wrapText="1"/>
    </xf>
    <xf numFmtId="43" fontId="14" fillId="0" borderId="31" xfId="30" applyFont="1" applyBorder="1"/>
    <xf numFmtId="0" fontId="45" fillId="48" borderId="0" xfId="0" applyFont="1" applyFill="1"/>
    <xf numFmtId="0" fontId="31" fillId="0" borderId="0" xfId="0" applyFont="1" applyAlignment="1">
      <alignment horizontal="left"/>
    </xf>
    <xf numFmtId="0" fontId="32" fillId="36" borderId="13" xfId="0" applyFont="1" applyFill="1" applyBorder="1" applyAlignment="1">
      <alignment horizontal="center" vertical="center"/>
    </xf>
    <xf numFmtId="174" fontId="14" fillId="0" borderId="24" xfId="0" applyNumberFormat="1" applyFont="1" applyBorder="1" applyAlignment="1">
      <alignment horizontal="center"/>
    </xf>
    <xf numFmtId="37" fontId="45" fillId="0" borderId="12" xfId="39" applyNumberFormat="1" applyFont="1" applyBorder="1" applyAlignment="1">
      <alignment horizontal="center" vertical="center" wrapText="1"/>
    </xf>
    <xf numFmtId="0" fontId="14" fillId="0" borderId="24" xfId="0" applyFont="1" applyBorder="1" applyAlignment="1">
      <alignment vertical="top"/>
    </xf>
    <xf numFmtId="0" fontId="14" fillId="0" borderId="24" xfId="0" applyFont="1" applyBorder="1"/>
    <xf numFmtId="43" fontId="31" fillId="0" borderId="12" xfId="30" applyFont="1" applyBorder="1" applyAlignment="1">
      <alignment horizontal="left" vertical="top" wrapText="1"/>
    </xf>
    <xf numFmtId="43" fontId="5" fillId="0" borderId="12" xfId="30" applyFont="1" applyBorder="1" applyAlignment="1">
      <alignment horizontal="left" vertical="top" wrapText="1"/>
    </xf>
    <xf numFmtId="43" fontId="5" fillId="0" borderId="12" xfId="30" quotePrefix="1" applyFont="1" applyBorder="1" applyAlignment="1">
      <alignment horizontal="left" vertical="top" wrapText="1"/>
    </xf>
    <xf numFmtId="0" fontId="5" fillId="0" borderId="12" xfId="0" applyFont="1" applyBorder="1" applyAlignment="1">
      <alignment horizontal="left" wrapText="1"/>
    </xf>
    <xf numFmtId="43" fontId="5" fillId="0" borderId="12" xfId="30" applyFont="1" applyFill="1" applyBorder="1" applyAlignment="1">
      <alignment horizontal="left" wrapText="1"/>
    </xf>
    <xf numFmtId="0" fontId="31" fillId="0" borderId="32" xfId="0" applyFont="1" applyBorder="1" applyAlignment="1">
      <alignment horizontal="left" vertical="top" wrapText="1"/>
    </xf>
    <xf numFmtId="43" fontId="31" fillId="0" borderId="32" xfId="30" applyFont="1" applyBorder="1" applyAlignment="1">
      <alignment horizontal="left" vertical="top" wrapText="1"/>
    </xf>
    <xf numFmtId="43" fontId="14" fillId="0" borderId="32" xfId="30" applyFont="1" applyBorder="1"/>
    <xf numFmtId="0" fontId="31" fillId="0" borderId="0" xfId="0" applyFont="1" applyAlignment="1">
      <alignment horizontal="left" vertical="top" wrapText="1"/>
    </xf>
    <xf numFmtId="43" fontId="14" fillId="0" borderId="0" xfId="39" applyFont="1" applyBorder="1"/>
    <xf numFmtId="0" fontId="5" fillId="48" borderId="0" xfId="0" applyFont="1" applyFill="1" applyAlignment="1">
      <alignment horizontal="left" vertical="top" wrapText="1"/>
    </xf>
    <xf numFmtId="168" fontId="5" fillId="48" borderId="0" xfId="30" applyNumberFormat="1" applyFont="1" applyFill="1" applyBorder="1" applyAlignment="1">
      <alignment horizontal="left" vertical="top" wrapText="1"/>
    </xf>
    <xf numFmtId="168" fontId="14" fillId="48" borderId="0" xfId="30" applyNumberFormat="1" applyFont="1" applyFill="1" applyBorder="1" applyAlignment="1">
      <alignment horizontal="left" vertical="top"/>
    </xf>
    <xf numFmtId="168" fontId="14" fillId="48" borderId="0" xfId="30" applyNumberFormat="1" applyFont="1" applyFill="1" applyBorder="1" applyAlignment="1">
      <alignment vertical="top"/>
    </xf>
    <xf numFmtId="168" fontId="31" fillId="48" borderId="0" xfId="30" applyNumberFormat="1" applyFont="1" applyFill="1" applyBorder="1" applyAlignment="1">
      <alignment horizontal="left" vertical="top" wrapText="1"/>
    </xf>
    <xf numFmtId="168" fontId="14" fillId="48" borderId="0" xfId="30" applyNumberFormat="1" applyFont="1" applyFill="1" applyBorder="1"/>
    <xf numFmtId="165" fontId="31" fillId="48" borderId="0" xfId="0" applyNumberFormat="1" applyFont="1" applyFill="1" applyAlignment="1">
      <alignment horizontal="left" vertical="top" wrapText="1"/>
    </xf>
    <xf numFmtId="0" fontId="5" fillId="0" borderId="0" xfId="0" applyFont="1" applyAlignment="1">
      <alignment horizontal="left" vertical="top" wrapText="1"/>
    </xf>
    <xf numFmtId="37" fontId="45" fillId="0" borderId="24" xfId="39" applyNumberFormat="1" applyFont="1" applyBorder="1" applyAlignment="1">
      <alignment horizontal="center" vertical="center" wrapText="1"/>
    </xf>
    <xf numFmtId="37" fontId="45" fillId="0" borderId="31" xfId="39" applyNumberFormat="1" applyFont="1" applyBorder="1" applyAlignment="1">
      <alignment horizontal="center" vertical="center" wrapText="1"/>
    </xf>
    <xf numFmtId="0" fontId="47" fillId="0" borderId="0" xfId="0" applyFont="1" applyAlignment="1">
      <alignment horizontal="center" vertical="center"/>
    </xf>
    <xf numFmtId="0" fontId="5" fillId="0" borderId="0" xfId="0" applyFont="1" applyAlignment="1">
      <alignment horizontal="center" vertical="center"/>
    </xf>
    <xf numFmtId="0" fontId="31" fillId="36" borderId="13" xfId="0" applyFont="1" applyFill="1" applyBorder="1" applyAlignment="1">
      <alignment horizontal="center" vertical="center"/>
    </xf>
    <xf numFmtId="37" fontId="31" fillId="0" borderId="12" xfId="39" applyNumberFormat="1" applyFont="1" applyBorder="1" applyAlignment="1">
      <alignment horizontal="center" vertical="center" wrapText="1"/>
    </xf>
    <xf numFmtId="37" fontId="31" fillId="0" borderId="12" xfId="39" applyNumberFormat="1" applyFont="1" applyBorder="1" applyAlignment="1">
      <alignment horizontal="center"/>
    </xf>
    <xf numFmtId="37" fontId="31" fillId="0" borderId="31" xfId="39" applyNumberFormat="1" applyFont="1" applyBorder="1" applyAlignment="1">
      <alignment horizontal="center"/>
    </xf>
    <xf numFmtId="0" fontId="31"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30" applyNumberFormat="1" applyFont="1" applyBorder="1" applyAlignment="1">
      <alignment horizontal="left" vertical="center" wrapText="1"/>
    </xf>
    <xf numFmtId="168" fontId="5" fillId="0" borderId="12" xfId="30" applyNumberFormat="1" applyFont="1" applyBorder="1"/>
    <xf numFmtId="0" fontId="31" fillId="0" borderId="32" xfId="0" applyFont="1" applyBorder="1" applyAlignment="1">
      <alignment vertical="center"/>
    </xf>
    <xf numFmtId="43" fontId="31" fillId="0" borderId="32" xfId="0" applyNumberFormat="1" applyFont="1" applyBorder="1" applyAlignment="1">
      <alignment vertical="center"/>
    </xf>
    <xf numFmtId="0" fontId="31" fillId="0" borderId="12" xfId="0" applyFont="1" applyBorder="1" applyAlignment="1">
      <alignment vertical="top" wrapText="1"/>
    </xf>
    <xf numFmtId="43" fontId="5" fillId="0" borderId="31" xfId="30" applyFont="1" applyBorder="1"/>
    <xf numFmtId="43" fontId="31" fillId="0" borderId="12" xfId="30" applyFont="1" applyBorder="1"/>
    <xf numFmtId="43" fontId="31" fillId="0" borderId="31" xfId="30" applyFont="1" applyBorder="1"/>
    <xf numFmtId="43" fontId="31" fillId="0" borderId="32" xfId="30" applyFont="1" applyBorder="1" applyAlignment="1">
      <alignment vertical="center"/>
    </xf>
    <xf numFmtId="171" fontId="4" fillId="0" borderId="0" xfId="0" applyNumberFormat="1" applyFont="1" applyAlignment="1">
      <alignment vertical="center"/>
    </xf>
    <xf numFmtId="168" fontId="4" fillId="0" borderId="0" xfId="30" applyNumberFormat="1" applyFont="1" applyFill="1" applyAlignment="1">
      <alignment vertical="center"/>
    </xf>
    <xf numFmtId="0" fontId="4" fillId="34" borderId="0" xfId="0" applyFont="1" applyFill="1" applyAlignment="1">
      <alignment vertical="center"/>
    </xf>
    <xf numFmtId="0" fontId="31" fillId="0" borderId="0" xfId="0" applyFont="1" applyAlignment="1">
      <alignment vertical="center"/>
    </xf>
    <xf numFmtId="0" fontId="47" fillId="0" borderId="0" xfId="0" applyFont="1" applyAlignment="1">
      <alignment vertical="center"/>
    </xf>
    <xf numFmtId="0" fontId="70" fillId="0" borderId="71" xfId="0" applyFont="1" applyBorder="1" applyAlignment="1">
      <alignment vertical="center"/>
    </xf>
    <xf numFmtId="168" fontId="47" fillId="0" borderId="0" xfId="30" applyNumberFormat="1" applyFont="1" applyFill="1" applyBorder="1" applyAlignment="1">
      <alignment horizontal="center" vertical="center"/>
    </xf>
    <xf numFmtId="171" fontId="47" fillId="0" borderId="0" xfId="0" applyNumberFormat="1" applyFont="1" applyAlignment="1">
      <alignment vertical="center"/>
    </xf>
    <xf numFmtId="1" fontId="47" fillId="0" borderId="0" xfId="0" applyNumberFormat="1" applyFont="1" applyAlignment="1">
      <alignment horizontal="center" vertical="center"/>
    </xf>
    <xf numFmtId="0" fontId="45" fillId="36" borderId="12" xfId="0" applyFont="1" applyFill="1" applyBorder="1" applyAlignment="1">
      <alignment vertical="center"/>
    </xf>
    <xf numFmtId="168" fontId="45" fillId="36" borderId="12" xfId="30" applyNumberFormat="1" applyFont="1" applyFill="1" applyBorder="1" applyAlignment="1">
      <alignment horizontal="center" vertical="center" wrapText="1"/>
    </xf>
    <xf numFmtId="168" fontId="45" fillId="36" borderId="22" xfId="30" applyNumberFormat="1" applyFont="1" applyFill="1" applyBorder="1" applyAlignment="1">
      <alignment horizontal="center" vertical="center" wrapText="1"/>
    </xf>
    <xf numFmtId="171" fontId="45" fillId="36" borderId="22" xfId="30" applyNumberFormat="1" applyFont="1" applyFill="1" applyBorder="1" applyAlignment="1">
      <alignment horizontal="center" vertical="center" wrapText="1"/>
    </xf>
    <xf numFmtId="0" fontId="5" fillId="47" borderId="10" xfId="0" applyFont="1" applyFill="1" applyBorder="1" applyAlignment="1">
      <alignment vertical="center" wrapText="1"/>
    </xf>
    <xf numFmtId="0" fontId="5" fillId="34" borderId="10" xfId="0" applyFont="1" applyFill="1" applyBorder="1" applyAlignment="1">
      <alignment vertical="center" wrapText="1"/>
    </xf>
    <xf numFmtId="171" fontId="46" fillId="34" borderId="12" xfId="310" applyNumberFormat="1" applyFont="1" applyFill="1" applyBorder="1" applyAlignment="1">
      <alignment horizontal="center" vertical="center" wrapText="1"/>
    </xf>
    <xf numFmtId="3" fontId="5" fillId="34" borderId="21" xfId="0" applyNumberFormat="1" applyFont="1" applyFill="1" applyBorder="1" applyAlignment="1">
      <alignment horizontal="center" vertical="center" wrapText="1"/>
    </xf>
    <xf numFmtId="0" fontId="5" fillId="0" borderId="10" xfId="0" applyFont="1" applyBorder="1" applyAlignment="1">
      <alignment vertical="center" wrapText="1"/>
    </xf>
    <xf numFmtId="3" fontId="5" fillId="34" borderId="22" xfId="0" applyNumberFormat="1" applyFont="1" applyFill="1" applyBorder="1" applyAlignment="1">
      <alignment horizontal="center" vertical="center" wrapText="1"/>
    </xf>
    <xf numFmtId="0" fontId="5" fillId="0" borderId="12" xfId="0" applyFont="1" applyBorder="1" applyAlignment="1">
      <alignment vertical="center" wrapText="1"/>
    </xf>
    <xf numFmtId="10" fontId="46" fillId="34" borderId="12" xfId="310" applyNumberFormat="1" applyFont="1" applyFill="1" applyBorder="1" applyAlignment="1">
      <alignment horizontal="center" vertical="center" wrapText="1"/>
    </xf>
    <xf numFmtId="0" fontId="5" fillId="0" borderId="22" xfId="0" applyFont="1" applyBorder="1" applyAlignment="1">
      <alignment horizontal="left" vertical="center" wrapText="1"/>
    </xf>
    <xf numFmtId="0" fontId="5" fillId="0" borderId="18" xfId="0" applyFont="1" applyBorder="1" applyAlignment="1">
      <alignment vertical="center"/>
    </xf>
    <xf numFmtId="0" fontId="5" fillId="0" borderId="22" xfId="0" applyFont="1" applyBorder="1" applyAlignment="1">
      <alignment horizontal="left" vertical="center"/>
    </xf>
    <xf numFmtId="168" fontId="44" fillId="0" borderId="20" xfId="30" applyNumberFormat="1" applyFont="1" applyFill="1" applyBorder="1" applyAlignment="1">
      <alignment horizontal="right" vertical="center" wrapText="1"/>
    </xf>
    <xf numFmtId="168" fontId="44" fillId="0" borderId="12" xfId="30" applyNumberFormat="1" applyFont="1" applyFill="1" applyBorder="1" applyAlignment="1">
      <alignment horizontal="right" vertical="center" wrapText="1"/>
    </xf>
    <xf numFmtId="168" fontId="44" fillId="0" borderId="0" xfId="30" applyNumberFormat="1" applyFont="1" applyFill="1" applyBorder="1" applyAlignment="1">
      <alignment horizontal="right" vertical="center" wrapText="1"/>
    </xf>
    <xf numFmtId="0" fontId="47" fillId="34" borderId="0" xfId="0" applyFont="1" applyFill="1" applyAlignment="1">
      <alignment vertical="center"/>
    </xf>
    <xf numFmtId="0" fontId="55" fillId="0" borderId="0" xfId="0" applyFont="1" applyAlignment="1">
      <alignment horizontal="left" vertical="justify"/>
    </xf>
    <xf numFmtId="168" fontId="45" fillId="36" borderId="33" xfId="30" applyNumberFormat="1" applyFont="1" applyFill="1" applyBorder="1" applyAlignment="1">
      <alignment horizontal="center" vertical="center" wrapText="1"/>
    </xf>
    <xf numFmtId="0" fontId="45" fillId="36" borderId="51" xfId="0" applyFont="1" applyFill="1" applyBorder="1" applyAlignment="1">
      <alignment horizontal="center" vertical="center"/>
    </xf>
    <xf numFmtId="168" fontId="45" fillId="36" borderId="52" xfId="30" applyNumberFormat="1" applyFont="1" applyFill="1" applyBorder="1" applyAlignment="1">
      <alignment horizontal="center" vertical="center" wrapText="1"/>
    </xf>
    <xf numFmtId="0" fontId="46" fillId="0" borderId="124" xfId="0" applyFont="1" applyBorder="1" applyAlignment="1">
      <alignment horizontal="left" vertical="center"/>
    </xf>
    <xf numFmtId="0" fontId="46" fillId="0" borderId="125" xfId="0" applyFont="1" applyBorder="1" applyAlignment="1">
      <alignment horizontal="left" vertical="center" wrapText="1"/>
    </xf>
    <xf numFmtId="0" fontId="46" fillId="0" borderId="126" xfId="0" applyFont="1" applyBorder="1" applyAlignment="1">
      <alignment horizontal="left" vertical="center" wrapText="1"/>
    </xf>
    <xf numFmtId="0" fontId="46" fillId="0" borderId="126" xfId="0" applyFont="1" applyBorder="1" applyAlignment="1">
      <alignment horizontal="left" vertical="center"/>
    </xf>
    <xf numFmtId="0" fontId="46" fillId="0" borderId="127" xfId="0" applyFont="1" applyBorder="1" applyAlignment="1">
      <alignment horizontal="left" vertical="center"/>
    </xf>
    <xf numFmtId="0" fontId="46" fillId="0" borderId="85" xfId="0" applyFont="1" applyBorder="1" applyAlignment="1">
      <alignment horizontal="left" vertical="center"/>
    </xf>
    <xf numFmtId="0" fontId="46" fillId="0" borderId="82" xfId="0" applyFont="1" applyBorder="1" applyAlignment="1">
      <alignment horizontal="left" vertical="center"/>
    </xf>
    <xf numFmtId="0" fontId="46" fillId="0" borderId="83" xfId="0" applyFont="1" applyBorder="1" applyAlignment="1">
      <alignment horizontal="left" vertical="center"/>
    </xf>
    <xf numFmtId="0" fontId="46" fillId="0" borderId="81" xfId="0" applyFont="1" applyBorder="1" applyAlignment="1">
      <alignment horizontal="left" vertical="center"/>
    </xf>
    <xf numFmtId="0" fontId="52" fillId="44" borderId="87" xfId="0" applyFont="1" applyFill="1" applyBorder="1" applyAlignment="1">
      <alignment horizontal="left" vertical="center"/>
    </xf>
    <xf numFmtId="0" fontId="52" fillId="44" borderId="88" xfId="0" applyFont="1" applyFill="1" applyBorder="1" applyAlignment="1">
      <alignment horizontal="left" vertical="center"/>
    </xf>
    <xf numFmtId="168" fontId="31" fillId="36" borderId="12" xfId="30" applyNumberFormat="1" applyFont="1" applyFill="1" applyBorder="1" applyAlignment="1">
      <alignment horizontal="center" vertical="center" wrapText="1"/>
    </xf>
    <xf numFmtId="0" fontId="45" fillId="36" borderId="26" xfId="0" applyFont="1" applyFill="1" applyBorder="1" applyAlignment="1">
      <alignment horizontal="center" vertical="center"/>
    </xf>
    <xf numFmtId="0" fontId="46" fillId="0" borderId="78" xfId="0" applyFont="1" applyBorder="1" applyAlignment="1">
      <alignment horizontal="left" vertical="center"/>
    </xf>
    <xf numFmtId="0" fontId="73" fillId="34" borderId="28" xfId="0" applyFont="1" applyFill="1" applyBorder="1" applyAlignment="1">
      <alignment vertical="center"/>
    </xf>
    <xf numFmtId="0" fontId="44" fillId="0" borderId="0" xfId="0" applyFont="1" applyAlignment="1">
      <alignment horizontal="right" vertical="center"/>
    </xf>
    <xf numFmtId="168" fontId="45" fillId="63" borderId="29" xfId="30" applyNumberFormat="1" applyFont="1" applyFill="1" applyBorder="1" applyAlignment="1">
      <alignment horizontal="center" vertical="center"/>
    </xf>
    <xf numFmtId="168" fontId="45" fillId="44" borderId="29" xfId="30" applyNumberFormat="1" applyFont="1" applyFill="1" applyBorder="1" applyAlignment="1">
      <alignment horizontal="center" vertical="center"/>
    </xf>
    <xf numFmtId="0" fontId="4" fillId="36" borderId="0" xfId="0" applyFont="1" applyFill="1"/>
    <xf numFmtId="0" fontId="4" fillId="34" borderId="0" xfId="0" applyFont="1" applyFill="1"/>
    <xf numFmtId="0" fontId="53" fillId="36" borderId="0" xfId="0" applyFont="1" applyFill="1"/>
    <xf numFmtId="0" fontId="74" fillId="0" borderId="0" xfId="0" applyFont="1"/>
    <xf numFmtId="0" fontId="5" fillId="0" borderId="0" xfId="145" applyFont="1" applyFill="1" applyBorder="1"/>
    <xf numFmtId="0" fontId="5" fillId="0" borderId="0" xfId="0" quotePrefix="1" applyFont="1"/>
    <xf numFmtId="0" fontId="74" fillId="36" borderId="0" xfId="0" applyFont="1" applyFill="1"/>
    <xf numFmtId="0" fontId="5" fillId="36" borderId="0" xfId="0" applyFont="1" applyFill="1"/>
    <xf numFmtId="0" fontId="5" fillId="0" borderId="0" xfId="0" applyFont="1" applyAlignment="1">
      <alignment horizontal="left" wrapText="1"/>
    </xf>
    <xf numFmtId="0" fontId="75" fillId="0" borderId="0" xfId="145" applyFont="1" applyFill="1"/>
    <xf numFmtId="0" fontId="75" fillId="34" borderId="0" xfId="145" applyFont="1" applyFill="1"/>
    <xf numFmtId="0" fontId="75" fillId="0" borderId="0" xfId="145" applyFont="1"/>
    <xf numFmtId="0" fontId="45" fillId="0" borderId="44" xfId="0" applyFont="1" applyBorder="1"/>
    <xf numFmtId="0" fontId="5" fillId="48" borderId="0" xfId="0" applyFont="1" applyFill="1" applyAlignment="1">
      <alignment horizontal="right" vertical="center"/>
    </xf>
    <xf numFmtId="0" fontId="5" fillId="48" borderId="0" xfId="0" applyFont="1" applyFill="1" applyAlignment="1">
      <alignment vertical="center" wrapText="1"/>
    </xf>
    <xf numFmtId="168" fontId="3" fillId="48" borderId="0" xfId="0" applyNumberFormat="1" applyFont="1" applyFill="1"/>
    <xf numFmtId="0" fontId="3" fillId="48" borderId="0" xfId="0" applyFont="1" applyFill="1"/>
    <xf numFmtId="0" fontId="3" fillId="0" borderId="0" xfId="0" applyFont="1"/>
    <xf numFmtId="0" fontId="5" fillId="0" borderId="0" xfId="0" applyFont="1" applyAlignment="1">
      <alignment horizontal="right" vertical="center"/>
    </xf>
    <xf numFmtId="0" fontId="5" fillId="0" borderId="0" xfId="0" applyFont="1" applyAlignment="1">
      <alignment vertical="center" wrapText="1"/>
    </xf>
    <xf numFmtId="168" fontId="3" fillId="0" borderId="0" xfId="0" applyNumberFormat="1" applyFont="1"/>
    <xf numFmtId="0" fontId="3" fillId="0" borderId="12" xfId="0" applyFont="1" applyBorder="1" applyAlignment="1">
      <alignment horizontal="left"/>
    </xf>
    <xf numFmtId="4" fontId="3" fillId="39" borderId="89" xfId="0" applyNumberFormat="1" applyFont="1" applyFill="1" applyBorder="1" applyAlignment="1">
      <alignment horizontal="center" vertical="center"/>
    </xf>
    <xf numFmtId="4" fontId="3" fillId="51" borderId="89" xfId="0" applyNumberFormat="1" applyFont="1" applyFill="1" applyBorder="1" applyAlignment="1">
      <alignment horizontal="center" vertical="center"/>
    </xf>
    <xf numFmtId="4" fontId="3" fillId="0" borderId="0" xfId="0" applyNumberFormat="1" applyFont="1" applyAlignment="1">
      <alignment horizontal="center"/>
    </xf>
    <xf numFmtId="4" fontId="3" fillId="0" borderId="0" xfId="0" applyNumberFormat="1" applyFont="1" applyAlignment="1">
      <alignment horizontal="center" vertical="center"/>
    </xf>
    <xf numFmtId="0" fontId="3" fillId="0" borderId="0" xfId="0" applyFont="1" applyAlignment="1">
      <alignmen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wrapText="1"/>
    </xf>
    <xf numFmtId="0" fontId="3" fillId="0" borderId="44" xfId="0" applyFont="1" applyBorder="1" applyAlignment="1">
      <alignment vertical="center"/>
    </xf>
    <xf numFmtId="4" fontId="3" fillId="39" borderId="120" xfId="0" applyNumberFormat="1" applyFont="1" applyFill="1" applyBorder="1" applyAlignment="1">
      <alignment horizontal="center"/>
    </xf>
    <xf numFmtId="4" fontId="3" fillId="63" borderId="120" xfId="0" applyNumberFormat="1" applyFont="1" applyFill="1" applyBorder="1" applyAlignment="1">
      <alignment horizontal="center"/>
    </xf>
    <xf numFmtId="0" fontId="3" fillId="41" borderId="24" xfId="0" applyFont="1" applyFill="1" applyBorder="1"/>
    <xf numFmtId="0" fontId="3" fillId="0" borderId="43" xfId="0" applyFont="1" applyBorder="1"/>
    <xf numFmtId="0" fontId="3" fillId="0" borderId="44" xfId="0" applyFont="1" applyBorder="1" applyAlignment="1">
      <alignment wrapText="1"/>
    </xf>
    <xf numFmtId="0" fontId="3" fillId="0" borderId="39" xfId="0" applyFont="1" applyBorder="1"/>
    <xf numFmtId="0" fontId="3" fillId="0" borderId="40" xfId="0" applyFont="1" applyBorder="1" applyAlignment="1">
      <alignment wrapText="1"/>
    </xf>
    <xf numFmtId="0" fontId="3" fillId="0" borderId="44" xfId="0" applyFont="1" applyBorder="1"/>
    <xf numFmtId="0" fontId="3" fillId="0" borderId="39" xfId="0" applyFont="1" applyBorder="1" applyAlignment="1">
      <alignment vertical="center"/>
    </xf>
    <xf numFmtId="0" fontId="3" fillId="0" borderId="40" xfId="0" applyFont="1" applyBorder="1" applyAlignment="1">
      <alignment vertical="center"/>
    </xf>
    <xf numFmtId="0" fontId="3" fillId="38" borderId="0" xfId="0" applyFont="1" applyFill="1"/>
    <xf numFmtId="176" fontId="3" fillId="38" borderId="12" xfId="0" applyNumberFormat="1" applyFont="1" applyFill="1" applyBorder="1"/>
    <xf numFmtId="176" fontId="3" fillId="38" borderId="0" xfId="0" applyNumberFormat="1" applyFont="1" applyFill="1"/>
    <xf numFmtId="0" fontId="3" fillId="34" borderId="0" xfId="0" applyFont="1" applyFill="1"/>
    <xf numFmtId="0" fontId="3" fillId="36" borderId="0" xfId="0" applyFont="1" applyFill="1"/>
    <xf numFmtId="0" fontId="3" fillId="0" borderId="23" xfId="0" applyFont="1" applyBorder="1"/>
    <xf numFmtId="0" fontId="3" fillId="0" borderId="12" xfId="0" applyFont="1" applyBorder="1"/>
    <xf numFmtId="9" fontId="3" fillId="0" borderId="12" xfId="0" applyNumberFormat="1" applyFont="1" applyBorder="1"/>
    <xf numFmtId="0" fontId="3" fillId="39" borderId="12" xfId="0" applyFont="1" applyFill="1" applyBorder="1"/>
    <xf numFmtId="0" fontId="3" fillId="0" borderId="0" xfId="0" applyFont="1" applyAlignment="1">
      <alignment horizontal="center" vertical="center"/>
    </xf>
    <xf numFmtId="171" fontId="3" fillId="0" borderId="0" xfId="0" applyNumberFormat="1" applyFont="1" applyAlignment="1">
      <alignment vertical="center"/>
    </xf>
    <xf numFmtId="168" fontId="3" fillId="0" borderId="0" xfId="30" applyNumberFormat="1" applyFont="1" applyFill="1" applyAlignment="1">
      <alignment vertical="center"/>
    </xf>
    <xf numFmtId="168" fontId="3" fillId="0" borderId="0" xfId="30" applyNumberFormat="1" applyFont="1" applyAlignment="1">
      <alignment vertical="center"/>
    </xf>
    <xf numFmtId="0" fontId="3" fillId="34" borderId="0" xfId="0" applyFont="1" applyFill="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168" fontId="3" fillId="0" borderId="12" xfId="30" applyNumberFormat="1" applyFont="1" applyFill="1" applyBorder="1" applyAlignment="1" applyProtection="1">
      <alignment horizontal="center" vertical="center"/>
      <protection locked="0"/>
    </xf>
    <xf numFmtId="3" fontId="3" fillId="34" borderId="21" xfId="0" applyNumberFormat="1" applyFont="1" applyFill="1" applyBorder="1" applyAlignment="1">
      <alignment horizontal="center" vertical="center" wrapText="1"/>
    </xf>
    <xf numFmtId="43" fontId="3" fillId="0" borderId="12" xfId="30" applyFont="1" applyFill="1" applyBorder="1" applyAlignment="1">
      <alignment horizontal="center" vertical="center" wrapText="1"/>
    </xf>
    <xf numFmtId="171" fontId="3" fillId="34" borderId="12" xfId="0" applyNumberFormat="1" applyFont="1" applyFill="1" applyBorder="1" applyAlignment="1">
      <alignment horizontal="center" vertical="center" wrapText="1"/>
    </xf>
    <xf numFmtId="10" fontId="3" fillId="34" borderId="12" xfId="310" applyNumberFormat="1" applyFont="1" applyFill="1" applyBorder="1" applyAlignment="1">
      <alignment horizontal="center" vertical="center" wrapText="1"/>
    </xf>
    <xf numFmtId="43" fontId="3" fillId="34" borderId="12" xfId="30" applyFont="1" applyFill="1" applyBorder="1" applyAlignment="1">
      <alignment horizontal="center" vertical="center"/>
    </xf>
    <xf numFmtId="168" fontId="3" fillId="39" borderId="90" xfId="30" applyNumberFormat="1" applyFont="1" applyFill="1" applyBorder="1" applyAlignment="1" applyProtection="1">
      <alignment horizontal="center" vertical="center"/>
      <protection locked="0"/>
    </xf>
    <xf numFmtId="168" fontId="3" fillId="0" borderId="90" xfId="30" applyNumberFormat="1" applyFont="1" applyFill="1" applyBorder="1" applyAlignment="1" applyProtection="1">
      <alignment horizontal="center" vertical="center"/>
    </xf>
    <xf numFmtId="0" fontId="3" fillId="0" borderId="21" xfId="0" applyFont="1" applyBorder="1" applyAlignment="1">
      <alignment vertical="center"/>
    </xf>
    <xf numFmtId="168" fontId="3" fillId="0" borderId="12" xfId="30" applyNumberFormat="1" applyFont="1" applyFill="1" applyBorder="1" applyAlignment="1" applyProtection="1">
      <alignment horizontal="center" vertical="center"/>
    </xf>
    <xf numFmtId="9" fontId="3" fillId="34" borderId="12" xfId="0" applyNumberFormat="1" applyFont="1" applyFill="1" applyBorder="1" applyAlignment="1">
      <alignment horizontal="center" vertical="center" wrapText="1"/>
    </xf>
    <xf numFmtId="168" fontId="3" fillId="0" borderId="90" xfId="30" applyNumberFormat="1" applyFont="1" applyFill="1" applyBorder="1" applyAlignment="1" applyProtection="1">
      <alignment horizontal="center" vertical="center"/>
      <protection locked="0"/>
    </xf>
    <xf numFmtId="168" fontId="3" fillId="39" borderId="12" xfId="30" applyNumberFormat="1" applyFont="1" applyFill="1" applyBorder="1" applyAlignment="1" applyProtection="1">
      <alignment horizontal="center" vertical="center"/>
    </xf>
    <xf numFmtId="43" fontId="3" fillId="37" borderId="12" xfId="30" applyFont="1" applyFill="1" applyBorder="1" applyAlignment="1">
      <alignment horizontal="center" vertical="center" wrapText="1"/>
    </xf>
    <xf numFmtId="0" fontId="3" fillId="0" borderId="20" xfId="0" applyFont="1" applyBorder="1" applyAlignment="1">
      <alignment vertical="center"/>
    </xf>
    <xf numFmtId="168" fontId="3" fillId="0" borderId="12" xfId="30" applyNumberFormat="1" applyFont="1" applyFill="1" applyBorder="1" applyAlignment="1" applyProtection="1">
      <alignment horizontal="center" vertical="center" wrapText="1"/>
    </xf>
    <xf numFmtId="171" fontId="3" fillId="34" borderId="12" xfId="0" applyNumberFormat="1" applyFont="1" applyFill="1" applyBorder="1" applyAlignment="1">
      <alignment horizontal="center" vertical="center"/>
    </xf>
    <xf numFmtId="0" fontId="3" fillId="47" borderId="25" xfId="0" applyFont="1" applyFill="1" applyBorder="1" applyAlignment="1">
      <alignment vertical="center" wrapText="1"/>
    </xf>
    <xf numFmtId="168" fontId="3" fillId="39" borderId="12" xfId="30" applyNumberFormat="1" applyFont="1" applyFill="1" applyBorder="1" applyAlignment="1" applyProtection="1">
      <alignment horizontal="center" vertical="center"/>
      <protection locked="0"/>
    </xf>
    <xf numFmtId="0" fontId="3" fillId="47" borderId="10" xfId="0" applyFont="1" applyFill="1" applyBorder="1" applyAlignment="1">
      <alignment vertical="center" wrapText="1"/>
    </xf>
    <xf numFmtId="168" fontId="3" fillId="34" borderId="90" xfId="30" applyNumberFormat="1" applyFont="1" applyFill="1" applyBorder="1" applyAlignment="1" applyProtection="1">
      <alignment horizontal="center" vertical="center"/>
      <protection locked="0"/>
    </xf>
    <xf numFmtId="0" fontId="3" fillId="0" borderId="10" xfId="0" applyFont="1" applyBorder="1" applyAlignment="1">
      <alignment vertical="center"/>
    </xf>
    <xf numFmtId="0" fontId="3" fillId="34" borderId="12" xfId="0" applyFont="1" applyFill="1" applyBorder="1" applyAlignment="1">
      <alignment vertical="center"/>
    </xf>
    <xf numFmtId="0" fontId="3" fillId="0" borderId="22" xfId="0" applyFont="1" applyBorder="1" applyAlignment="1">
      <alignment vertical="center"/>
    </xf>
    <xf numFmtId="3" fontId="3" fillId="34" borderId="22" xfId="0" applyNumberFormat="1" applyFont="1" applyFill="1" applyBorder="1" applyAlignment="1">
      <alignment horizontal="center" vertical="center" wrapText="1"/>
    </xf>
    <xf numFmtId="168" fontId="3" fillId="39" borderId="91" xfId="30" applyNumberFormat="1" applyFont="1" applyFill="1" applyBorder="1" applyAlignment="1" applyProtection="1">
      <alignment horizontal="center" vertical="center"/>
      <protection locked="0"/>
    </xf>
    <xf numFmtId="3" fontId="3" fillId="34" borderId="18" xfId="0" applyNumberFormat="1" applyFont="1" applyFill="1" applyBorder="1" applyAlignment="1">
      <alignment horizontal="center" vertical="center" wrapText="1"/>
    </xf>
    <xf numFmtId="4" fontId="3" fillId="39" borderId="17" xfId="0" applyNumberFormat="1" applyFont="1" applyFill="1" applyBorder="1" applyAlignment="1" applyProtection="1">
      <alignment horizontal="center" vertical="center"/>
      <protection locked="0"/>
    </xf>
    <xf numFmtId="43" fontId="3" fillId="0" borderId="17" xfId="30" applyFont="1" applyFill="1" applyBorder="1" applyAlignment="1">
      <alignment horizontal="center" vertical="center" wrapText="1"/>
    </xf>
    <xf numFmtId="43" fontId="3" fillId="34" borderId="17" xfId="30" applyFont="1" applyFill="1" applyBorder="1" applyAlignment="1">
      <alignment horizontal="center" vertical="center"/>
    </xf>
    <xf numFmtId="168" fontId="3" fillId="0" borderId="12" xfId="30" applyNumberFormat="1" applyFont="1" applyFill="1" applyBorder="1" applyAlignment="1">
      <alignment vertical="center" wrapText="1"/>
    </xf>
    <xf numFmtId="173" fontId="3" fillId="41" borderId="29" xfId="31" applyNumberFormat="1" applyFont="1" applyFill="1" applyBorder="1" applyAlignment="1">
      <alignment horizontal="center" vertical="center"/>
    </xf>
    <xf numFmtId="171" fontId="3" fillId="0" borderId="12" xfId="0" applyNumberFormat="1" applyFont="1" applyBorder="1" applyAlignment="1">
      <alignment vertical="center"/>
    </xf>
    <xf numFmtId="168" fontId="3" fillId="0" borderId="0" xfId="30" applyNumberFormat="1" applyFont="1" applyFill="1" applyBorder="1" applyAlignment="1">
      <alignment vertical="center" wrapText="1"/>
    </xf>
    <xf numFmtId="173" fontId="3" fillId="0" borderId="0" xfId="31" applyNumberFormat="1" applyFont="1" applyFill="1" applyBorder="1" applyAlignment="1">
      <alignment horizontal="center" vertical="center"/>
    </xf>
    <xf numFmtId="0" fontId="3" fillId="0" borderId="27" xfId="0" applyFont="1" applyBorder="1" applyAlignment="1">
      <alignment vertical="center"/>
    </xf>
    <xf numFmtId="168" fontId="3" fillId="41" borderId="89" xfId="30" applyNumberFormat="1" applyFont="1" applyFill="1" applyBorder="1" applyAlignment="1" applyProtection="1">
      <alignment horizontal="center" vertical="center"/>
    </xf>
    <xf numFmtId="168" fontId="3" fillId="41" borderId="118" xfId="30" applyNumberFormat="1" applyFont="1" applyFill="1" applyBorder="1" applyAlignment="1" applyProtection="1">
      <alignment horizontal="center" vertical="center"/>
    </xf>
    <xf numFmtId="0" fontId="3" fillId="0" borderId="13" xfId="0" applyFont="1" applyBorder="1" applyAlignment="1">
      <alignment vertical="center"/>
    </xf>
    <xf numFmtId="168" fontId="3" fillId="41" borderId="86" xfId="30" applyNumberFormat="1" applyFont="1" applyFill="1" applyBorder="1" applyAlignment="1" applyProtection="1">
      <alignment horizontal="center" vertical="center"/>
    </xf>
    <xf numFmtId="168" fontId="3" fillId="41" borderId="92" xfId="30" applyNumberFormat="1" applyFont="1" applyFill="1" applyBorder="1" applyAlignment="1" applyProtection="1">
      <alignment horizontal="center" vertical="center"/>
    </xf>
    <xf numFmtId="168" fontId="3" fillId="0" borderId="84" xfId="30" applyNumberFormat="1" applyFont="1" applyFill="1" applyBorder="1" applyAlignment="1" applyProtection="1">
      <alignment horizontal="center" vertical="center"/>
      <protection locked="0"/>
    </xf>
    <xf numFmtId="168" fontId="3" fillId="39" borderId="94" xfId="30" applyNumberFormat="1" applyFont="1" applyFill="1" applyBorder="1" applyAlignment="1" applyProtection="1">
      <alignment horizontal="center" vertical="center"/>
      <protection locked="0"/>
    </xf>
    <xf numFmtId="168" fontId="3" fillId="41" borderId="92" xfId="30" applyNumberFormat="1" applyFont="1" applyFill="1" applyBorder="1" applyAlignment="1" applyProtection="1">
      <alignment horizontal="center" vertical="center"/>
      <protection locked="0"/>
    </xf>
    <xf numFmtId="168" fontId="3" fillId="0" borderId="78" xfId="30" applyNumberFormat="1" applyFont="1" applyFill="1" applyBorder="1" applyAlignment="1" applyProtection="1">
      <alignment horizontal="center" vertical="center"/>
      <protection locked="0"/>
    </xf>
    <xf numFmtId="168" fontId="3" fillId="39" borderId="93" xfId="30" applyNumberFormat="1" applyFont="1" applyFill="1" applyBorder="1" applyAlignment="1" applyProtection="1">
      <alignment horizontal="center" vertical="center"/>
      <protection locked="0"/>
    </xf>
    <xf numFmtId="43" fontId="3" fillId="34" borderId="0" xfId="0" applyNumberFormat="1" applyFont="1" applyFill="1" applyAlignment="1">
      <alignment vertical="center"/>
    </xf>
    <xf numFmtId="168" fontId="3" fillId="0" borderId="88" xfId="30" applyNumberFormat="1" applyFont="1" applyFill="1" applyBorder="1" applyAlignment="1" applyProtection="1">
      <alignment horizontal="center" vertical="center"/>
    </xf>
    <xf numFmtId="168" fontId="3" fillId="39" borderId="95" xfId="30" applyNumberFormat="1" applyFont="1" applyFill="1" applyBorder="1" applyAlignment="1" applyProtection="1">
      <alignment horizontal="center" vertical="center"/>
      <protection locked="0"/>
    </xf>
    <xf numFmtId="0" fontId="3" fillId="0" borderId="60" xfId="0" applyFont="1" applyBorder="1" applyAlignment="1">
      <alignment vertical="center"/>
    </xf>
    <xf numFmtId="168" fontId="3" fillId="41" borderId="20" xfId="30" applyNumberFormat="1" applyFont="1" applyFill="1" applyBorder="1" applyAlignment="1">
      <alignment horizontal="center" vertical="center" wrapText="1"/>
    </xf>
    <xf numFmtId="168" fontId="3" fillId="41" borderId="63" xfId="30" applyNumberFormat="1" applyFont="1" applyFill="1" applyBorder="1" applyAlignment="1">
      <alignment horizontal="center" vertical="center" wrapText="1"/>
    </xf>
    <xf numFmtId="0" fontId="3" fillId="39" borderId="22" xfId="0" applyFont="1" applyFill="1" applyBorder="1" applyAlignment="1">
      <alignment vertical="center"/>
    </xf>
    <xf numFmtId="0" fontId="3" fillId="0" borderId="64" xfId="0" applyFont="1" applyBorder="1" applyAlignment="1">
      <alignment vertical="center"/>
    </xf>
    <xf numFmtId="0" fontId="3" fillId="39" borderId="37" xfId="0" applyFont="1" applyFill="1" applyBorder="1" applyAlignment="1">
      <alignment vertical="center"/>
    </xf>
    <xf numFmtId="170" fontId="3" fillId="34" borderId="0" xfId="0" applyNumberFormat="1" applyFont="1" applyFill="1" applyAlignment="1">
      <alignment vertical="center"/>
    </xf>
    <xf numFmtId="0" fontId="3" fillId="0" borderId="0" xfId="0" applyFont="1" applyAlignment="1">
      <alignment horizontal="left" vertical="center"/>
    </xf>
    <xf numFmtId="168" fontId="3" fillId="0" borderId="0" xfId="30" applyNumberFormat="1" applyFont="1" applyFill="1" applyBorder="1" applyAlignment="1" applyProtection="1">
      <alignment horizontal="center" vertical="center"/>
      <protection locked="0"/>
    </xf>
    <xf numFmtId="168" fontId="3" fillId="0" borderId="12" xfId="30" applyNumberFormat="1" applyFont="1" applyFill="1" applyBorder="1" applyAlignment="1">
      <alignment horizontal="center" vertical="center" wrapText="1"/>
    </xf>
    <xf numFmtId="0" fontId="3" fillId="0" borderId="77" xfId="0" applyFont="1" applyBorder="1" applyAlignment="1">
      <alignment horizontal="left" vertical="center"/>
    </xf>
    <xf numFmtId="168" fontId="3" fillId="39" borderId="78" xfId="30" applyNumberFormat="1" applyFont="1" applyFill="1" applyBorder="1" applyAlignment="1" applyProtection="1">
      <alignment horizontal="center" vertical="center"/>
      <protection locked="0"/>
    </xf>
    <xf numFmtId="0" fontId="3" fillId="0" borderId="79" xfId="0" applyFont="1" applyBorder="1" applyAlignment="1">
      <alignment horizontal="left" vertical="center"/>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vertical="center" wrapText="1"/>
    </xf>
    <xf numFmtId="4" fontId="3" fillId="0" borderId="78" xfId="0" applyNumberFormat="1" applyFont="1" applyBorder="1" applyAlignment="1" applyProtection="1">
      <alignment horizontal="center" vertical="center"/>
      <protection locked="0"/>
    </xf>
    <xf numFmtId="0" fontId="3" fillId="0" borderId="80" xfId="0" applyFont="1" applyBorder="1" applyAlignment="1">
      <alignment horizontal="left" vertical="center"/>
    </xf>
    <xf numFmtId="0" fontId="3" fillId="0" borderId="17" xfId="0" applyFont="1" applyBorder="1" applyAlignment="1">
      <alignment vertical="center" wrapText="1"/>
    </xf>
    <xf numFmtId="168" fontId="3" fillId="0" borderId="80" xfId="30" applyNumberFormat="1" applyFont="1" applyFill="1" applyBorder="1" applyAlignment="1" applyProtection="1">
      <alignment horizontal="center" vertical="center"/>
      <protection locked="0"/>
    </xf>
    <xf numFmtId="168" fontId="3" fillId="39" borderId="89" xfId="30" applyNumberFormat="1" applyFont="1" applyFill="1" applyBorder="1" applyAlignment="1" applyProtection="1">
      <alignment horizontal="center" vertical="center"/>
      <protection locked="0"/>
    </xf>
    <xf numFmtId="0" fontId="3" fillId="34" borderId="47" xfId="0" applyFont="1" applyFill="1" applyBorder="1" applyAlignment="1">
      <alignment vertical="center"/>
    </xf>
    <xf numFmtId="168" fontId="3" fillId="41" borderId="29" xfId="30" applyNumberFormat="1" applyFont="1" applyFill="1" applyBorder="1" applyAlignment="1">
      <alignment horizontal="center" vertical="center"/>
    </xf>
    <xf numFmtId="0" fontId="3" fillId="0" borderId="24" xfId="0" applyFont="1" applyBorder="1"/>
    <xf numFmtId="168" fontId="3" fillId="0" borderId="89" xfId="30" applyNumberFormat="1" applyFont="1" applyFill="1" applyBorder="1" applyAlignment="1">
      <alignment horizontal="center" vertical="center"/>
    </xf>
    <xf numFmtId="0" fontId="3" fillId="0" borderId="30" xfId="0" applyFont="1" applyBorder="1"/>
    <xf numFmtId="0" fontId="3" fillId="48" borderId="0" xfId="0" applyFont="1" applyFill="1" applyAlignment="1">
      <alignment wrapText="1"/>
    </xf>
    <xf numFmtId="168" fontId="3" fillId="48" borderId="0" xfId="30" applyNumberFormat="1" applyFont="1" applyFill="1"/>
    <xf numFmtId="0" fontId="3" fillId="0" borderId="24" xfId="0" applyFont="1" applyBorder="1" applyAlignment="1">
      <alignment vertical="top"/>
    </xf>
    <xf numFmtId="0" fontId="3" fillId="0" borderId="31" xfId="0" applyFont="1" applyBorder="1"/>
    <xf numFmtId="168" fontId="3" fillId="0" borderId="31" xfId="30" applyNumberFormat="1" applyFont="1" applyBorder="1"/>
    <xf numFmtId="4" fontId="3" fillId="48" borderId="0" xfId="0" applyNumberFormat="1" applyFont="1" applyFill="1"/>
    <xf numFmtId="2" fontId="3" fillId="48" borderId="0" xfId="0" applyNumberFormat="1" applyFont="1" applyFill="1"/>
    <xf numFmtId="168" fontId="3" fillId="0" borderId="12" xfId="30" applyNumberFormat="1" applyFont="1" applyBorder="1"/>
    <xf numFmtId="43" fontId="3" fillId="0" borderId="32" xfId="30" applyFont="1" applyBorder="1"/>
    <xf numFmtId="0" fontId="3" fillId="0" borderId="0" xfId="0" applyFont="1" applyAlignment="1">
      <alignment horizontal="right"/>
    </xf>
    <xf numFmtId="0" fontId="3" fillId="0" borderId="30" xfId="0" applyFont="1" applyBorder="1" applyAlignment="1">
      <alignment vertical="top"/>
    </xf>
    <xf numFmtId="0" fontId="3" fillId="0" borderId="0" xfId="0" applyFont="1" applyAlignment="1">
      <alignment vertical="top"/>
    </xf>
    <xf numFmtId="0" fontId="3" fillId="0" borderId="24" xfId="0" applyFont="1" applyBorder="1" applyAlignment="1">
      <alignment horizontal="left" vertical="top"/>
    </xf>
    <xf numFmtId="0" fontId="3" fillId="0" borderId="30" xfId="0" applyFont="1" applyBorder="1" applyAlignment="1">
      <alignment horizontal="left" vertical="top"/>
    </xf>
    <xf numFmtId="168" fontId="3" fillId="48" borderId="0" xfId="30" applyNumberFormat="1" applyFont="1" applyFill="1" applyAlignment="1">
      <alignment vertical="center"/>
    </xf>
    <xf numFmtId="168" fontId="3" fillId="0" borderId="0" xfId="30" applyNumberFormat="1" applyFont="1"/>
    <xf numFmtId="43" fontId="3" fillId="0" borderId="12" xfId="30" applyFont="1" applyBorder="1"/>
    <xf numFmtId="43" fontId="3" fillId="0" borderId="31" xfId="30" applyFont="1" applyBorder="1"/>
    <xf numFmtId="43" fontId="3" fillId="0" borderId="12" xfId="30" applyFont="1" applyFill="1" applyBorder="1" applyAlignment="1">
      <alignment wrapText="1"/>
    </xf>
    <xf numFmtId="43" fontId="3" fillId="0" borderId="12" xfId="30" applyFont="1" applyFill="1" applyBorder="1"/>
    <xf numFmtId="43" fontId="3" fillId="0" borderId="31" xfId="30" applyFont="1" applyFill="1" applyBorder="1"/>
    <xf numFmtId="0" fontId="3" fillId="0" borderId="0" xfId="0" applyFont="1" applyAlignment="1">
      <alignment horizontal="left" vertical="top"/>
    </xf>
    <xf numFmtId="49" fontId="3" fillId="0" borderId="30" xfId="0" applyNumberFormat="1" applyFont="1" applyBorder="1"/>
    <xf numFmtId="0" fontId="3" fillId="0" borderId="32" xfId="0" applyFont="1" applyBorder="1"/>
    <xf numFmtId="0" fontId="3" fillId="0" borderId="34" xfId="0" applyFont="1" applyBorder="1"/>
    <xf numFmtId="0" fontId="3" fillId="0" borderId="12" xfId="0" applyFont="1" applyBorder="1" applyAlignment="1">
      <alignment vertical="center" wrapText="1"/>
    </xf>
    <xf numFmtId="0" fontId="3" fillId="0" borderId="12" xfId="30" quotePrefix="1" applyNumberFormat="1" applyFont="1" applyFill="1" applyBorder="1" applyAlignment="1">
      <alignment horizontal="center" wrapText="1"/>
    </xf>
    <xf numFmtId="0" fontId="3" fillId="0" borderId="31" xfId="30" quotePrefix="1" applyNumberFormat="1" applyFont="1" applyFill="1" applyBorder="1" applyAlignment="1">
      <alignment horizontal="center" wrapText="1"/>
    </xf>
    <xf numFmtId="0" fontId="3" fillId="0" borderId="0" xfId="0" applyFont="1" applyAlignment="1">
      <alignment horizontal="right" vertical="center"/>
    </xf>
    <xf numFmtId="0" fontId="3" fillId="0" borderId="22" xfId="0" applyFont="1" applyBorder="1"/>
    <xf numFmtId="168" fontId="3" fillId="0" borderId="22" xfId="30" applyNumberFormat="1" applyFont="1" applyBorder="1"/>
    <xf numFmtId="43" fontId="3" fillId="0" borderId="22" xfId="30" applyFont="1" applyBorder="1"/>
    <xf numFmtId="168" fontId="3" fillId="0" borderId="18" xfId="30" applyNumberFormat="1" applyFont="1" applyBorder="1"/>
    <xf numFmtId="168" fontId="3" fillId="0" borderId="17" xfId="30" applyNumberFormat="1" applyFont="1" applyBorder="1"/>
    <xf numFmtId="168" fontId="3" fillId="0" borderId="58" xfId="30" applyNumberFormat="1" applyFont="1" applyBorder="1"/>
    <xf numFmtId="43" fontId="3" fillId="0" borderId="37" xfId="0" applyNumberFormat="1" applyFont="1" applyBorder="1"/>
    <xf numFmtId="0" fontId="3" fillId="49" borderId="0" xfId="0" applyFont="1" applyFill="1"/>
    <xf numFmtId="0" fontId="3" fillId="49" borderId="0" xfId="0" applyFont="1" applyFill="1" applyAlignment="1">
      <alignment wrapText="1"/>
    </xf>
    <xf numFmtId="168" fontId="3" fillId="49" borderId="0" xfId="30" applyNumberFormat="1" applyFont="1" applyFill="1"/>
    <xf numFmtId="0" fontId="3" fillId="0" borderId="0" xfId="0" applyFont="1" applyAlignment="1">
      <alignment horizontal="center"/>
    </xf>
    <xf numFmtId="0" fontId="3" fillId="0" borderId="24" xfId="0" applyFont="1" applyBorder="1" applyAlignment="1">
      <alignment horizontal="center"/>
    </xf>
    <xf numFmtId="43" fontId="3" fillId="0" borderId="12" xfId="30" applyFont="1" applyFill="1" applyBorder="1" applyAlignment="1" applyProtection="1">
      <alignment horizontal="center" vertical="center"/>
      <protection locked="0"/>
    </xf>
    <xf numFmtId="43" fontId="3" fillId="0" borderId="31" xfId="30" applyFont="1" applyFill="1" applyBorder="1" applyAlignment="1" applyProtection="1">
      <alignment horizontal="center" vertical="center"/>
      <protection locked="0"/>
    </xf>
    <xf numFmtId="168" fontId="3" fillId="0" borderId="31" xfId="30" applyNumberFormat="1" applyFont="1" applyFill="1" applyBorder="1" applyAlignment="1" applyProtection="1">
      <alignment horizontal="center" vertical="center"/>
      <protection locked="0"/>
    </xf>
    <xf numFmtId="0" fontId="3" fillId="0" borderId="30" xfId="0" applyFont="1" applyBorder="1" applyAlignment="1">
      <alignment horizontal="center"/>
    </xf>
    <xf numFmtId="43" fontId="3" fillId="0" borderId="32" xfId="0" applyNumberFormat="1" applyFont="1" applyBorder="1"/>
    <xf numFmtId="4" fontId="3" fillId="0" borderId="0" xfId="0" applyNumberFormat="1" applyFont="1"/>
    <xf numFmtId="165" fontId="3" fillId="49" borderId="0" xfId="0" applyNumberFormat="1" applyFont="1" applyFill="1"/>
    <xf numFmtId="0" fontId="3" fillId="0" borderId="12" xfId="0" applyFont="1" applyBorder="1" applyAlignment="1">
      <alignment wrapText="1"/>
    </xf>
    <xf numFmtId="43" fontId="3" fillId="0" borderId="12" xfId="0" applyNumberFormat="1" applyFont="1" applyBorder="1"/>
    <xf numFmtId="0" fontId="3" fillId="0" borderId="0" xfId="0" applyFont="1" applyAlignment="1">
      <alignment wrapText="1"/>
    </xf>
    <xf numFmtId="168" fontId="3" fillId="0" borderId="0" xfId="30" applyNumberFormat="1" applyFont="1" applyBorder="1"/>
    <xf numFmtId="168" fontId="3" fillId="0" borderId="24" xfId="30" applyNumberFormat="1" applyFont="1" applyBorder="1"/>
    <xf numFmtId="43" fontId="3" fillId="0" borderId="34" xfId="30" applyFont="1" applyBorder="1"/>
    <xf numFmtId="168" fontId="3" fillId="0" borderId="32" xfId="30" applyNumberFormat="1" applyFont="1" applyBorder="1"/>
    <xf numFmtId="168" fontId="3" fillId="0" borderId="34" xfId="30" applyNumberFormat="1"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43" fontId="3" fillId="39" borderId="12" xfId="30" applyFont="1" applyFill="1" applyBorder="1" applyAlignment="1" applyProtection="1">
      <alignment horizontal="center" vertical="center"/>
      <protection locked="0"/>
    </xf>
    <xf numFmtId="0" fontId="3" fillId="0" borderId="10" xfId="0" applyFont="1" applyBorder="1"/>
    <xf numFmtId="0" fontId="3" fillId="0" borderId="12" xfId="0" applyFont="1" applyBorder="1" applyAlignment="1">
      <alignment horizontal="right" vertical="center" wrapText="1"/>
    </xf>
    <xf numFmtId="43" fontId="3" fillId="41" borderId="12" xfId="0" applyNumberFormat="1" applyFont="1" applyFill="1" applyBorder="1"/>
    <xf numFmtId="0" fontId="3" fillId="43" borderId="10" xfId="0" applyFont="1" applyFill="1" applyBorder="1" applyAlignment="1">
      <alignment horizontal="center" vertical="center" wrapText="1"/>
    </xf>
    <xf numFmtId="0" fontId="3" fillId="50" borderId="10" xfId="0" applyFont="1" applyFill="1" applyBorder="1" applyAlignment="1">
      <alignment horizontal="center" vertical="center" wrapText="1"/>
    </xf>
    <xf numFmtId="0" fontId="3" fillId="50" borderId="12" xfId="0" applyFont="1" applyFill="1" applyBorder="1" applyAlignment="1">
      <alignment horizontal="center" vertical="center" wrapText="1"/>
    </xf>
    <xf numFmtId="0" fontId="3" fillId="41" borderId="12" xfId="0" applyFont="1" applyFill="1" applyBorder="1" applyAlignment="1">
      <alignment horizontal="center" vertical="center" wrapText="1"/>
    </xf>
    <xf numFmtId="0" fontId="3" fillId="43" borderId="12" xfId="0" applyFont="1" applyFill="1" applyBorder="1" applyAlignment="1">
      <alignment horizontal="center" vertical="center" wrapText="1"/>
    </xf>
    <xf numFmtId="43" fontId="3" fillId="39" borderId="12" xfId="30" applyFont="1" applyFill="1" applyBorder="1" applyAlignment="1">
      <alignment horizontal="center"/>
    </xf>
    <xf numFmtId="43" fontId="3" fillId="39" borderId="12" xfId="30" applyFont="1" applyFill="1" applyBorder="1" applyAlignment="1"/>
    <xf numFmtId="43" fontId="3" fillId="0" borderId="12" xfId="30" applyFont="1" applyFill="1" applyBorder="1" applyAlignment="1"/>
    <xf numFmtId="43" fontId="3" fillId="34" borderId="12" xfId="30" applyFont="1" applyFill="1" applyBorder="1" applyAlignment="1"/>
    <xf numFmtId="43" fontId="3" fillId="0" borderId="12" xfId="30" applyFont="1" applyFill="1" applyBorder="1" applyAlignment="1">
      <alignment horizontal="center"/>
    </xf>
    <xf numFmtId="0" fontId="3" fillId="0" borderId="12" xfId="0" applyFont="1" applyBorder="1" applyAlignment="1">
      <alignment horizontal="center"/>
    </xf>
    <xf numFmtId="0" fontId="3" fillId="40" borderId="12" xfId="0" applyFont="1" applyFill="1" applyBorder="1" applyAlignment="1">
      <alignment vertical="center" wrapText="1"/>
    </xf>
    <xf numFmtId="43" fontId="3" fillId="41" borderId="12" xfId="30" applyFont="1" applyFill="1" applyBorder="1"/>
    <xf numFmtId="168" fontId="3" fillId="63" borderId="12" xfId="30" applyNumberFormat="1" applyFont="1" applyFill="1" applyBorder="1"/>
    <xf numFmtId="43" fontId="3" fillId="34" borderId="12" xfId="30" applyFont="1" applyFill="1" applyBorder="1" applyAlignment="1" applyProtection="1">
      <alignment horizontal="center" vertical="center"/>
      <protection locked="0"/>
    </xf>
    <xf numFmtId="43" fontId="3" fillId="0" borderId="0" xfId="30" applyFont="1" applyFill="1" applyBorder="1"/>
    <xf numFmtId="168" fontId="3" fillId="0" borderId="0" xfId="30" applyNumberFormat="1" applyFont="1" applyFill="1" applyBorder="1"/>
    <xf numFmtId="43" fontId="3" fillId="0" borderId="0" xfId="30" applyFont="1" applyFill="1" applyBorder="1" applyAlignment="1" applyProtection="1">
      <alignment horizontal="center" vertical="center"/>
      <protection locked="0"/>
    </xf>
    <xf numFmtId="0" fontId="3" fillId="34" borderId="12" xfId="0" applyFont="1" applyFill="1" applyBorder="1"/>
    <xf numFmtId="0" fontId="3" fillId="34"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34" borderId="12" xfId="0" applyFont="1" applyFill="1" applyBorder="1" applyAlignment="1">
      <alignment horizontal="center" vertical="center" wrapText="1"/>
    </xf>
    <xf numFmtId="0" fontId="3" fillId="63" borderId="12" xfId="0" applyFont="1" applyFill="1" applyBorder="1"/>
    <xf numFmtId="168" fontId="3" fillId="0" borderId="12" xfId="30" applyNumberFormat="1" applyFont="1" applyFill="1" applyBorder="1"/>
    <xf numFmtId="0" fontId="3" fillId="0" borderId="75" xfId="0" applyFont="1" applyBorder="1"/>
    <xf numFmtId="0" fontId="3" fillId="0" borderId="71" xfId="0" applyFont="1" applyBorder="1"/>
    <xf numFmtId="0" fontId="3" fillId="0" borderId="76" xfId="0" applyFont="1" applyBorder="1" applyAlignment="1">
      <alignment horizontal="center"/>
    </xf>
    <xf numFmtId="0" fontId="3" fillId="0" borderId="74" xfId="0" applyFont="1" applyBorder="1" applyAlignment="1">
      <alignment horizontal="center"/>
    </xf>
    <xf numFmtId="0" fontId="3" fillId="0" borderId="77" xfId="0" applyFont="1" applyBorder="1" applyAlignment="1">
      <alignment horizontal="center"/>
    </xf>
    <xf numFmtId="0" fontId="3" fillId="0" borderId="71" xfId="0" applyFont="1" applyBorder="1" applyAlignment="1">
      <alignment horizontal="center" vertical="top"/>
    </xf>
    <xf numFmtId="0" fontId="3" fillId="36" borderId="12" xfId="0" applyFont="1" applyFill="1" applyBorder="1" applyAlignment="1">
      <alignment horizontal="center" vertical="center" wrapText="1"/>
    </xf>
    <xf numFmtId="0" fontId="3" fillId="0" borderId="0" xfId="0" applyFont="1" applyAlignment="1">
      <alignment horizontal="center" vertical="top"/>
    </xf>
    <xf numFmtId="0" fontId="3" fillId="0" borderId="12" xfId="0" applyFont="1" applyBorder="1" applyAlignment="1">
      <alignment horizontal="center" vertical="top"/>
    </xf>
    <xf numFmtId="0" fontId="3" fillId="36" borderId="12" xfId="0" applyFont="1" applyFill="1" applyBorder="1" applyAlignment="1">
      <alignment horizontal="center" vertical="top" wrapText="1"/>
    </xf>
    <xf numFmtId="168" fontId="3" fillId="39" borderId="12" xfId="30" applyNumberFormat="1" applyFont="1" applyFill="1" applyBorder="1" applyAlignment="1" applyProtection="1">
      <alignment horizontal="center"/>
      <protection locked="0"/>
    </xf>
    <xf numFmtId="168" fontId="3" fillId="0" borderId="12" xfId="30" applyNumberFormat="1" applyFont="1" applyFill="1" applyBorder="1" applyAlignment="1">
      <alignment horizontal="center"/>
    </xf>
    <xf numFmtId="0" fontId="3" fillId="37" borderId="72" xfId="0" applyFont="1" applyFill="1" applyBorder="1"/>
    <xf numFmtId="0" fontId="3" fillId="35" borderId="26" xfId="0" applyFont="1" applyFill="1" applyBorder="1"/>
    <xf numFmtId="0" fontId="3" fillId="35" borderId="22" xfId="0" applyFont="1" applyFill="1" applyBorder="1"/>
    <xf numFmtId="0" fontId="3" fillId="0" borderId="19" xfId="0" applyFont="1" applyBorder="1"/>
    <xf numFmtId="0" fontId="3" fillId="0" borderId="11" xfId="0" applyFont="1" applyBorder="1"/>
    <xf numFmtId="43" fontId="3" fillId="35" borderId="10" xfId="0" applyNumberFormat="1" applyFont="1" applyFill="1" applyBorder="1"/>
    <xf numFmtId="43" fontId="3" fillId="35" borderId="26" xfId="0" applyNumberFormat="1" applyFont="1" applyFill="1" applyBorder="1"/>
    <xf numFmtId="43" fontId="3" fillId="35" borderId="22" xfId="0" applyNumberFormat="1" applyFont="1" applyFill="1" applyBorder="1"/>
    <xf numFmtId="168" fontId="3" fillId="35" borderId="10" xfId="30" applyNumberFormat="1" applyFont="1" applyFill="1" applyBorder="1"/>
    <xf numFmtId="0" fontId="3" fillId="0" borderId="74" xfId="0" applyFont="1" applyBorder="1"/>
    <xf numFmtId="0" fontId="3" fillId="36" borderId="12" xfId="0" applyFont="1" applyFill="1" applyBorder="1" applyAlignment="1">
      <alignment horizontal="center" vertical="center"/>
    </xf>
    <xf numFmtId="0" fontId="3" fillId="62" borderId="0" xfId="0" applyFont="1" applyFill="1"/>
    <xf numFmtId="0" fontId="3" fillId="0" borderId="25" xfId="0" applyFont="1" applyBorder="1"/>
    <xf numFmtId="0" fontId="3" fillId="0" borderId="21" xfId="0" applyFont="1" applyBorder="1"/>
    <xf numFmtId="38" fontId="3" fillId="23" borderId="20" xfId="337" applyNumberFormat="1" applyFont="1" applyBorder="1"/>
    <xf numFmtId="0" fontId="3" fillId="35" borderId="12" xfId="0" applyFont="1" applyFill="1" applyBorder="1"/>
    <xf numFmtId="10" fontId="3" fillId="39" borderId="12" xfId="337" applyNumberFormat="1" applyFont="1" applyFill="1" applyBorder="1" applyAlignment="1">
      <alignment horizontal="right"/>
    </xf>
    <xf numFmtId="10" fontId="3" fillId="39" borderId="12" xfId="310" applyNumberFormat="1" applyFont="1" applyFill="1" applyBorder="1"/>
    <xf numFmtId="10" fontId="3" fillId="0" borderId="12" xfId="0" applyNumberFormat="1" applyFont="1" applyBorder="1"/>
    <xf numFmtId="10" fontId="3" fillId="0" borderId="12" xfId="310" applyNumberFormat="1" applyFont="1" applyFill="1" applyBorder="1"/>
    <xf numFmtId="10" fontId="3" fillId="0" borderId="24" xfId="0" applyNumberFormat="1" applyFont="1" applyBorder="1"/>
    <xf numFmtId="10" fontId="3" fillId="0" borderId="31" xfId="310" applyNumberFormat="1" applyFont="1" applyFill="1" applyBorder="1"/>
    <xf numFmtId="10" fontId="3" fillId="0" borderId="31" xfId="0" applyNumberFormat="1" applyFont="1" applyBorder="1"/>
    <xf numFmtId="0" fontId="3" fillId="23" borderId="54" xfId="337" applyFont="1" applyBorder="1"/>
    <xf numFmtId="0" fontId="3" fillId="23" borderId="18" xfId="337" applyFont="1" applyBorder="1"/>
    <xf numFmtId="0" fontId="3" fillId="23" borderId="11" xfId="337" applyFont="1" applyBorder="1"/>
    <xf numFmtId="0" fontId="3" fillId="23" borderId="0" xfId="337" applyFont="1" applyBorder="1"/>
    <xf numFmtId="0" fontId="3" fillId="23" borderId="19" xfId="337" applyFont="1" applyBorder="1"/>
    <xf numFmtId="0" fontId="3" fillId="23" borderId="25" xfId="337" applyFont="1" applyBorder="1"/>
    <xf numFmtId="0" fontId="3" fillId="23" borderId="23" xfId="337" applyFont="1" applyBorder="1"/>
    <xf numFmtId="0" fontId="3" fillId="23" borderId="21" xfId="337" applyFont="1" applyBorder="1"/>
    <xf numFmtId="10" fontId="3" fillId="35" borderId="24" xfId="0" applyNumberFormat="1" applyFont="1" applyFill="1" applyBorder="1"/>
    <xf numFmtId="10" fontId="3" fillId="35" borderId="12" xfId="310" applyNumberFormat="1" applyFont="1" applyFill="1" applyBorder="1"/>
    <xf numFmtId="10" fontId="3" fillId="35" borderId="31" xfId="310" applyNumberFormat="1" applyFont="1" applyFill="1" applyBorder="1"/>
    <xf numFmtId="10" fontId="3" fillId="35" borderId="12" xfId="0" applyNumberFormat="1" applyFont="1" applyFill="1" applyBorder="1"/>
    <xf numFmtId="10" fontId="3" fillId="35" borderId="31" xfId="0" applyNumberFormat="1" applyFont="1" applyFill="1" applyBorder="1"/>
    <xf numFmtId="10" fontId="3" fillId="35" borderId="30" xfId="0" applyNumberFormat="1" applyFont="1" applyFill="1" applyBorder="1"/>
    <xf numFmtId="10" fontId="3" fillId="35" borderId="32" xfId="310" applyNumberFormat="1" applyFont="1" applyFill="1" applyBorder="1"/>
    <xf numFmtId="10" fontId="3" fillId="35" borderId="34" xfId="310" applyNumberFormat="1" applyFont="1" applyFill="1" applyBorder="1"/>
    <xf numFmtId="10" fontId="3" fillId="35" borderId="32" xfId="0" applyNumberFormat="1" applyFont="1" applyFill="1" applyBorder="1"/>
    <xf numFmtId="10" fontId="3" fillId="35" borderId="34" xfId="0" applyNumberFormat="1" applyFont="1" applyFill="1" applyBorder="1"/>
    <xf numFmtId="0" fontId="3" fillId="34" borderId="0" xfId="0" applyFont="1" applyFill="1" applyAlignment="1">
      <alignment horizontal="center" vertical="center"/>
    </xf>
    <xf numFmtId="0" fontId="3" fillId="41" borderId="0" xfId="0" applyFont="1" applyFill="1"/>
    <xf numFmtId="0" fontId="3" fillId="41" borderId="78" xfId="0" applyFont="1" applyFill="1" applyBorder="1" applyAlignment="1">
      <alignment horizontal="center"/>
    </xf>
    <xf numFmtId="168" fontId="3" fillId="0" borderId="78" xfId="30" applyNumberFormat="1" applyFont="1" applyFill="1" applyBorder="1"/>
    <xf numFmtId="0" fontId="3" fillId="0" borderId="78" xfId="0" applyFont="1" applyBorder="1"/>
    <xf numFmtId="9" fontId="3" fillId="41" borderId="89" xfId="310" applyFont="1" applyFill="1" applyBorder="1"/>
    <xf numFmtId="168" fontId="3" fillId="54" borderId="12" xfId="30" applyNumberFormat="1" applyFont="1" applyFill="1" applyBorder="1"/>
    <xf numFmtId="0" fontId="3" fillId="41" borderId="12" xfId="0" applyFont="1" applyFill="1" applyBorder="1"/>
    <xf numFmtId="0" fontId="3" fillId="41" borderId="12" xfId="0" applyFont="1" applyFill="1" applyBorder="1" applyAlignment="1">
      <alignment horizontal="center"/>
    </xf>
    <xf numFmtId="0" fontId="3" fillId="41" borderId="0" xfId="0" applyFont="1" applyFill="1" applyAlignment="1">
      <alignment horizontal="center"/>
    </xf>
    <xf numFmtId="0" fontId="3" fillId="0" borderId="97" xfId="0" applyFont="1" applyBorder="1"/>
    <xf numFmtId="0" fontId="3" fillId="0" borderId="121" xfId="0" applyFont="1" applyBorder="1" applyAlignment="1">
      <alignment horizontal="center"/>
    </xf>
    <xf numFmtId="168" fontId="3" fillId="0" borderId="122" xfId="30" applyNumberFormat="1" applyFont="1" applyFill="1" applyBorder="1" applyAlignment="1">
      <alignment horizontal="center"/>
    </xf>
    <xf numFmtId="1" fontId="3" fillId="0" borderId="97" xfId="0" applyNumberFormat="1" applyFont="1" applyBorder="1" applyAlignment="1">
      <alignment vertical="top" wrapText="1"/>
    </xf>
    <xf numFmtId="0" fontId="3" fillId="0" borderId="97" xfId="0" applyFont="1" applyBorder="1" applyAlignment="1">
      <alignment wrapText="1"/>
    </xf>
    <xf numFmtId="168" fontId="3" fillId="0" borderId="123" xfId="30" applyNumberFormat="1" applyFont="1" applyFill="1" applyBorder="1" applyAlignment="1">
      <alignment horizontal="center"/>
    </xf>
    <xf numFmtId="168" fontId="3" fillId="0" borderId="78" xfId="30" applyNumberFormat="1" applyFont="1" applyFill="1" applyBorder="1" applyAlignment="1">
      <alignment horizontal="center"/>
    </xf>
    <xf numFmtId="168" fontId="3" fillId="41" borderId="78" xfId="30" applyNumberFormat="1" applyFont="1" applyFill="1" applyBorder="1" applyAlignment="1">
      <alignment horizontal="center"/>
    </xf>
    <xf numFmtId="9" fontId="3" fillId="41" borderId="78" xfId="30" applyNumberFormat="1" applyFont="1" applyFill="1" applyBorder="1" applyAlignment="1">
      <alignment horizontal="center"/>
    </xf>
    <xf numFmtId="168" fontId="3" fillId="41" borderId="12" xfId="30" applyNumberFormat="1" applyFont="1" applyFill="1" applyBorder="1" applyAlignment="1">
      <alignment horizontal="center" vertical="center" wrapText="1"/>
    </xf>
    <xf numFmtId="0" fontId="3" fillId="0" borderId="48" xfId="0" applyFont="1" applyBorder="1" applyAlignment="1">
      <alignment horizontal="right" vertical="center"/>
    </xf>
    <xf numFmtId="0" fontId="3" fillId="40" borderId="10" xfId="0" applyFont="1" applyFill="1" applyBorder="1" applyAlignment="1">
      <alignment vertical="center" wrapText="1"/>
    </xf>
    <xf numFmtId="0" fontId="3" fillId="0" borderId="12" xfId="0" applyFont="1" applyBorder="1" applyAlignment="1">
      <alignment horizontal="right" vertical="center"/>
    </xf>
    <xf numFmtId="9" fontId="3" fillId="0" borderId="12" xfId="310" applyFont="1" applyFill="1" applyBorder="1" applyAlignment="1">
      <alignment horizontal="center" vertical="center" wrapText="1"/>
    </xf>
    <xf numFmtId="10" fontId="3" fillId="34" borderId="12" xfId="310" applyNumberFormat="1" applyFont="1" applyFill="1" applyBorder="1" applyAlignment="1">
      <alignment horizontal="center"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168" fontId="3" fillId="41" borderId="22" xfId="30" applyNumberFormat="1" applyFont="1" applyFill="1" applyBorder="1" applyAlignment="1">
      <alignment vertical="center" wrapText="1"/>
    </xf>
    <xf numFmtId="168" fontId="3" fillId="0" borderId="0" xfId="30" applyNumberFormat="1" applyFont="1" applyFill="1" applyBorder="1" applyAlignment="1">
      <alignment horizontal="center" vertical="center" wrapText="1"/>
    </xf>
    <xf numFmtId="168" fontId="3" fillId="0" borderId="22" xfId="30" applyNumberFormat="1" applyFont="1" applyFill="1" applyBorder="1" applyAlignment="1">
      <alignment horizontal="center" vertical="center" wrapText="1"/>
    </xf>
    <xf numFmtId="168" fontId="3" fillId="0" borderId="16" xfId="30" applyNumberFormat="1" applyFont="1" applyFill="1" applyBorder="1" applyAlignment="1">
      <alignment horizontal="center" vertical="center" wrapText="1"/>
    </xf>
    <xf numFmtId="168" fontId="3" fillId="35" borderId="12" xfId="30" applyNumberFormat="1" applyFont="1" applyFill="1" applyBorder="1" applyAlignment="1">
      <alignment horizontal="center" vertical="center" wrapText="1"/>
    </xf>
    <xf numFmtId="168" fontId="3" fillId="0" borderId="0" xfId="30" applyNumberFormat="1" applyFont="1" applyFill="1" applyBorder="1" applyAlignment="1">
      <alignment wrapText="1"/>
    </xf>
    <xf numFmtId="0" fontId="3" fillId="53" borderId="10" xfId="0" applyFont="1" applyFill="1" applyBorder="1" applyAlignment="1">
      <alignment vertical="center" wrapText="1"/>
    </xf>
    <xf numFmtId="9" fontId="3" fillId="34" borderId="12" xfId="310" applyFont="1" applyFill="1" applyBorder="1" applyAlignment="1">
      <alignment horizontal="center" vertical="center"/>
    </xf>
    <xf numFmtId="9" fontId="3" fillId="34" borderId="17" xfId="310" applyFont="1" applyFill="1" applyBorder="1" applyAlignment="1">
      <alignment horizontal="center" vertical="center"/>
    </xf>
    <xf numFmtId="168" fontId="3" fillId="0" borderId="10" xfId="30" applyNumberFormat="1" applyFont="1" applyFill="1" applyBorder="1" applyAlignment="1">
      <alignment vertical="center" wrapText="1"/>
    </xf>
    <xf numFmtId="173" fontId="3" fillId="41" borderId="12" xfId="31" applyNumberFormat="1" applyFont="1" applyFill="1" applyBorder="1" applyAlignment="1">
      <alignment horizontal="center" vertical="center"/>
    </xf>
    <xf numFmtId="0" fontId="3" fillId="37" borderId="42" xfId="0" applyFont="1" applyFill="1" applyBorder="1"/>
    <xf numFmtId="0" fontId="3" fillId="41" borderId="97" xfId="0" applyFont="1" applyFill="1" applyBorder="1" applyAlignment="1">
      <alignment horizontal="center" vertical="center" wrapText="1"/>
    </xf>
    <xf numFmtId="0" fontId="3" fillId="0" borderId="0" xfId="0" applyFont="1" applyAlignment="1">
      <alignment horizontal="center" vertical="center" wrapText="1"/>
    </xf>
    <xf numFmtId="0" fontId="3" fillId="0" borderId="97" xfId="0" applyFont="1" applyBorder="1" applyAlignment="1">
      <alignment horizontal="center"/>
    </xf>
    <xf numFmtId="168" fontId="3" fillId="0" borderId="0" xfId="30" applyNumberFormat="1" applyFont="1" applyFill="1" applyBorder="1" applyAlignment="1">
      <alignment horizontal="center"/>
    </xf>
    <xf numFmtId="0" fontId="3" fillId="0" borderId="76" xfId="0" applyFont="1" applyBorder="1"/>
    <xf numFmtId="168" fontId="3" fillId="41" borderId="97" xfId="30" applyNumberFormat="1" applyFont="1" applyFill="1" applyBorder="1" applyAlignment="1">
      <alignment horizontal="center"/>
    </xf>
    <xf numFmtId="0" fontId="3" fillId="0" borderId="77" xfId="0" applyFont="1" applyBorder="1"/>
    <xf numFmtId="0" fontId="3" fillId="0" borderId="72" xfId="0" applyFont="1" applyBorder="1"/>
    <xf numFmtId="0" fontId="3" fillId="41" borderId="78" xfId="0" applyFont="1" applyFill="1" applyBorder="1" applyAlignment="1">
      <alignment horizontal="center" vertical="center" wrapText="1"/>
    </xf>
    <xf numFmtId="0" fontId="3" fillId="0" borderId="78" xfId="0" applyFont="1" applyBorder="1" applyAlignment="1">
      <alignment vertical="center" wrapText="1"/>
    </xf>
    <xf numFmtId="43" fontId="3" fillId="0" borderId="78" xfId="30" applyFont="1" applyFill="1" applyBorder="1" applyAlignment="1">
      <alignment vertical="center" wrapText="1"/>
    </xf>
    <xf numFmtId="0" fontId="3" fillId="41" borderId="78" xfId="0" applyFont="1" applyFill="1" applyBorder="1" applyAlignment="1">
      <alignment vertical="center" wrapText="1"/>
    </xf>
    <xf numFmtId="43" fontId="3" fillId="41" borderId="78" xfId="30" applyFont="1" applyFill="1" applyBorder="1" applyAlignment="1">
      <alignment vertical="center" wrapText="1"/>
    </xf>
    <xf numFmtId="43" fontId="3" fillId="0" borderId="0" xfId="30" applyFont="1" applyFill="1" applyBorder="1" applyAlignment="1">
      <alignment vertical="center" wrapText="1"/>
    </xf>
    <xf numFmtId="43" fontId="3" fillId="0" borderId="0" xfId="30" applyFont="1" applyBorder="1" applyAlignment="1">
      <alignment vertical="center" wrapText="1"/>
    </xf>
    <xf numFmtId="0" fontId="3" fillId="0" borderId="19" xfId="0" applyFont="1" applyBorder="1" applyAlignment="1">
      <alignment vertical="center" wrapText="1"/>
    </xf>
    <xf numFmtId="43" fontId="3" fillId="41" borderId="99" xfId="30" applyFont="1" applyFill="1" applyBorder="1" applyAlignment="1">
      <alignment horizontal="center"/>
    </xf>
    <xf numFmtId="168" fontId="3" fillId="41" borderId="99" xfId="30" applyNumberFormat="1" applyFont="1" applyFill="1" applyBorder="1" applyAlignment="1">
      <alignment horizontal="center"/>
    </xf>
    <xf numFmtId="1" fontId="3" fillId="0" borderId="21" xfId="0" applyNumberFormat="1" applyFont="1" applyBorder="1" applyAlignment="1">
      <alignment horizontal="center"/>
    </xf>
    <xf numFmtId="1" fontId="3" fillId="0" borderId="0" xfId="0" applyNumberFormat="1" applyFont="1" applyAlignment="1">
      <alignment horizontal="center"/>
    </xf>
    <xf numFmtId="43" fontId="3" fillId="41" borderId="100" xfId="30" applyFont="1" applyFill="1" applyBorder="1" applyAlignment="1">
      <alignment horizontal="center"/>
    </xf>
    <xf numFmtId="172" fontId="3" fillId="0" borderId="21" xfId="30" applyNumberFormat="1" applyFont="1" applyBorder="1" applyAlignment="1">
      <alignment vertical="center" wrapText="1"/>
    </xf>
    <xf numFmtId="0" fontId="3" fillId="0" borderId="19" xfId="0" applyFont="1" applyBorder="1" applyAlignment="1">
      <alignment horizontal="center"/>
    </xf>
    <xf numFmtId="43" fontId="3" fillId="0" borderId="12" xfId="30" applyFont="1" applyBorder="1" applyAlignment="1">
      <alignment vertical="center" wrapText="1"/>
    </xf>
    <xf numFmtId="9" fontId="3" fillId="0" borderId="12" xfId="0" applyNumberFormat="1" applyFont="1" applyBorder="1" applyAlignment="1">
      <alignment horizontal="center" vertical="center" wrapText="1"/>
    </xf>
    <xf numFmtId="0" fontId="3" fillId="0" borderId="43" xfId="0" applyFont="1" applyBorder="1" applyAlignment="1">
      <alignment horizontal="right" vertical="center"/>
    </xf>
    <xf numFmtId="0" fontId="3" fillId="0" borderId="11" xfId="0" applyFont="1" applyBorder="1" applyAlignment="1">
      <alignment vertical="center" wrapText="1"/>
    </xf>
    <xf numFmtId="0" fontId="3" fillId="0" borderId="23" xfId="0" applyFont="1" applyBorder="1" applyAlignment="1">
      <alignment horizontal="center"/>
    </xf>
    <xf numFmtId="0" fontId="3" fillId="0" borderId="21" xfId="0" applyFont="1" applyBorder="1" applyAlignment="1">
      <alignment horizontal="center"/>
    </xf>
    <xf numFmtId="0" fontId="3" fillId="41" borderId="10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1" xfId="0" applyFont="1" applyBorder="1" applyAlignment="1">
      <alignment vertical="center" wrapText="1"/>
    </xf>
    <xf numFmtId="9" fontId="3" fillId="0" borderId="78" xfId="0" applyNumberFormat="1" applyFont="1" applyBorder="1" applyAlignment="1">
      <alignment horizontal="center" vertical="center" wrapText="1"/>
    </xf>
    <xf numFmtId="0" fontId="3" fillId="0" borderId="103" xfId="0" applyFont="1" applyBorder="1" applyAlignment="1">
      <alignment vertical="center" wrapText="1"/>
    </xf>
    <xf numFmtId="9" fontId="3" fillId="0" borderId="104" xfId="0" applyNumberFormat="1" applyFont="1" applyBorder="1" applyAlignment="1">
      <alignment horizontal="center" vertical="center" wrapText="1"/>
    </xf>
    <xf numFmtId="0" fontId="3" fillId="0" borderId="10" xfId="0" applyFont="1" applyBorder="1" applyAlignment="1">
      <alignment vertical="center" wrapText="1"/>
    </xf>
    <xf numFmtId="0" fontId="3" fillId="41" borderId="106" xfId="0" applyFont="1" applyFill="1" applyBorder="1" applyAlignment="1">
      <alignment horizontal="center" vertical="center" wrapText="1"/>
    </xf>
    <xf numFmtId="0" fontId="3" fillId="41" borderId="107" xfId="0" applyFont="1" applyFill="1" applyBorder="1" applyAlignment="1">
      <alignment horizontal="center" vertical="center" wrapText="1"/>
    </xf>
    <xf numFmtId="0" fontId="3" fillId="41" borderId="108" xfId="0" applyFont="1" applyFill="1" applyBorder="1" applyAlignment="1">
      <alignment horizontal="center" vertical="center" wrapText="1"/>
    </xf>
    <xf numFmtId="0" fontId="3" fillId="0" borderId="109" xfId="0" applyFont="1" applyBorder="1"/>
    <xf numFmtId="0" fontId="3" fillId="0" borderId="110" xfId="0" applyFont="1" applyBorder="1"/>
    <xf numFmtId="171" fontId="3" fillId="0" borderId="12" xfId="0" applyNumberFormat="1" applyFont="1" applyBorder="1" applyAlignment="1">
      <alignment horizontal="center" vertical="center" wrapText="1"/>
    </xf>
    <xf numFmtId="0" fontId="3" fillId="0" borderId="49" xfId="0" applyFont="1" applyBorder="1"/>
    <xf numFmtId="0" fontId="3" fillId="0" borderId="49" xfId="0" applyFont="1" applyBorder="1" applyAlignment="1">
      <alignment horizontal="center"/>
    </xf>
    <xf numFmtId="0" fontId="3" fillId="0" borderId="40" xfId="0" applyFont="1" applyBorder="1"/>
    <xf numFmtId="0" fontId="3" fillId="52" borderId="12" xfId="0" applyFont="1" applyFill="1" applyBorder="1" applyAlignment="1">
      <alignment horizontal="center" wrapText="1"/>
    </xf>
    <xf numFmtId="0" fontId="3" fillId="41" borderId="51" xfId="0" applyFont="1" applyFill="1" applyBorder="1"/>
    <xf numFmtId="0" fontId="3" fillId="41" borderId="52" xfId="0" applyFont="1" applyFill="1" applyBorder="1"/>
    <xf numFmtId="0" fontId="3" fillId="0" borderId="54" xfId="0" applyFont="1" applyBorder="1"/>
    <xf numFmtId="0" fontId="3" fillId="52" borderId="12" xfId="0" applyFont="1" applyFill="1" applyBorder="1" applyAlignment="1">
      <alignment wrapText="1"/>
    </xf>
    <xf numFmtId="0" fontId="3" fillId="52" borderId="12" xfId="0" applyFont="1" applyFill="1" applyBorder="1" applyAlignment="1">
      <alignment horizontal="center"/>
    </xf>
    <xf numFmtId="0" fontId="3" fillId="37" borderId="80" xfId="0" applyFont="1" applyFill="1" applyBorder="1"/>
    <xf numFmtId="171" fontId="3" fillId="0" borderId="12" xfId="310" applyNumberFormat="1" applyFont="1" applyFill="1" applyBorder="1" applyAlignment="1" applyProtection="1">
      <alignment horizontal="center" vertical="center"/>
      <protection locked="0"/>
    </xf>
    <xf numFmtId="43" fontId="3" fillId="35" borderId="12" xfId="30" applyFont="1" applyFill="1" applyBorder="1"/>
    <xf numFmtId="43" fontId="3" fillId="0" borderId="0" xfId="30" applyFont="1" applyBorder="1"/>
    <xf numFmtId="0" fontId="3" fillId="47" borderId="24" xfId="0" applyFont="1" applyFill="1" applyBorder="1"/>
    <xf numFmtId="9" fontId="3" fillId="0" borderId="12" xfId="0" applyNumberFormat="1" applyFont="1" applyBorder="1" applyAlignment="1">
      <alignment horizontal="center"/>
    </xf>
    <xf numFmtId="0" fontId="3" fillId="0" borderId="24" xfId="0" applyFont="1" applyBorder="1" applyAlignment="1">
      <alignment horizontal="left" indent="2"/>
    </xf>
    <xf numFmtId="164" fontId="3" fillId="41" borderId="12" xfId="0" applyNumberFormat="1" applyFont="1" applyFill="1" applyBorder="1" applyAlignment="1">
      <alignment horizontal="center"/>
    </xf>
    <xf numFmtId="43" fontId="3" fillId="44" borderId="12" xfId="0" applyNumberFormat="1" applyFont="1" applyFill="1" applyBorder="1" applyAlignment="1">
      <alignment horizontal="center"/>
    </xf>
    <xf numFmtId="43" fontId="3" fillId="44" borderId="12" xfId="0" applyNumberFormat="1" applyFont="1" applyFill="1" applyBorder="1"/>
    <xf numFmtId="43" fontId="3" fillId="0" borderId="12" xfId="0" applyNumberFormat="1" applyFont="1" applyBorder="1" applyAlignment="1">
      <alignment horizontal="center"/>
    </xf>
    <xf numFmtId="43" fontId="3" fillId="39" borderId="12" xfId="0" applyNumberFormat="1" applyFont="1" applyFill="1" applyBorder="1" applyAlignment="1">
      <alignment horizontal="center"/>
    </xf>
    <xf numFmtId="43" fontId="3" fillId="0" borderId="0" xfId="30" applyFont="1" applyFill="1" applyBorder="1" applyAlignment="1">
      <alignment horizontal="center" vertical="center" wrapText="1"/>
    </xf>
    <xf numFmtId="43" fontId="3" fillId="0" borderId="0" xfId="30" applyFont="1" applyFill="1" applyBorder="1" applyAlignment="1"/>
    <xf numFmtId="0" fontId="3" fillId="0" borderId="73" xfId="0" applyFont="1" applyBorder="1"/>
    <xf numFmtId="0" fontId="3" fillId="0" borderId="39" xfId="0" applyFont="1" applyBorder="1" applyAlignment="1">
      <alignment wrapText="1"/>
    </xf>
    <xf numFmtId="0" fontId="3" fillId="0" borderId="49" xfId="0" applyFont="1" applyBorder="1" applyAlignment="1">
      <alignment wrapText="1"/>
    </xf>
    <xf numFmtId="0" fontId="3" fillId="41" borderId="79" xfId="0" applyFont="1" applyFill="1" applyBorder="1" applyAlignment="1">
      <alignment horizontal="center" vertical="center" wrapText="1"/>
    </xf>
    <xf numFmtId="0" fontId="3" fillId="0" borderId="0" xfId="0" applyFont="1" applyAlignment="1">
      <alignment horizontal="left"/>
    </xf>
    <xf numFmtId="9" fontId="3" fillId="0" borderId="78" xfId="0" applyNumberFormat="1" applyFont="1" applyBorder="1" applyAlignment="1">
      <alignment horizontal="center"/>
    </xf>
    <xf numFmtId="1" fontId="3" fillId="0" borderId="78" xfId="0" applyNumberFormat="1" applyFont="1" applyBorder="1" applyAlignment="1">
      <alignment horizontal="center" vertical="center" wrapText="1"/>
    </xf>
    <xf numFmtId="168" fontId="3" fillId="0" borderId="12" xfId="0" applyNumberFormat="1" applyFont="1" applyBorder="1"/>
    <xf numFmtId="0" fontId="45" fillId="0" borderId="40" xfId="0" applyFont="1" applyBorder="1" applyAlignment="1">
      <alignment vertical="center"/>
    </xf>
    <xf numFmtId="168" fontId="5" fillId="34" borderId="0" xfId="30" applyNumberFormat="1" applyFont="1" applyFill="1" applyAlignment="1">
      <alignment vertical="center"/>
    </xf>
    <xf numFmtId="0" fontId="5" fillId="0" borderId="12" xfId="0" applyFont="1" applyBorder="1" applyAlignment="1">
      <alignment horizontal="right" vertical="center"/>
    </xf>
    <xf numFmtId="168" fontId="31" fillId="43" borderId="22" xfId="30" applyNumberFormat="1" applyFont="1" applyFill="1" applyBorder="1" applyAlignment="1">
      <alignment horizontal="center" vertical="center" wrapText="1"/>
    </xf>
    <xf numFmtId="0" fontId="31" fillId="0" borderId="12" xfId="0" applyFont="1" applyBorder="1" applyAlignment="1">
      <alignment vertical="center" wrapText="1"/>
    </xf>
    <xf numFmtId="168" fontId="5" fillId="41" borderId="78" xfId="30" applyNumberFormat="1" applyFont="1" applyFill="1" applyBorder="1" applyAlignment="1" applyProtection="1">
      <alignment horizontal="center" vertical="center"/>
      <protection locked="0"/>
    </xf>
    <xf numFmtId="168" fontId="5" fillId="39" borderId="12" xfId="30" applyNumberFormat="1" applyFont="1" applyFill="1" applyBorder="1" applyAlignment="1">
      <alignment horizontal="center" vertical="center"/>
    </xf>
    <xf numFmtId="168" fontId="31" fillId="44" borderId="12" xfId="30" applyNumberFormat="1" applyFont="1" applyFill="1" applyBorder="1" applyAlignment="1">
      <alignment horizontal="center" vertical="center"/>
    </xf>
    <xf numFmtId="0" fontId="40" fillId="40" borderId="10" xfId="0" applyFont="1" applyFill="1" applyBorder="1" applyAlignment="1">
      <alignment vertical="center" wrapText="1"/>
    </xf>
    <xf numFmtId="0" fontId="76" fillId="46" borderId="10" xfId="0" applyFont="1" applyFill="1" applyBorder="1" applyAlignment="1">
      <alignment horizontal="left" vertical="center" wrapText="1"/>
    </xf>
    <xf numFmtId="0" fontId="11" fillId="0" borderId="24" xfId="0" applyFont="1" applyBorder="1" applyAlignment="1">
      <alignment vertical="top"/>
    </xf>
    <xf numFmtId="0" fontId="77" fillId="0" borderId="12" xfId="0" applyFont="1" applyBorder="1" applyAlignment="1">
      <alignment horizontal="left" wrapText="1"/>
    </xf>
    <xf numFmtId="43" fontId="77" fillId="0" borderId="12" xfId="30" applyFont="1" applyBorder="1" applyAlignment="1">
      <alignment horizontal="left" vertical="top" wrapText="1"/>
    </xf>
    <xf numFmtId="43" fontId="11" fillId="0" borderId="12" xfId="30" applyFont="1" applyBorder="1"/>
    <xf numFmtId="168" fontId="77" fillId="0" borderId="31" xfId="30" applyNumberFormat="1" applyFont="1" applyBorder="1"/>
    <xf numFmtId="0" fontId="11" fillId="0" borderId="24" xfId="0" applyFont="1" applyBorder="1"/>
    <xf numFmtId="0" fontId="77" fillId="0" borderId="12" xfId="0" applyFont="1" applyBorder="1" applyAlignment="1">
      <alignment horizontal="left" vertical="top" wrapText="1"/>
    </xf>
    <xf numFmtId="0" fontId="78" fillId="0" borderId="12" xfId="0" applyFont="1" applyBorder="1" applyAlignment="1">
      <alignment horizontal="left" vertical="top" wrapText="1"/>
    </xf>
    <xf numFmtId="0" fontId="11" fillId="0" borderId="27" xfId="0" applyFont="1" applyBorder="1"/>
    <xf numFmtId="0" fontId="78" fillId="0" borderId="17" xfId="0" applyFont="1" applyBorder="1" applyAlignment="1">
      <alignment horizontal="left" vertical="top" wrapText="1"/>
    </xf>
    <xf numFmtId="43" fontId="11" fillId="0" borderId="17" xfId="30" applyFont="1" applyBorder="1"/>
    <xf numFmtId="43" fontId="11" fillId="0" borderId="58" xfId="30" applyFont="1" applyBorder="1"/>
    <xf numFmtId="0" fontId="79" fillId="0" borderId="0" xfId="0" applyFont="1"/>
    <xf numFmtId="0" fontId="45" fillId="63" borderId="0" xfId="0" applyFont="1" applyFill="1"/>
    <xf numFmtId="0" fontId="2" fillId="0" borderId="44" xfId="0" applyFont="1" applyBorder="1" applyAlignment="1">
      <alignment vertical="center"/>
    </xf>
    <xf numFmtId="0" fontId="45" fillId="0" borderId="28" xfId="0" applyFont="1" applyBorder="1" applyAlignment="1">
      <alignment horizontal="center" vertical="center"/>
    </xf>
    <xf numFmtId="0" fontId="45" fillId="0" borderId="47" xfId="0" applyFont="1" applyBorder="1" applyAlignment="1">
      <alignment horizontal="center" vertical="center"/>
    </xf>
    <xf numFmtId="0" fontId="45" fillId="0" borderId="0" xfId="0" applyFont="1" applyAlignment="1">
      <alignment horizontal="center" vertical="center"/>
    </xf>
    <xf numFmtId="0" fontId="5" fillId="56" borderId="0" xfId="0" applyFont="1" applyFill="1" applyAlignment="1">
      <alignment horizontal="center"/>
    </xf>
    <xf numFmtId="0" fontId="5" fillId="0" borderId="0" xfId="0" applyFont="1" applyAlignment="1">
      <alignment horizontal="left" wrapText="1"/>
    </xf>
    <xf numFmtId="0" fontId="3" fillId="0" borderId="30" xfId="0" applyFont="1" applyBorder="1" applyAlignment="1">
      <alignment horizontal="left" wrapText="1"/>
    </xf>
    <xf numFmtId="0" fontId="3" fillId="0" borderId="34" xfId="0" applyFont="1" applyBorder="1" applyAlignment="1">
      <alignment horizontal="left" wrapText="1"/>
    </xf>
    <xf numFmtId="0" fontId="3" fillId="0" borderId="37" xfId="0" applyFont="1" applyBorder="1" applyAlignment="1">
      <alignment horizontal="left"/>
    </xf>
    <xf numFmtId="0" fontId="3" fillId="0" borderId="32" xfId="0" applyFont="1" applyBorder="1" applyAlignment="1">
      <alignment horizontal="left"/>
    </xf>
    <xf numFmtId="0" fontId="3" fillId="0" borderId="34" xfId="0" applyFont="1" applyBorder="1" applyAlignment="1">
      <alignment horizontal="left"/>
    </xf>
    <xf numFmtId="0" fontId="3" fillId="0" borderId="24" xfId="0" applyFont="1" applyBorder="1" applyAlignment="1">
      <alignment horizontal="left" wrapText="1"/>
    </xf>
    <xf numFmtId="0" fontId="3" fillId="0" borderId="31" xfId="0" applyFont="1" applyBorder="1" applyAlignment="1">
      <alignment horizontal="left" wrapText="1"/>
    </xf>
    <xf numFmtId="0" fontId="3" fillId="0" borderId="22" xfId="0" applyFont="1" applyBorder="1" applyAlignment="1">
      <alignment horizontal="left"/>
    </xf>
    <xf numFmtId="0" fontId="3" fillId="0" borderId="12" xfId="0" applyFont="1" applyBorder="1" applyAlignment="1">
      <alignment horizontal="left"/>
    </xf>
    <xf numFmtId="0" fontId="3" fillId="0" borderId="31" xfId="0" applyFont="1" applyBorder="1" applyAlignment="1">
      <alignment horizontal="left"/>
    </xf>
    <xf numFmtId="0" fontId="3" fillId="0" borderId="24" xfId="0" applyFont="1" applyBorder="1" applyAlignment="1">
      <alignment horizontal="left" vertical="top" wrapText="1"/>
    </xf>
    <xf numFmtId="0" fontId="3" fillId="0" borderId="31" xfId="0" applyFont="1" applyBorder="1" applyAlignment="1">
      <alignment horizontal="left" vertical="top" wrapText="1"/>
    </xf>
    <xf numFmtId="0" fontId="3" fillId="48" borderId="45" xfId="0" applyFont="1" applyFill="1" applyBorder="1" applyAlignment="1">
      <alignment horizontal="left"/>
    </xf>
    <xf numFmtId="0" fontId="3" fillId="48" borderId="46" xfId="0" applyFont="1" applyFill="1" applyBorder="1" applyAlignment="1">
      <alignment horizontal="left"/>
    </xf>
    <xf numFmtId="0" fontId="3" fillId="48" borderId="128" xfId="0" applyFont="1" applyFill="1" applyBorder="1" applyAlignment="1">
      <alignment horizontal="center"/>
    </xf>
    <xf numFmtId="0" fontId="3" fillId="48" borderId="67" xfId="0" applyFont="1" applyFill="1" applyBorder="1" applyAlignment="1">
      <alignment horizontal="center"/>
    </xf>
    <xf numFmtId="0" fontId="3" fillId="48" borderId="46" xfId="0" applyFont="1" applyFill="1" applyBorder="1" applyAlignment="1">
      <alignment horizontal="center"/>
    </xf>
    <xf numFmtId="0" fontId="3" fillId="0" borderId="38" xfId="0" applyFont="1" applyBorder="1" applyAlignment="1">
      <alignment horizontal="left" wrapText="1"/>
    </xf>
    <xf numFmtId="0" fontId="3" fillId="0" borderId="63" xfId="0" applyFont="1" applyBorder="1" applyAlignment="1">
      <alignment horizontal="left" wrapText="1"/>
    </xf>
    <xf numFmtId="0" fontId="3" fillId="0" borderId="21" xfId="0" applyFont="1" applyBorder="1" applyAlignment="1">
      <alignment horizontal="left"/>
    </xf>
    <xf numFmtId="0" fontId="3" fillId="0" borderId="20" xfId="0" applyFont="1" applyBorder="1" applyAlignment="1">
      <alignment horizontal="left"/>
    </xf>
    <xf numFmtId="0" fontId="3" fillId="0" borderId="63" xfId="0" applyFont="1" applyBorder="1" applyAlignment="1">
      <alignment horizontal="left"/>
    </xf>
    <xf numFmtId="0" fontId="31" fillId="57" borderId="54" xfId="0" applyFont="1" applyFill="1" applyBorder="1" applyAlignment="1">
      <alignment horizontal="left" vertical="center" wrapText="1"/>
    </xf>
    <xf numFmtId="0" fontId="31" fillId="57" borderId="18" xfId="0" applyFont="1" applyFill="1" applyBorder="1" applyAlignment="1">
      <alignment horizontal="left" vertical="center" wrapText="1"/>
    </xf>
    <xf numFmtId="0" fontId="5" fillId="57" borderId="10" xfId="0" applyFont="1" applyFill="1" applyBorder="1" applyAlignment="1">
      <alignment horizontal="center" vertical="center"/>
    </xf>
    <xf numFmtId="0" fontId="5" fillId="57" borderId="22" xfId="0" applyFont="1" applyFill="1" applyBorder="1" applyAlignment="1">
      <alignment horizontal="center" vertical="center"/>
    </xf>
    <xf numFmtId="168" fontId="47" fillId="52" borderId="10" xfId="30" applyNumberFormat="1" applyFont="1" applyFill="1" applyBorder="1" applyAlignment="1">
      <alignment horizontal="center" vertical="center"/>
    </xf>
    <xf numFmtId="168" fontId="47" fillId="52" borderId="22" xfId="30" applyNumberFormat="1" applyFont="1" applyFill="1" applyBorder="1" applyAlignment="1">
      <alignment horizontal="center" vertical="center"/>
    </xf>
    <xf numFmtId="0" fontId="31" fillId="57" borderId="23" xfId="0" applyFont="1" applyFill="1" applyBorder="1" applyAlignment="1">
      <alignment horizontal="left" vertical="center" wrapText="1"/>
    </xf>
    <xf numFmtId="0" fontId="31" fillId="57" borderId="21" xfId="0" applyFont="1" applyFill="1" applyBorder="1" applyAlignment="1">
      <alignment horizontal="left" vertical="center" wrapText="1"/>
    </xf>
    <xf numFmtId="0" fontId="31" fillId="0" borderId="0" xfId="0" applyFont="1" applyAlignment="1">
      <alignment horizontal="left" vertical="justify"/>
    </xf>
    <xf numFmtId="0" fontId="55" fillId="0" borderId="23" xfId="0" applyFont="1" applyBorder="1" applyAlignment="1">
      <alignment horizontal="left" vertical="justify"/>
    </xf>
    <xf numFmtId="0" fontId="45" fillId="0" borderId="11" xfId="0" applyFont="1" applyBorder="1" applyAlignment="1">
      <alignment horizontal="left" vertical="center" wrapText="1"/>
    </xf>
    <xf numFmtId="0" fontId="45" fillId="0" borderId="0" xfId="0" applyFont="1" applyAlignment="1">
      <alignment horizontal="left" vertical="center" wrapText="1"/>
    </xf>
    <xf numFmtId="0" fontId="3" fillId="0" borderId="24" xfId="0" applyFont="1" applyBorder="1" applyAlignment="1">
      <alignment horizontal="left" vertical="top"/>
    </xf>
    <xf numFmtId="0" fontId="5" fillId="0" borderId="24" xfId="0" applyFont="1" applyBorder="1" applyAlignment="1">
      <alignment horizontal="center" vertical="top"/>
    </xf>
    <xf numFmtId="0" fontId="3" fillId="0" borderId="24" xfId="0" applyFont="1" applyBorder="1" applyAlignment="1">
      <alignment horizontal="center" vertical="top"/>
    </xf>
    <xf numFmtId="0" fontId="3" fillId="0" borderId="27" xfId="0" applyFont="1" applyBorder="1" applyAlignment="1">
      <alignment horizontal="center"/>
    </xf>
    <xf numFmtId="0" fontId="3" fillId="0" borderId="60" xfId="0" applyFont="1" applyBorder="1" applyAlignment="1">
      <alignment horizontal="center"/>
    </xf>
    <xf numFmtId="0" fontId="3" fillId="0" borderId="38" xfId="0" applyFont="1" applyBorder="1" applyAlignment="1">
      <alignment horizontal="center"/>
    </xf>
    <xf numFmtId="0" fontId="3" fillId="0" borderId="24" xfId="0" applyFont="1" applyBorder="1" applyAlignment="1">
      <alignment horizontal="center"/>
    </xf>
    <xf numFmtId="0" fontId="5" fillId="0" borderId="0" xfId="0" applyFont="1" applyAlignment="1">
      <alignment horizontal="left" vertical="center" wrapText="1"/>
    </xf>
    <xf numFmtId="0" fontId="64" fillId="58" borderId="0" xfId="0" applyFont="1" applyFill="1" applyAlignment="1">
      <alignment horizontal="center"/>
    </xf>
    <xf numFmtId="0" fontId="43" fillId="58" borderId="0" xfId="0" applyFont="1" applyFill="1" applyAlignment="1">
      <alignment horizontal="center"/>
    </xf>
    <xf numFmtId="0" fontId="44" fillId="41" borderId="0" xfId="0" applyFont="1" applyFill="1" applyAlignment="1">
      <alignment horizontal="left" vertical="center" wrapText="1"/>
    </xf>
    <xf numFmtId="0" fontId="64" fillId="42" borderId="23" xfId="0" applyFont="1" applyFill="1" applyBorder="1" applyAlignment="1">
      <alignment horizontal="center" vertical="center" wrapText="1"/>
    </xf>
    <xf numFmtId="0" fontId="64" fillId="59" borderId="23" xfId="0" applyFont="1" applyFill="1" applyBorder="1" applyAlignment="1">
      <alignment horizontal="center" vertical="center" wrapText="1"/>
    </xf>
    <xf numFmtId="0" fontId="3" fillId="50" borderId="10" xfId="0" applyFont="1" applyFill="1" applyBorder="1" applyAlignment="1">
      <alignment horizontal="center" vertical="center" wrapText="1"/>
    </xf>
    <xf numFmtId="0" fontId="3" fillId="50" borderId="26" xfId="0" applyFont="1" applyFill="1" applyBorder="1" applyAlignment="1">
      <alignment horizontal="center" vertical="center" wrapText="1"/>
    </xf>
    <xf numFmtId="0" fontId="3" fillId="50" borderId="22" xfId="0" applyFont="1" applyFill="1" applyBorder="1" applyAlignment="1">
      <alignment horizontal="center" vertical="center" wrapText="1"/>
    </xf>
    <xf numFmtId="0" fontId="3" fillId="50" borderId="12" xfId="0" applyFont="1" applyFill="1" applyBorder="1" applyAlignment="1">
      <alignment horizontal="center" vertical="center" wrapText="1"/>
    </xf>
    <xf numFmtId="0" fontId="5" fillId="0" borderId="0" xfId="0" applyFont="1"/>
    <xf numFmtId="0" fontId="3" fillId="34" borderId="10" xfId="0" applyFont="1" applyFill="1" applyBorder="1" applyAlignment="1">
      <alignment horizontal="center" vertical="center" wrapText="1"/>
    </xf>
    <xf numFmtId="0" fontId="3" fillId="34" borderId="26" xfId="0" applyFont="1" applyFill="1" applyBorder="1" applyAlignment="1">
      <alignment horizontal="center" vertical="center" wrapText="1"/>
    </xf>
    <xf numFmtId="0" fontId="3" fillId="34" borderId="22" xfId="0" applyFont="1" applyFill="1" applyBorder="1" applyAlignment="1">
      <alignment horizontal="center" vertical="center" wrapText="1"/>
    </xf>
    <xf numFmtId="0" fontId="43" fillId="58" borderId="97" xfId="0" applyFont="1" applyFill="1" applyBorder="1" applyAlignment="1">
      <alignment horizontal="center"/>
    </xf>
    <xf numFmtId="0" fontId="43" fillId="58" borderId="96" xfId="0" applyFont="1" applyFill="1" applyBorder="1" applyAlignment="1">
      <alignment horizontal="center"/>
    </xf>
    <xf numFmtId="0" fontId="43" fillId="58" borderId="79" xfId="0" applyFont="1" applyFill="1" applyBorder="1" applyAlignment="1">
      <alignment horizontal="center"/>
    </xf>
    <xf numFmtId="0" fontId="3" fillId="36" borderId="20" xfId="0" applyFont="1" applyFill="1" applyBorder="1" applyAlignment="1">
      <alignment horizontal="center" vertical="center" wrapText="1"/>
    </xf>
    <xf numFmtId="0" fontId="3" fillId="36" borderId="12" xfId="0" applyFont="1" applyFill="1" applyBorder="1" applyAlignment="1">
      <alignment horizontal="center" vertical="center" wrapText="1"/>
    </xf>
    <xf numFmtId="0" fontId="45" fillId="36" borderId="112" xfId="0" applyFont="1" applyFill="1" applyBorder="1" applyAlignment="1">
      <alignment horizontal="center" vertical="center"/>
    </xf>
    <xf numFmtId="0" fontId="45" fillId="36" borderId="113" xfId="0" applyFont="1" applyFill="1" applyBorder="1" applyAlignment="1">
      <alignment horizontal="center" vertical="center"/>
    </xf>
    <xf numFmtId="0" fontId="45" fillId="36" borderId="114" xfId="0" applyFont="1" applyFill="1" applyBorder="1" applyAlignment="1">
      <alignment horizontal="center" vertical="center"/>
    </xf>
    <xf numFmtId="43" fontId="3" fillId="36" borderId="16" xfId="30" applyFont="1" applyFill="1" applyBorder="1" applyAlignment="1">
      <alignment horizontal="center" vertical="center" wrapText="1"/>
    </xf>
    <xf numFmtId="43" fontId="3" fillId="36" borderId="20" xfId="30" applyFont="1" applyFill="1" applyBorder="1" applyAlignment="1">
      <alignment horizontal="center" vertical="center" wrapText="1"/>
    </xf>
    <xf numFmtId="0" fontId="45" fillId="0" borderId="10" xfId="0" applyFont="1" applyBorder="1" applyAlignment="1">
      <alignment horizontal="center"/>
    </xf>
    <xf numFmtId="0" fontId="45" fillId="0" borderId="26" xfId="0" applyFont="1" applyBorder="1" applyAlignment="1">
      <alignment horizontal="center"/>
    </xf>
    <xf numFmtId="0" fontId="45" fillId="0" borderId="22" xfId="0" applyFont="1" applyBorder="1" applyAlignment="1">
      <alignment horizontal="center"/>
    </xf>
    <xf numFmtId="0" fontId="64" fillId="37" borderId="75" xfId="0" applyFont="1" applyFill="1" applyBorder="1" applyAlignment="1">
      <alignment horizontal="center"/>
    </xf>
    <xf numFmtId="0" fontId="64" fillId="37" borderId="72" xfId="0" applyFont="1" applyFill="1" applyBorder="1" applyAlignment="1">
      <alignment horizontal="center"/>
    </xf>
    <xf numFmtId="0" fontId="64" fillId="37" borderId="80" xfId="0" applyFont="1" applyFill="1" applyBorder="1" applyAlignment="1">
      <alignment horizontal="center"/>
    </xf>
    <xf numFmtId="0" fontId="3" fillId="36" borderId="16" xfId="0" applyFont="1" applyFill="1" applyBorder="1" applyAlignment="1">
      <alignment horizontal="center" vertical="center" wrapText="1"/>
    </xf>
    <xf numFmtId="0" fontId="43" fillId="60" borderId="25" xfId="0" applyFont="1" applyFill="1" applyBorder="1" applyAlignment="1">
      <alignment horizontal="center" vertical="center"/>
    </xf>
    <xf numFmtId="0" fontId="43" fillId="60" borderId="23" xfId="0" applyFont="1" applyFill="1" applyBorder="1" applyAlignment="1">
      <alignment horizontal="center" vertical="center"/>
    </xf>
    <xf numFmtId="0" fontId="43" fillId="60" borderId="21" xfId="0" applyFont="1" applyFill="1" applyBorder="1" applyAlignment="1">
      <alignment horizontal="center" vertical="center"/>
    </xf>
    <xf numFmtId="0" fontId="43" fillId="42" borderId="25" xfId="0" applyFont="1" applyFill="1" applyBorder="1" applyAlignment="1">
      <alignment horizontal="center" vertical="center"/>
    </xf>
    <xf numFmtId="0" fontId="43" fillId="42" borderId="23" xfId="0" applyFont="1" applyFill="1" applyBorder="1" applyAlignment="1">
      <alignment horizontal="center" vertical="center"/>
    </xf>
    <xf numFmtId="0" fontId="43" fillId="42" borderId="21" xfId="0" applyFont="1" applyFill="1" applyBorder="1" applyAlignment="1">
      <alignment horizontal="center" vertical="center"/>
    </xf>
    <xf numFmtId="0" fontId="31" fillId="0" borderId="61" xfId="0" applyFont="1" applyBorder="1"/>
    <xf numFmtId="0" fontId="31" fillId="0" borderId="62" xfId="0" applyFont="1" applyBorder="1"/>
    <xf numFmtId="0" fontId="31" fillId="0" borderId="10" xfId="0" applyFont="1" applyBorder="1"/>
    <xf numFmtId="0" fontId="31" fillId="0" borderId="22" xfId="0" applyFont="1" applyBorder="1"/>
    <xf numFmtId="0" fontId="31" fillId="0" borderId="10" xfId="0" applyFont="1" applyBorder="1" applyAlignment="1">
      <alignment horizontal="center"/>
    </xf>
    <xf numFmtId="0" fontId="31" fillId="0" borderId="62" xfId="0" applyFont="1" applyBorder="1" applyAlignment="1">
      <alignment horizontal="center"/>
    </xf>
    <xf numFmtId="0" fontId="31" fillId="0" borderId="61" xfId="0" applyFont="1" applyBorder="1" applyAlignment="1">
      <alignment vertical="center"/>
    </xf>
    <xf numFmtId="0" fontId="31" fillId="0" borderId="62" xfId="0" applyFont="1" applyBorder="1" applyAlignment="1">
      <alignment vertical="center"/>
    </xf>
    <xf numFmtId="0" fontId="43" fillId="37" borderId="71" xfId="0" applyFont="1" applyFill="1" applyBorder="1" applyAlignment="1">
      <alignment horizontal="center"/>
    </xf>
    <xf numFmtId="0" fontId="43" fillId="37" borderId="0" xfId="0" applyFont="1" applyFill="1" applyAlignment="1">
      <alignment horizontal="center"/>
    </xf>
    <xf numFmtId="0" fontId="45" fillId="47" borderId="36" xfId="0" applyFont="1" applyFill="1" applyBorder="1" applyAlignment="1">
      <alignment horizontal="center"/>
    </xf>
    <xf numFmtId="0" fontId="45" fillId="47" borderId="14" xfId="0" applyFont="1" applyFill="1" applyBorder="1" applyAlignment="1">
      <alignment horizontal="center"/>
    </xf>
    <xf numFmtId="0" fontId="45" fillId="47" borderId="65" xfId="0" applyFont="1" applyFill="1" applyBorder="1" applyAlignment="1">
      <alignment horizontal="center"/>
    </xf>
    <xf numFmtId="0" fontId="3" fillId="47" borderId="28" xfId="0" applyFont="1" applyFill="1" applyBorder="1" applyAlignment="1">
      <alignment horizontal="center"/>
    </xf>
    <xf numFmtId="0" fontId="3" fillId="47" borderId="66" xfId="0" applyFont="1" applyFill="1" applyBorder="1" applyAlignment="1">
      <alignment horizontal="center"/>
    </xf>
    <xf numFmtId="0" fontId="3" fillId="47" borderId="47" xfId="0" applyFont="1" applyFill="1" applyBorder="1" applyAlignment="1">
      <alignment horizontal="center"/>
    </xf>
    <xf numFmtId="0" fontId="3" fillId="47" borderId="45" xfId="0" applyFont="1" applyFill="1" applyBorder="1" applyAlignment="1">
      <alignment horizontal="center"/>
    </xf>
    <xf numFmtId="0" fontId="3" fillId="47" borderId="67" xfId="0" applyFont="1" applyFill="1" applyBorder="1" applyAlignment="1">
      <alignment horizontal="center"/>
    </xf>
    <xf numFmtId="0" fontId="3" fillId="47" borderId="46" xfId="0" applyFont="1" applyFill="1" applyBorder="1" applyAlignment="1">
      <alignment horizontal="center"/>
    </xf>
    <xf numFmtId="0" fontId="31" fillId="47" borderId="10" xfId="0" applyFont="1" applyFill="1" applyBorder="1" applyAlignment="1">
      <alignment horizontal="center"/>
    </xf>
    <xf numFmtId="0" fontId="31" fillId="47" borderId="26" xfId="0" applyFont="1" applyFill="1" applyBorder="1" applyAlignment="1">
      <alignment horizontal="center"/>
    </xf>
    <xf numFmtId="0" fontId="31" fillId="47" borderId="22" xfId="0" applyFont="1" applyFill="1" applyBorder="1" applyAlignment="1">
      <alignment horizontal="center"/>
    </xf>
    <xf numFmtId="0" fontId="45" fillId="47" borderId="10" xfId="0" applyFont="1" applyFill="1" applyBorder="1" applyAlignment="1">
      <alignment horizontal="center"/>
    </xf>
    <xf numFmtId="0" fontId="45" fillId="47" borderId="22" xfId="0" applyFont="1" applyFill="1" applyBorder="1" applyAlignment="1">
      <alignment horizontal="center"/>
    </xf>
    <xf numFmtId="0" fontId="3" fillId="0" borderId="0" xfId="0" applyFont="1" applyAlignment="1">
      <alignment horizontal="left" vertical="center" wrapText="1"/>
    </xf>
    <xf numFmtId="0" fontId="31" fillId="0" borderId="0" xfId="0" applyFont="1"/>
    <xf numFmtId="0" fontId="31" fillId="0" borderId="24" xfId="0" applyFont="1" applyBorder="1"/>
    <xf numFmtId="0" fontId="31" fillId="0" borderId="12" xfId="0" applyFont="1" applyBorder="1"/>
    <xf numFmtId="0" fontId="31" fillId="0" borderId="31" xfId="0" applyFont="1" applyBorder="1"/>
    <xf numFmtId="0" fontId="31" fillId="0" borderId="24" xfId="0" applyFont="1" applyBorder="1" applyAlignment="1">
      <alignment horizontal="left"/>
    </xf>
    <xf numFmtId="0" fontId="31" fillId="0" borderId="12" xfId="0" applyFont="1" applyBorder="1" applyAlignment="1">
      <alignment horizontal="left"/>
    </xf>
    <xf numFmtId="0" fontId="31" fillId="0" borderId="31" xfId="0" applyFont="1" applyBorder="1" applyAlignment="1">
      <alignment horizontal="left"/>
    </xf>
    <xf numFmtId="0" fontId="3" fillId="34" borderId="0" xfId="0" applyFont="1" applyFill="1" applyAlignment="1">
      <alignment horizontal="left" vertical="center" wrapText="1"/>
    </xf>
    <xf numFmtId="0" fontId="44" fillId="41" borderId="78" xfId="0" applyFont="1" applyFill="1" applyBorder="1" applyAlignment="1">
      <alignment horizontal="center" vertical="center"/>
    </xf>
    <xf numFmtId="0" fontId="45" fillId="41" borderId="78" xfId="0" applyFont="1" applyFill="1" applyBorder="1" applyAlignment="1">
      <alignment horizontal="center" vertical="center" wrapText="1"/>
    </xf>
    <xf numFmtId="0" fontId="45" fillId="41" borderId="89" xfId="0" applyFont="1" applyFill="1" applyBorder="1" applyAlignment="1">
      <alignment horizontal="center" vertical="center" wrapText="1"/>
    </xf>
    <xf numFmtId="0" fontId="43" fillId="55" borderId="78" xfId="0" applyFont="1" applyFill="1" applyBorder="1" applyAlignment="1">
      <alignment horizontal="center"/>
    </xf>
    <xf numFmtId="0" fontId="43" fillId="37" borderId="75" xfId="0" applyFont="1" applyFill="1" applyBorder="1" applyAlignment="1">
      <alignment horizontal="center"/>
    </xf>
    <xf numFmtId="0" fontId="43" fillId="37" borderId="72" xfId="0" applyFont="1" applyFill="1" applyBorder="1" applyAlignment="1">
      <alignment horizontal="center"/>
    </xf>
    <xf numFmtId="0" fontId="44" fillId="41" borderId="97" xfId="0" applyFont="1" applyFill="1" applyBorder="1" applyAlignment="1">
      <alignment horizontal="center" vertical="center" wrapText="1"/>
    </xf>
    <xf numFmtId="0" fontId="44" fillId="41" borderId="96" xfId="0" applyFont="1" applyFill="1" applyBorder="1" applyAlignment="1">
      <alignment horizontal="center" vertical="center" wrapText="1"/>
    </xf>
    <xf numFmtId="0" fontId="44" fillId="41" borderId="79" xfId="0" applyFont="1" applyFill="1" applyBorder="1" applyAlignment="1">
      <alignment horizontal="center" vertical="center" wrapText="1"/>
    </xf>
    <xf numFmtId="0" fontId="43" fillId="55" borderId="0" xfId="0" applyFont="1" applyFill="1" applyAlignment="1">
      <alignment horizontal="left"/>
    </xf>
    <xf numFmtId="0" fontId="43" fillId="37" borderId="71" xfId="0" applyFont="1" applyFill="1" applyBorder="1" applyAlignment="1">
      <alignment horizontal="center" vertical="center"/>
    </xf>
    <xf numFmtId="0" fontId="43" fillId="37" borderId="0" xfId="0" applyFont="1" applyFill="1" applyAlignment="1">
      <alignment horizontal="center" vertical="center"/>
    </xf>
    <xf numFmtId="0" fontId="43" fillId="37" borderId="41" xfId="0" applyFont="1" applyFill="1" applyBorder="1" applyAlignment="1">
      <alignment horizontal="center"/>
    </xf>
    <xf numFmtId="0" fontId="43" fillId="37" borderId="59" xfId="0" applyFont="1" applyFill="1" applyBorder="1" applyAlignment="1">
      <alignment horizontal="center"/>
    </xf>
    <xf numFmtId="0" fontId="3" fillId="61" borderId="48" xfId="0" applyFont="1" applyFill="1" applyBorder="1" applyAlignment="1">
      <alignment horizontal="left" vertical="center" wrapText="1"/>
    </xf>
    <xf numFmtId="0" fontId="3" fillId="61" borderId="54" xfId="0" applyFont="1" applyFill="1" applyBorder="1" applyAlignment="1">
      <alignment horizontal="left" vertical="center" wrapText="1"/>
    </xf>
    <xf numFmtId="0" fontId="3" fillId="61" borderId="18" xfId="0" applyFont="1" applyFill="1" applyBorder="1" applyAlignment="1">
      <alignment horizontal="left" vertical="center" wrapText="1"/>
    </xf>
    <xf numFmtId="0" fontId="44" fillId="41" borderId="78" xfId="0" applyFont="1" applyFill="1" applyBorder="1" applyAlignment="1">
      <alignment horizontal="center" vertical="center" wrapText="1"/>
    </xf>
    <xf numFmtId="0" fontId="44" fillId="41" borderId="93" xfId="0" applyFont="1" applyFill="1" applyBorder="1" applyAlignment="1">
      <alignment horizontal="center" vertical="center" wrapText="1"/>
    </xf>
    <xf numFmtId="0" fontId="44" fillId="41" borderId="89" xfId="0" applyFont="1" applyFill="1" applyBorder="1" applyAlignment="1">
      <alignment horizontal="center" vertical="center" wrapText="1"/>
    </xf>
    <xf numFmtId="0" fontId="3" fillId="0" borderId="10" xfId="0" applyFont="1" applyBorder="1" applyAlignment="1">
      <alignment horizontal="left"/>
    </xf>
    <xf numFmtId="0" fontId="3" fillId="0" borderId="12" xfId="0" applyFont="1" applyBorder="1" applyAlignment="1">
      <alignment horizontal="left" vertical="center" wrapText="1"/>
    </xf>
    <xf numFmtId="0" fontId="3" fillId="61" borderId="115" xfId="0" applyFont="1" applyFill="1" applyBorder="1" applyAlignment="1">
      <alignment horizontal="left" vertical="center" wrapText="1"/>
    </xf>
    <xf numFmtId="0" fontId="3" fillId="61" borderId="116" xfId="0" applyFont="1" applyFill="1" applyBorder="1" applyAlignment="1">
      <alignment horizontal="left" vertical="center" wrapText="1"/>
    </xf>
    <xf numFmtId="0" fontId="3" fillId="61" borderId="117" xfId="0" applyFont="1" applyFill="1" applyBorder="1" applyAlignment="1">
      <alignment horizontal="left" vertical="center" wrapText="1"/>
    </xf>
    <xf numFmtId="0" fontId="3" fillId="41" borderId="10" xfId="0" applyFont="1" applyFill="1" applyBorder="1" applyAlignment="1">
      <alignment horizontal="left" vertical="center" wrapText="1"/>
    </xf>
    <xf numFmtId="0" fontId="3" fillId="41" borderId="26" xfId="0" applyFont="1" applyFill="1" applyBorder="1" applyAlignment="1">
      <alignment horizontal="left" vertical="center" wrapText="1"/>
    </xf>
    <xf numFmtId="0" fontId="3" fillId="0" borderId="26" xfId="0" applyFont="1" applyBorder="1" applyAlignment="1">
      <alignment horizontal="left"/>
    </xf>
    <xf numFmtId="0" fontId="3" fillId="41" borderId="12"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44" fillId="41" borderId="10" xfId="0" applyFont="1" applyFill="1" applyBorder="1" applyAlignment="1">
      <alignment horizontal="center" vertical="center" wrapText="1"/>
    </xf>
    <xf numFmtId="0" fontId="44" fillId="41" borderId="26" xfId="0" applyFont="1" applyFill="1" applyBorder="1" applyAlignment="1">
      <alignment horizontal="center" vertical="center" wrapText="1"/>
    </xf>
    <xf numFmtId="0" fontId="44" fillId="41" borderId="22" xfId="0" applyFont="1" applyFill="1" applyBorder="1" applyAlignment="1">
      <alignment horizontal="center" vertical="center" wrapText="1"/>
    </xf>
    <xf numFmtId="0" fontId="44" fillId="0" borderId="23" xfId="0" applyFont="1" applyBorder="1" applyAlignment="1">
      <alignment horizontal="center"/>
    </xf>
    <xf numFmtId="0" fontId="3" fillId="45" borderId="10" xfId="0" applyFont="1" applyFill="1" applyBorder="1" applyAlignment="1">
      <alignment horizontal="center"/>
    </xf>
    <xf numFmtId="0" fontId="3" fillId="45" borderId="26" xfId="0" applyFont="1" applyFill="1" applyBorder="1" applyAlignment="1">
      <alignment horizontal="center"/>
    </xf>
    <xf numFmtId="0" fontId="3" fillId="45" borderId="22" xfId="0" applyFont="1" applyFill="1" applyBorder="1" applyAlignment="1">
      <alignment horizontal="center"/>
    </xf>
    <xf numFmtId="0" fontId="3" fillId="44" borderId="10" xfId="0" applyFont="1" applyFill="1" applyBorder="1" applyAlignment="1">
      <alignment horizontal="center"/>
    </xf>
    <xf numFmtId="0" fontId="3" fillId="44" borderId="26" xfId="0" applyFont="1" applyFill="1" applyBorder="1" applyAlignment="1">
      <alignment horizontal="center"/>
    </xf>
    <xf numFmtId="0" fontId="3" fillId="44" borderId="22" xfId="0" applyFont="1" applyFill="1" applyBorder="1" applyAlignment="1">
      <alignment horizontal="center"/>
    </xf>
    <xf numFmtId="0" fontId="3" fillId="52" borderId="10" xfId="0" applyFont="1" applyFill="1" applyBorder="1" applyAlignment="1">
      <alignment horizontal="center"/>
    </xf>
    <xf numFmtId="0" fontId="3" fillId="52" borderId="26" xfId="0" applyFont="1" applyFill="1" applyBorder="1" applyAlignment="1">
      <alignment horizontal="center"/>
    </xf>
    <xf numFmtId="0" fontId="3" fillId="52" borderId="22" xfId="0" applyFont="1" applyFill="1" applyBorder="1" applyAlignment="1">
      <alignment horizontal="center"/>
    </xf>
    <xf numFmtId="0" fontId="3" fillId="0" borderId="23" xfId="0" applyFont="1" applyBorder="1" applyAlignment="1">
      <alignment horizontal="center"/>
    </xf>
    <xf numFmtId="0" fontId="3" fillId="0" borderId="0" xfId="0" applyFont="1" applyAlignment="1">
      <alignment horizontal="center"/>
    </xf>
    <xf numFmtId="0" fontId="3" fillId="0" borderId="53" xfId="0" applyFont="1" applyBorder="1" applyAlignment="1">
      <alignment horizontal="left" wrapText="1"/>
    </xf>
    <xf numFmtId="0" fontId="3" fillId="0" borderId="54" xfId="0" applyFont="1" applyBorder="1" applyAlignment="1">
      <alignment horizontal="left" wrapText="1"/>
    </xf>
    <xf numFmtId="0" fontId="3" fillId="0" borderId="43" xfId="0" applyFont="1" applyBorder="1" applyAlignment="1">
      <alignment horizontal="left" wrapText="1"/>
    </xf>
    <xf numFmtId="0" fontId="3" fillId="0" borderId="0" xfId="0" applyFont="1" applyAlignment="1">
      <alignment horizontal="left" wrapText="1"/>
    </xf>
    <xf numFmtId="0" fontId="3" fillId="0" borderId="43" xfId="0" applyFont="1" applyBorder="1" applyAlignment="1">
      <alignment horizontal="center" wrapText="1"/>
    </xf>
    <xf numFmtId="0" fontId="3" fillId="0" borderId="0" xfId="0" applyFont="1" applyAlignment="1">
      <alignment horizontal="center" wrapText="1"/>
    </xf>
    <xf numFmtId="0" fontId="44" fillId="41" borderId="43" xfId="0" applyFont="1" applyFill="1" applyBorder="1" applyAlignment="1">
      <alignment horizontal="center" vertical="center" wrapText="1"/>
    </xf>
    <xf numFmtId="0" fontId="44" fillId="41" borderId="0" xfId="0" applyFont="1" applyFill="1" applyAlignment="1">
      <alignment horizontal="center" vertical="center" wrapText="1"/>
    </xf>
    <xf numFmtId="168" fontId="3" fillId="0" borderId="97" xfId="30" applyNumberFormat="1" applyFont="1" applyFill="1" applyBorder="1" applyAlignment="1"/>
    <xf numFmtId="168" fontId="3" fillId="0" borderId="79" xfId="30" applyNumberFormat="1" applyFont="1" applyFill="1" applyBorder="1" applyAlignment="1"/>
    <xf numFmtId="0" fontId="43" fillId="37" borderId="80" xfId="0" applyFont="1" applyFill="1" applyBorder="1" applyAlignment="1">
      <alignment horizontal="center"/>
    </xf>
    <xf numFmtId="0" fontId="33" fillId="0" borderId="0" xfId="0" applyFont="1"/>
    <xf numFmtId="0" fontId="43" fillId="37" borderId="48" xfId="0" applyFont="1" applyFill="1" applyBorder="1" applyAlignment="1">
      <alignment horizontal="center" vertical="center"/>
    </xf>
    <xf numFmtId="0" fontId="43" fillId="37" borderId="54" xfId="0" applyFont="1" applyFill="1" applyBorder="1" applyAlignment="1">
      <alignment horizontal="center" vertical="center"/>
    </xf>
    <xf numFmtId="0" fontId="43" fillId="37" borderId="18" xfId="0" applyFont="1" applyFill="1" applyBorder="1" applyAlignment="1">
      <alignment horizontal="center" vertical="center"/>
    </xf>
    <xf numFmtId="0" fontId="41" fillId="37" borderId="71" xfId="0" applyFont="1" applyFill="1" applyBorder="1" applyAlignment="1">
      <alignment horizontal="center"/>
    </xf>
    <xf numFmtId="0" fontId="41" fillId="37" borderId="0" xfId="0" applyFont="1" applyFill="1" applyAlignment="1">
      <alignment horizontal="center"/>
    </xf>
    <xf numFmtId="175" fontId="12" fillId="25" borderId="12" xfId="30" applyNumberFormat="1" applyFont="1" applyFill="1" applyBorder="1" applyAlignment="1">
      <alignment horizontal="center"/>
    </xf>
    <xf numFmtId="0" fontId="12" fillId="28" borderId="12" xfId="0" applyFont="1" applyFill="1" applyBorder="1" applyAlignment="1">
      <alignment horizontal="center"/>
    </xf>
    <xf numFmtId="175" fontId="12" fillId="29" borderId="12" xfId="30" applyNumberFormat="1" applyFont="1" applyFill="1" applyBorder="1" applyAlignment="1">
      <alignment horizontal="center"/>
    </xf>
    <xf numFmtId="175" fontId="12" fillId="26" borderId="12" xfId="30" applyNumberFormat="1" applyFont="1" applyFill="1" applyBorder="1" applyAlignment="1">
      <alignment horizontal="center"/>
    </xf>
    <xf numFmtId="0" fontId="12" fillId="27" borderId="12" xfId="0" applyFont="1" applyFill="1" applyBorder="1" applyAlignment="1">
      <alignment horizontal="center"/>
    </xf>
    <xf numFmtId="0" fontId="39" fillId="0" borderId="0" xfId="145" applyFill="1"/>
  </cellXfs>
  <cellStyles count="338">
    <cellStyle name="******************************************" xfId="1" xr:uid="{6D934F90-DCEE-40D5-A8E1-C73CF4F3FBCB}"/>
    <cellStyle name="20% - Accent1 2" xfId="2" xr:uid="{D7CA4D56-9D4B-4796-A037-CED1D656882E}"/>
    <cellStyle name="20% - Accent2 2" xfId="3" xr:uid="{415C5B1E-D490-4D1B-BB82-F96661C3F23F}"/>
    <cellStyle name="20% - Accent3 2" xfId="4" xr:uid="{6CB86DD2-C099-4229-84A1-27C22C1BB96C}"/>
    <cellStyle name="20% - Accent4" xfId="5" builtinId="42"/>
    <cellStyle name="20% - Accent4 2" xfId="6" xr:uid="{EF5455F6-9E99-43B2-BD5A-8544962C7E35}"/>
    <cellStyle name="20% - Accent5 2" xfId="7" xr:uid="{2167AA22-E325-442E-B782-501371F0C8AA}"/>
    <cellStyle name="20% - Accent6 2" xfId="8" xr:uid="{D043F088-63E1-4E85-B47B-615C75D032AA}"/>
    <cellStyle name="40% - Accent1 2" xfId="9" xr:uid="{58667F19-70A6-4754-BF6B-67B331B71AB4}"/>
    <cellStyle name="40% - Accent2 2" xfId="10" xr:uid="{B2C66504-037B-4D60-979C-9CCAE7B1FAEE}"/>
    <cellStyle name="40% - Accent3 2" xfId="11" xr:uid="{E44F5702-3AAE-4D56-8B0B-D4690B0902F3}"/>
    <cellStyle name="40% - Accent4 2" xfId="12" xr:uid="{D2CAF342-68D0-475D-9BB1-176710F27FF7}"/>
    <cellStyle name="40% - Accent5 2" xfId="13" xr:uid="{D32888B5-E586-46F5-B954-ADFB23559259}"/>
    <cellStyle name="40% - Accent6 2" xfId="14" xr:uid="{4D459B54-E79D-4925-98CA-28B599B28A6F}"/>
    <cellStyle name="60% - Accent1 2" xfId="15" xr:uid="{DF686486-9D4C-412E-B6E5-258A517E5E62}"/>
    <cellStyle name="60% - Accent2 2" xfId="16" xr:uid="{78B0AB16-4D99-43EA-83DC-DFB043D53246}"/>
    <cellStyle name="60% - Accent3 2" xfId="17" xr:uid="{BA114B05-7228-4AFD-8467-A136DF36E1B5}"/>
    <cellStyle name="60% - Accent4 2" xfId="18" xr:uid="{930D41B3-CD48-45EC-A016-51C03588357F}"/>
    <cellStyle name="60% - Accent5 2" xfId="19" xr:uid="{D6622909-6B61-4456-83E7-B8F0D3894ADE}"/>
    <cellStyle name="60% - Accent6 2" xfId="20" xr:uid="{444CE07E-6ADE-40BB-B782-E4A5F574D0D7}"/>
    <cellStyle name="Accent1 2" xfId="21" xr:uid="{01F36E50-5D7F-49B6-B475-08BCD704F15E}"/>
    <cellStyle name="Accent2 2" xfId="22" xr:uid="{2F452FA8-7E6C-4075-AC87-88D75C50F127}"/>
    <cellStyle name="Accent3 2" xfId="23" xr:uid="{C10EA872-E39E-450A-93A6-1A3D4ED19EAF}"/>
    <cellStyle name="Accent4 2" xfId="24" xr:uid="{D4CCCC2F-AABF-4CF9-87E4-9FF0DA99936D}"/>
    <cellStyle name="Accent5 2" xfId="25" xr:uid="{8799A6A5-2F25-45A9-9C74-589522674CA4}"/>
    <cellStyle name="Accent6 2" xfId="26" xr:uid="{1D9C589B-1984-4B40-89DF-6129F6268A9B}"/>
    <cellStyle name="Bad 2" xfId="27" xr:uid="{334AD816-7002-44E3-B5D4-1C865ED6307A}"/>
    <cellStyle name="Calculation 2" xfId="28" xr:uid="{F9488BB3-7209-4B99-878E-D447EA1F5BF6}"/>
    <cellStyle name="Check Cell 2" xfId="29" xr:uid="{E7A1870A-20BC-43DD-8E65-CB3671589B06}"/>
    <cellStyle name="Comma" xfId="30" builtinId="3"/>
    <cellStyle name="Comma [0]" xfId="31" builtinId="6"/>
    <cellStyle name="Comma 10" xfId="32" xr:uid="{CC435289-2405-4769-B142-D1AE02291C1C}"/>
    <cellStyle name="Comma 10 2" xfId="33" xr:uid="{2237136F-741D-4B2C-B718-A7A2DB33B25C}"/>
    <cellStyle name="Comma 11" xfId="34" xr:uid="{F81D4022-8902-4B51-B72D-F8C6A41B553D}"/>
    <cellStyle name="Comma 11 2" xfId="35" xr:uid="{8DD62C3E-0C06-4892-903E-57DFCCB6B302}"/>
    <cellStyle name="Comma 12" xfId="36" xr:uid="{B19267E3-77A4-4621-BAE8-5793962855C5}"/>
    <cellStyle name="Comma 13" xfId="37" xr:uid="{1B222796-C078-4071-A66F-9E0084930C0E}"/>
    <cellStyle name="Comma 14" xfId="38" xr:uid="{B0475F2B-9211-4645-954D-BF59EF02B519}"/>
    <cellStyle name="Comma 2" xfId="39" xr:uid="{C5073379-DDDE-47A7-A923-6F9ACBCE831F}"/>
    <cellStyle name="Comma 2 10" xfId="40" xr:uid="{C79DE696-DAE4-44C6-8CA1-1AEA2A9348EC}"/>
    <cellStyle name="Comma 2 2" xfId="41" xr:uid="{9CEF0AF6-7EB7-44CA-95C6-75D14391942B}"/>
    <cellStyle name="Comma 2 2 2" xfId="42" xr:uid="{0016CB3B-A1A2-4B19-86AE-893152B6729C}"/>
    <cellStyle name="Comma 2 2 2 2" xfId="43" xr:uid="{8D963F62-DA19-40F2-B463-782C8049258D}"/>
    <cellStyle name="Comma 2 2 2 3" xfId="44" xr:uid="{FD10FEA8-C957-4010-9F0B-339FF0B8C992}"/>
    <cellStyle name="Comma 2 2 3" xfId="45" xr:uid="{CDF69EB0-C503-4EBA-AB71-A8312920203B}"/>
    <cellStyle name="Comma 2 2 4" xfId="46" xr:uid="{2C8CF29A-1EBA-4E32-B984-5D83323B5A77}"/>
    <cellStyle name="Comma 2 29" xfId="47" xr:uid="{9FAD5775-DE11-443F-86DC-F59E3FFAA0CD}"/>
    <cellStyle name="Comma 2 3" xfId="48" xr:uid="{9208D9D4-59AD-43B4-89FC-ECEA210F294E}"/>
    <cellStyle name="Comma 2 3 2" xfId="49" xr:uid="{161017D5-BA74-45D1-878D-A3419CD061B3}"/>
    <cellStyle name="Comma 2 3 2 2" xfId="50" xr:uid="{96D2F8BF-7129-41A1-B4EA-3C0422258DC4}"/>
    <cellStyle name="Comma 2 3 2 3" xfId="51" xr:uid="{28049F93-0FD7-48B0-87D3-FA6E852B3C18}"/>
    <cellStyle name="Comma 2 3 3" xfId="52" xr:uid="{B965AA80-B26B-4B6A-8383-DF2DDD754965}"/>
    <cellStyle name="Comma 2 4" xfId="53" xr:uid="{A697A41D-37E4-43CF-B8D8-EEC498BC5BB8}"/>
    <cellStyle name="Comma 2 4 2" xfId="54" xr:uid="{3461C212-B999-40A2-8164-37D372AA5D5E}"/>
    <cellStyle name="Comma 2 4 2 2" xfId="55" xr:uid="{93DC55D4-0CBA-460F-9674-4119B3C4BE97}"/>
    <cellStyle name="Comma 2 4 3" xfId="56" xr:uid="{C3F32705-C8E3-40DC-BBB4-CA43EB4B2C66}"/>
    <cellStyle name="Comma 2 5" xfId="57" xr:uid="{D88EEC7F-6D03-4FDE-BC0C-39096D415E26}"/>
    <cellStyle name="Comma 2 6" xfId="58" xr:uid="{9FD8253B-E397-44D6-840B-C0D3C18BB607}"/>
    <cellStyle name="Comma 2_MA LIFE - 12 December 2009 - Stage 01A " xfId="59" xr:uid="{48AD37B9-7011-4F1C-B7F1-40CFBDD5FF64}"/>
    <cellStyle name="Comma 26" xfId="60" xr:uid="{2A8C506A-026A-4C2D-931B-6D064788A7E5}"/>
    <cellStyle name="Comma 3" xfId="61" xr:uid="{15A83E1E-11D3-4DCE-9059-46C270B8EDC2}"/>
    <cellStyle name="Comma 3 2" xfId="62" xr:uid="{D30CBE0F-234A-4723-BD53-0ACA65080AAA}"/>
    <cellStyle name="Comma 3 2 2" xfId="63" xr:uid="{00B77947-0A80-4FD3-BD53-BFED04CA4728}"/>
    <cellStyle name="Comma 3 2 3" xfId="64" xr:uid="{95719484-2DDF-4EAC-A64D-505E28E6CCDE}"/>
    <cellStyle name="Comma 3 2 4" xfId="65" xr:uid="{35E79223-D369-4A8C-ADDA-5F1E6349C370}"/>
    <cellStyle name="Comma 3 3" xfId="66" xr:uid="{1C1CF233-B5D5-4A69-BA90-CF838629CD18}"/>
    <cellStyle name="Comma 3 3 2" xfId="67" xr:uid="{B35EC2C9-2521-4242-8D92-B7629F109624}"/>
    <cellStyle name="Comma 3 3 3" xfId="68" xr:uid="{58B58410-F632-4E18-B740-FB1F937E23B4}"/>
    <cellStyle name="Comma 3 3 4" xfId="69" xr:uid="{523EE258-AA24-4275-BBA1-A9BD18CA110D}"/>
    <cellStyle name="Comma 3 4" xfId="70" xr:uid="{C8B04016-891C-4461-BD61-DAAE1AF23210}"/>
    <cellStyle name="Comma 3 5" xfId="71" xr:uid="{0AE52AC7-1C6D-4B2A-AED5-1E08045AF608}"/>
    <cellStyle name="Comma 4" xfId="72" xr:uid="{E7D73B99-ABE8-41A3-A895-227A47F85CC8}"/>
    <cellStyle name="Comma 4 2" xfId="73" xr:uid="{FA2278B0-7BEA-4018-B2FA-708B48C835C3}"/>
    <cellStyle name="Comma 4 2 2" xfId="74" xr:uid="{8180DBDA-7FDA-4A39-B565-11F2113ECB7C}"/>
    <cellStyle name="Comma 4 2 3" xfId="75" xr:uid="{D005AE5D-5CAD-42A5-95F3-734DC32A8FBC}"/>
    <cellStyle name="Comma 4 3" xfId="76" xr:uid="{1FDC4F1F-6B89-4C94-8BFD-62405143EA10}"/>
    <cellStyle name="Comma 4 3 2" xfId="77" xr:uid="{E3F428B9-4CE8-4332-AF68-1DC28E6386AB}"/>
    <cellStyle name="Comma 4 3 2 2" xfId="78" xr:uid="{0702307E-E987-4BB7-80A1-A20A8A82C404}"/>
    <cellStyle name="Comma 4 3 3" xfId="79" xr:uid="{43657C1D-5886-4547-A2AA-907A221C1A07}"/>
    <cellStyle name="Comma 4 3 3 2" xfId="80" xr:uid="{EEEFAA52-CF73-4F30-9538-9CB39674AA98}"/>
    <cellStyle name="Comma 4 3 4" xfId="81" xr:uid="{0D5B3868-939B-4F37-B218-5CF658950E57}"/>
    <cellStyle name="Comma 4 3 4 2" xfId="82" xr:uid="{25825A3B-3C08-4D55-99C0-760F29BBE53E}"/>
    <cellStyle name="Comma 4 3 5" xfId="83" xr:uid="{6874E773-247B-4C93-89EB-AFAC1BDC103D}"/>
    <cellStyle name="Comma 4 4" xfId="84" xr:uid="{92A6DAE2-EEC3-4203-9FFD-B3911A942B77}"/>
    <cellStyle name="Comma 4 4 2" xfId="85" xr:uid="{A02A6401-3707-4EB5-AD86-667F1CE8A723}"/>
    <cellStyle name="Comma 4 5" xfId="86" xr:uid="{74FC617F-B226-4B4F-92A6-FC2CEDE76A82}"/>
    <cellStyle name="Comma 4 5 2" xfId="87" xr:uid="{69B5BD6A-944C-4F9C-B647-A260BDFF0E70}"/>
    <cellStyle name="Comma 4 6" xfId="88" xr:uid="{BA9FF5D9-7035-4563-82EE-7E37311AAC71}"/>
    <cellStyle name="Comma 4 6 2" xfId="89" xr:uid="{C558D9B2-967F-4AF5-AE45-BCE2A4864225}"/>
    <cellStyle name="Comma 5" xfId="90" xr:uid="{9D3E3A78-B4A4-4131-89AA-92F04B959728}"/>
    <cellStyle name="Comma 5 2" xfId="91" xr:uid="{2CAF1AFA-2E70-4DED-8826-22585C161DB3}"/>
    <cellStyle name="Comma 5 2 2" xfId="92" xr:uid="{9F9E42D9-68BA-4B6F-8B3D-3415477BD6A0}"/>
    <cellStyle name="Comma 5 2 2 2" xfId="93" xr:uid="{90E98544-3C11-49E1-B76E-5107CB4A9A46}"/>
    <cellStyle name="Comma 5 2 3" xfId="94" xr:uid="{764AEBFB-EC2E-4452-A4B4-E8168D6F1ED7}"/>
    <cellStyle name="Comma 5 3" xfId="95" xr:uid="{88D1090D-D354-456C-9087-7559838B303B}"/>
    <cellStyle name="Comma 5 4" xfId="96" xr:uid="{C2EE263A-3B22-4FA7-B038-D24D79818466}"/>
    <cellStyle name="Comma 5 4 2" xfId="97" xr:uid="{BF81DFBD-53DA-49C3-BB7E-7FDB3F960726}"/>
    <cellStyle name="Comma 5 5" xfId="98" xr:uid="{401853B2-D368-4C37-928F-F1020E611244}"/>
    <cellStyle name="Comma 5 5 2" xfId="99" xr:uid="{C69CC4E5-2F9D-4061-97B9-40D81A894ED9}"/>
    <cellStyle name="Comma 6" xfId="100" xr:uid="{BCC27169-2C0B-4ED2-8046-5A6B41074406}"/>
    <cellStyle name="Comma 6 2" xfId="101" xr:uid="{92556877-4A81-40B6-ADCB-A99DA59BBC1E}"/>
    <cellStyle name="Comma 6 3" xfId="102" xr:uid="{5A42F276-D815-4D69-BF77-B5E6D194C8A4}"/>
    <cellStyle name="Comma 6 4" xfId="103" xr:uid="{E852CA11-BDC2-426A-BCCA-8379DCF73041}"/>
    <cellStyle name="Comma 7" xfId="104" xr:uid="{DC5DFD6F-9293-4C10-AFEA-5EB238CD99DE}"/>
    <cellStyle name="Comma 7 2" xfId="105" xr:uid="{6F173B31-7553-4B25-8327-644A368C37BB}"/>
    <cellStyle name="Comma 7 3" xfId="106" xr:uid="{B012CE8A-32E5-4AC7-B876-A4BDDE246A4E}"/>
    <cellStyle name="Comma 8" xfId="107" xr:uid="{7228F88A-F0D8-446B-88A9-EB58663DF345}"/>
    <cellStyle name="Comma 8 2" xfId="108" xr:uid="{07E14434-CE43-4BBD-A8A8-182FDD195C06}"/>
    <cellStyle name="Comma 8 2 2" xfId="109" xr:uid="{EEAE033D-7885-4356-B0BE-53FDCB6CE991}"/>
    <cellStyle name="Comma 8 2 3" xfId="110" xr:uid="{AE76E5E3-1857-4BFF-9156-6DBC4999B076}"/>
    <cellStyle name="Comma 8 3" xfId="111" xr:uid="{E2620DAB-5C5D-4C74-823A-04137DE460B8}"/>
    <cellStyle name="Comma 8 3 2" xfId="112" xr:uid="{7CAF1A00-382D-4097-A036-0A31877C97A1}"/>
    <cellStyle name="Comma 8 4" xfId="113" xr:uid="{71C46F0D-0400-43E5-BF49-337D912F3FFE}"/>
    <cellStyle name="Comma 8 4 2" xfId="114" xr:uid="{0B8EA26D-47BE-4C38-8FEB-CF0E9ED035A7}"/>
    <cellStyle name="Comma 8 5" xfId="115" xr:uid="{FFAB8A2D-1674-4951-B96B-72AA18670C05}"/>
    <cellStyle name="Comma 9" xfId="116" xr:uid="{F3B0F879-6368-4E98-A1B5-097BA60F7CE2}"/>
    <cellStyle name="Comma 9 2" xfId="117" xr:uid="{960B30CF-A9C7-4471-88C6-21E6C1832111}"/>
    <cellStyle name="Comma 9 2 2" xfId="118" xr:uid="{A8376D3B-1DF8-4D05-B556-A4C6F0071C43}"/>
    <cellStyle name="Comma 9 2 3" xfId="119" xr:uid="{DC83DD88-9F75-48BE-A0AF-CC8FDCE1F41D}"/>
    <cellStyle name="Currency 2" xfId="120" xr:uid="{EA1D0743-638E-41A0-93CF-4F84E7929818}"/>
    <cellStyle name="Currency 2 2" xfId="121" xr:uid="{BA04C055-F69B-46E0-941D-39A5C48FB912}"/>
    <cellStyle name="Currency 2 2 2" xfId="122" xr:uid="{096D42EE-6844-4271-8CE2-739AD1057F73}"/>
    <cellStyle name="Currency 2 2 3" xfId="123" xr:uid="{21F26938-BCD2-484E-9F4D-47B68B03362A}"/>
    <cellStyle name="Currency 2 2 4" xfId="124" xr:uid="{3EA88E0C-DA42-44B8-8ADB-ED4255DB65E8}"/>
    <cellStyle name="Currency 2 3" xfId="125" xr:uid="{7C2A6099-11CF-4E27-8B53-D9E1B52AB720}"/>
    <cellStyle name="Currency 2 4" xfId="126" xr:uid="{DC271EBC-4C7D-4AA8-A9B0-BB692AE4856B}"/>
    <cellStyle name="Currency 2 5" xfId="127" xr:uid="{1C7F3246-7622-402B-A7CD-9036E3185A91}"/>
    <cellStyle name="Currency 3" xfId="128" xr:uid="{2956F7CF-CCF0-4D96-852F-CE5596687772}"/>
    <cellStyle name="Currency 3 2" xfId="129" xr:uid="{F8F9C067-CD44-4985-8A6F-DF2F5CC68679}"/>
    <cellStyle name="Currency 4" xfId="130" xr:uid="{9628C115-E518-46C3-823B-3D935C2C61CB}"/>
    <cellStyle name="Currency 4 2" xfId="131" xr:uid="{44E7B471-6159-4FF7-B1FF-F7922D6A4626}"/>
    <cellStyle name="Currency 5" xfId="132" xr:uid="{BF8B4DF4-4B76-4342-88E0-0DBBBB4BB055}"/>
    <cellStyle name="Currency 5 2" xfId="133" xr:uid="{DAB23FD2-D33D-42B2-89F6-447051B67836}"/>
    <cellStyle name="Currency 6" xfId="134" xr:uid="{806696C6-4905-4821-87AB-2D972AE365BC}"/>
    <cellStyle name="Explanatory Text 2" xfId="135" xr:uid="{F5D519D1-32F8-433D-A3FC-E9918F5C129B}"/>
    <cellStyle name="Formula" xfId="136" xr:uid="{2CBE32C7-4886-4EF2-BBD4-2B2D40DEC4C4}"/>
    <cellStyle name="Good" xfId="137" builtinId="26"/>
    <cellStyle name="Good 2" xfId="138" xr:uid="{A97B09F3-A941-4C87-BE25-19DE4C6A19A3}"/>
    <cellStyle name="Heading 1 2" xfId="139" xr:uid="{6B603063-D9A7-4277-B1E3-005659DC9E87}"/>
    <cellStyle name="Heading 2" xfId="140" builtinId="17"/>
    <cellStyle name="Heading 2 2" xfId="141" xr:uid="{754E90D0-6710-4FCF-AD40-15BE2D96CED9}"/>
    <cellStyle name="Heading 3" xfId="142" builtinId="18"/>
    <cellStyle name="Heading 3 2" xfId="143" xr:uid="{E92C5BF5-5278-4814-B68D-6D5B1821201E}"/>
    <cellStyle name="Heading 4 2" xfId="144" xr:uid="{D5867D52-7626-47D3-94E5-95E3A2969EE9}"/>
    <cellStyle name="Hyperlink" xfId="145" builtinId="8"/>
    <cellStyle name="Input 2" xfId="146" xr:uid="{C81BBCC8-F125-4134-80DC-12BE61192F82}"/>
    <cellStyle name="Linked Cell 2" xfId="147" xr:uid="{1156059C-1F11-455E-AF96-1695CF0483BA}"/>
    <cellStyle name="Neutral 2" xfId="148" xr:uid="{B231F1D7-571A-4CE1-A96D-18A019D299B6}"/>
    <cellStyle name="Normal" xfId="0" builtinId="0"/>
    <cellStyle name="Normal 10" xfId="149" xr:uid="{89B0DF78-EBEC-49ED-A487-AA1C42BEDDC1}"/>
    <cellStyle name="Normal 10 2" xfId="150" xr:uid="{660AAB27-CECF-4F07-BEB9-1B0793C7CA9A}"/>
    <cellStyle name="Normal 10 2 2" xfId="151" xr:uid="{5E45D797-EE67-4657-B705-8F9036FC0C5A}"/>
    <cellStyle name="Normal 10 2 2 2" xfId="152" xr:uid="{5DCA8026-2554-4FD2-A1E9-0022A0F6889E}"/>
    <cellStyle name="Normal 10 2 3" xfId="153" xr:uid="{4B5C92C4-6B4E-442D-89AF-C5C10E752114}"/>
    <cellStyle name="Normal 10 3" xfId="154" xr:uid="{80DFBC49-8C40-473F-8CF7-17A576917440}"/>
    <cellStyle name="Normal 10 3 2" xfId="155" xr:uid="{04CEA5CC-2B0F-46C1-8F1C-D02F3E5C043C}"/>
    <cellStyle name="Normal 10 4" xfId="156" xr:uid="{9D163C08-9E5A-4658-BEA7-C33BFC2EEAAB}"/>
    <cellStyle name="Normal 10 4 2" xfId="157" xr:uid="{1B722466-5581-47B4-BCB1-91F118B75F29}"/>
    <cellStyle name="Normal 10 5" xfId="158" xr:uid="{8FB36268-3FC7-44FC-AE06-51194592AF9B}"/>
    <cellStyle name="Normal 10 6" xfId="159" xr:uid="{FB7944EE-73D0-4F7A-B477-D402C50AB041}"/>
    <cellStyle name="Normal 11" xfId="160" xr:uid="{0D5F3CE1-F6DB-49E7-AACC-4D603A38E211}"/>
    <cellStyle name="Normal 11 2" xfId="161" xr:uid="{73B8741D-4BC9-4027-94E1-B4214DA8CEF3}"/>
    <cellStyle name="Normal 11 3" xfId="162" xr:uid="{DFDDB252-51E8-44EB-9844-4E24E9EE5BAD}"/>
    <cellStyle name="Normal 11 4" xfId="163" xr:uid="{00AD1AB6-4050-4455-BED5-2B8018B78180}"/>
    <cellStyle name="Normal 12" xfId="164" xr:uid="{505748D9-68F3-4A9C-B723-A7D5FA32AC75}"/>
    <cellStyle name="Normal 12 2" xfId="165" xr:uid="{9B26FC27-F370-4FA1-8831-9075E7F6FC8B}"/>
    <cellStyle name="Normal 12 2 2" xfId="166" xr:uid="{C2FDE1B7-B5AF-4BF9-BB8B-14D25848DCF6}"/>
    <cellStyle name="Normal 12 3" xfId="167" xr:uid="{6DC46343-D51D-407D-A285-D8341E2B2247}"/>
    <cellStyle name="Normal 12 3 2" xfId="168" xr:uid="{354083FF-5105-4E55-BDF1-8BE0B5091574}"/>
    <cellStyle name="Normal 12 4" xfId="169" xr:uid="{07646231-9D6E-4C16-BFFB-925722C0BD75}"/>
    <cellStyle name="Normal 12 4 2" xfId="170" xr:uid="{D6CA3094-9530-4808-B8A9-886EDC2AA822}"/>
    <cellStyle name="Normal 12 5" xfId="171" xr:uid="{36192978-FA9E-4DE1-8AFA-44CB51F3695D}"/>
    <cellStyle name="Normal 12 6" xfId="172" xr:uid="{A59EB790-637B-4CFE-95CE-E124C51BA35E}"/>
    <cellStyle name="Normal 13" xfId="173" xr:uid="{7C15694C-00A8-437F-8D3A-F21BD2ADDECA}"/>
    <cellStyle name="Normal 13 2" xfId="174" xr:uid="{AFCBDF51-BBF7-4813-B362-EA04AA51956C}"/>
    <cellStyle name="Normal 13 3" xfId="175" xr:uid="{654ED58D-C43E-4838-B6FE-11F44877E4DD}"/>
    <cellStyle name="Normal 14" xfId="176" xr:uid="{3360B3CC-35A8-43CE-89FC-F786904524A6}"/>
    <cellStyle name="Normal 14 2" xfId="177" xr:uid="{04D30598-3146-4485-879A-1C188CC6CAE3}"/>
    <cellStyle name="Normal 14 3" xfId="178" xr:uid="{624B8D51-5360-4668-8DA2-BBB59592718A}"/>
    <cellStyle name="Normal 14 4" xfId="179" xr:uid="{FA48DBB6-8548-4518-B540-E837B1F2B4DE}"/>
    <cellStyle name="Normal 15" xfId="180" xr:uid="{09544427-262C-4E0F-A6FD-624BAA5397A9}"/>
    <cellStyle name="Normal 15 2" xfId="181" xr:uid="{3413F6E2-4BC5-49BB-85CC-553A92A1CFC9}"/>
    <cellStyle name="Normal 16" xfId="182" xr:uid="{8B5DF642-CBB3-41E9-B42C-2F587FCE2850}"/>
    <cellStyle name="Normal 17" xfId="183" xr:uid="{36C42EF2-F5F5-4A6B-8F5B-A2A5034C0760}"/>
    <cellStyle name="Normal 17 2" xfId="184" xr:uid="{5740BB43-B493-4DE4-BE99-8B67A2DBA6F5}"/>
    <cellStyle name="Normal 17 3" xfId="185" xr:uid="{B1B93037-A274-4303-86F1-5CFB1A1B835F}"/>
    <cellStyle name="Normal 18" xfId="186" xr:uid="{533380A0-A665-41E1-885C-A903272F2546}"/>
    <cellStyle name="Normal 18 2" xfId="187" xr:uid="{C1C1D5C8-700C-4B1B-A639-F44B2AB35EBE}"/>
    <cellStyle name="Normal 18 3" xfId="188" xr:uid="{489BCB3E-B282-4091-BA29-2F6ECD0CC79F}"/>
    <cellStyle name="Normal 19" xfId="189" xr:uid="{92E502B2-CF8E-42E8-9CDB-92DBF97398ED}"/>
    <cellStyle name="Normal 19 2" xfId="190" xr:uid="{02D14E64-1174-4C4F-8A8F-06B80CD1E7C1}"/>
    <cellStyle name="Normal 19 3" xfId="191" xr:uid="{A75B0B3F-3471-4A66-8569-9B7363D5A2B6}"/>
    <cellStyle name="Normal 2" xfId="192" xr:uid="{2E4EE2B5-750E-45D1-A935-6C850AB9454D}"/>
    <cellStyle name="Normal 2 2" xfId="193" xr:uid="{A0F2761A-4195-406C-A9CC-3194369AC232}"/>
    <cellStyle name="Normal 2 2 2" xfId="194" xr:uid="{68BDE7F7-C65B-48A1-A06A-472A7F4F2DA7}"/>
    <cellStyle name="Normal 2 2 2 2" xfId="195" xr:uid="{42DF1BD7-7937-4397-B040-4C8A10A35E8E}"/>
    <cellStyle name="Normal 2 2 2 3" xfId="196" xr:uid="{05D1AFFA-4205-461F-BA95-3E71CA94F3D5}"/>
    <cellStyle name="Normal 2 2 3" xfId="197" xr:uid="{AAB77991-380F-45FA-BAA5-6B8B3548F3A5}"/>
    <cellStyle name="Normal 2 2 4" xfId="198" xr:uid="{0F534613-9FB2-461B-AEA4-89FB93F118C7}"/>
    <cellStyle name="Normal 2 3" xfId="199" xr:uid="{9EA08AEE-2361-4CDC-A15E-CF28F989DF8C}"/>
    <cellStyle name="Normal 2 3 2" xfId="200" xr:uid="{4E51A6CC-FF57-4294-8C64-EC0C6C2D2505}"/>
    <cellStyle name="Normal 2 3 3" xfId="201" xr:uid="{B2D23AFB-AF47-4061-9DF5-1AB9436F3B46}"/>
    <cellStyle name="Normal 2 3 4" xfId="202" xr:uid="{C56E858A-17EB-4AB3-806C-982C6576038B}"/>
    <cellStyle name="Normal 2 4" xfId="203" xr:uid="{E459F9C7-01E7-40EB-8BDC-5D740ADB78A0}"/>
    <cellStyle name="Normal 20" xfId="204" xr:uid="{3F5F5884-C344-460C-9E43-0F5A1149E31F}"/>
    <cellStyle name="Normal 20 2" xfId="205" xr:uid="{134C2C32-FC8A-4C81-ABEA-30DB2363C5E4}"/>
    <cellStyle name="Normal 20 3" xfId="206" xr:uid="{B329BA41-7FC1-4310-8EE3-E26095587879}"/>
    <cellStyle name="Normal 21" xfId="207" xr:uid="{F6C3ACA8-A8F6-4F11-B740-AD7B67494759}"/>
    <cellStyle name="Normal 21 2" xfId="208" xr:uid="{A7B7DCD3-ECC3-4CF1-87D9-8F2F9F5D67A0}"/>
    <cellStyle name="Normal 21 3" xfId="209" xr:uid="{32540BA6-1303-407C-9AA8-DF7D69FFDBA4}"/>
    <cellStyle name="Normal 22" xfId="210" xr:uid="{FEC14540-A0A8-4753-B34E-21AE978EA1F6}"/>
    <cellStyle name="Normal 22 2" xfId="211" xr:uid="{B5FE3C0D-BF8E-4A34-8AA8-32D612A37ECC}"/>
    <cellStyle name="Normal 22 3" xfId="212" xr:uid="{1872BEF3-8A53-4661-9AA5-8AE9164BC736}"/>
    <cellStyle name="Normal 23" xfId="213" xr:uid="{0C5E4301-C910-4B15-ADCE-38F209B5E2E0}"/>
    <cellStyle name="Normal 23 2" xfId="214" xr:uid="{7F70E32F-37CD-422D-8E4D-8600B90DE59D}"/>
    <cellStyle name="Normal 24" xfId="215" xr:uid="{ADEAE874-5CED-426B-99EB-A422FF9B49DC}"/>
    <cellStyle name="Normal 25" xfId="216" xr:uid="{BED4C6B5-A57F-476B-80E5-EA1965EA1AD9}"/>
    <cellStyle name="Normal 3" xfId="217" xr:uid="{83485A69-941E-4B96-BDFB-D607D2CE8582}"/>
    <cellStyle name="Normal 3 2" xfId="218" xr:uid="{49B88F2C-1E80-495B-81D3-1AA028972E4B}"/>
    <cellStyle name="Normal 3 2 2" xfId="219" xr:uid="{4632251D-0D92-4C99-936D-ECF59FF1A531}"/>
    <cellStyle name="Normal 3 2 2 2" xfId="220" xr:uid="{32F860D0-99DE-4E33-BE38-486C88ED88D0}"/>
    <cellStyle name="Normal 3 2 2 2 2" xfId="221" xr:uid="{7EE6638B-3B82-436F-A29C-44197D3537E2}"/>
    <cellStyle name="Normal 3 2 2 3" xfId="222" xr:uid="{277034D2-CACC-42FC-B699-AB6EB142569A}"/>
    <cellStyle name="Normal 3 2 3" xfId="223" xr:uid="{36C07EBC-B6C1-4355-BDB0-66352CCCB1F6}"/>
    <cellStyle name="Normal 3 2 3 2" xfId="224" xr:uid="{9005CEED-A474-473F-8881-A6B5872EA4C9}"/>
    <cellStyle name="Normal 3 2 4" xfId="225" xr:uid="{DA62950D-3637-4F70-A529-DAD517F23FAC}"/>
    <cellStyle name="Normal 3 2 4 2" xfId="226" xr:uid="{675C2CF7-51CA-445B-B44F-54303BF26A82}"/>
    <cellStyle name="Normal 3 2 5" xfId="227" xr:uid="{C1EE203A-7DFE-4A6C-A4AA-BF9CF138D681}"/>
    <cellStyle name="Normal 3 2 5 2" xfId="228" xr:uid="{6D036637-D46B-456B-BD1E-7D5051D0C912}"/>
    <cellStyle name="Normal 3 2 6" xfId="229" xr:uid="{9BF3BBFF-FBA0-4171-8930-6BD07E91F273}"/>
    <cellStyle name="Normal 3 2 7" xfId="230" xr:uid="{BA223F96-0621-491D-85AE-5B2F5CD92C64}"/>
    <cellStyle name="Normal 3 3" xfId="231" xr:uid="{97C9AAEC-2BBD-461D-9AD8-E510AF96FE60}"/>
    <cellStyle name="Normal 3 3 2" xfId="232" xr:uid="{4E43097B-4BB6-4196-8007-6323B308016E}"/>
    <cellStyle name="Normal 3 3 2 2" xfId="233" xr:uid="{72136C07-9D63-4960-A0B5-E9C365188230}"/>
    <cellStyle name="Normal 3 3 2 2 2" xfId="234" xr:uid="{4549D4E8-924A-45D2-80E5-B8B38185BB94}"/>
    <cellStyle name="Normal 3 3 2 3" xfId="235" xr:uid="{EC2629AE-BC8D-46DD-8D58-4A0342131D79}"/>
    <cellStyle name="Normal 3 3 3" xfId="236" xr:uid="{B61A1750-BE4E-491F-8294-735E67DCA128}"/>
    <cellStyle name="Normal 3 3 3 2" xfId="237" xr:uid="{8302F39D-D701-48C3-B7C2-EE09FA68768B}"/>
    <cellStyle name="Normal 3 3 4" xfId="238" xr:uid="{671B011A-F2D7-42DB-8C0F-07C8B18D2503}"/>
    <cellStyle name="Normal 3 3 4 2" xfId="239" xr:uid="{B12F0F87-B4DF-493D-8FA6-1DF8605CB0EB}"/>
    <cellStyle name="Normal 3 3 5" xfId="240" xr:uid="{4B1BAE31-1F0B-4D63-B3A9-4A7787818036}"/>
    <cellStyle name="Normal 3 3 5 2" xfId="241" xr:uid="{118B22E9-201F-48BF-9F80-A41B05C38EEA}"/>
    <cellStyle name="Normal 3 3 6" xfId="242" xr:uid="{2B68122A-906B-4764-8138-920FF0241FE3}"/>
    <cellStyle name="Normal 3 3 7" xfId="243" xr:uid="{5E94BE4C-3646-42B8-A082-F4B9817AB8DF}"/>
    <cellStyle name="Normal 3 4" xfId="244" xr:uid="{FED4BE01-2A1B-4734-9040-C23A642C4D29}"/>
    <cellStyle name="Normal 3 4 2" xfId="245" xr:uid="{599A2750-2E94-47EC-A04B-DB30A48DCE1B}"/>
    <cellStyle name="Normal 3 4 3" xfId="246" xr:uid="{5C44EA78-4A32-4898-9A5B-1E70F208F5F5}"/>
    <cellStyle name="Normal 3 5" xfId="247" xr:uid="{DF2C8991-221A-409A-9A31-79B8D2ABA0D0}"/>
    <cellStyle name="Normal 3 5 2" xfId="248" xr:uid="{43DA635A-5CC4-4B1D-82B5-0EDAAC1AF465}"/>
    <cellStyle name="Normal 3 5 3" xfId="249" xr:uid="{C1FD3A9C-0C43-453E-91F0-A3D8E70AB7E2}"/>
    <cellStyle name="Normal 3 6" xfId="250" xr:uid="{6AD1F6B0-6B93-49AF-9E5C-956EB798DA1B}"/>
    <cellStyle name="Normal 3 6 2" xfId="251" xr:uid="{AD756CEE-B03A-48F2-AE2C-629DB545E949}"/>
    <cellStyle name="Normal 3 6 3" xfId="252" xr:uid="{F431BE0E-7644-47E4-8DAF-BEE16C2D94A1}"/>
    <cellStyle name="Normal 3 7" xfId="253" xr:uid="{68D62520-390F-42E6-BB54-7A5AE9EFE006}"/>
    <cellStyle name="Normal 3 8" xfId="254" xr:uid="{7933D3EB-D2EF-40C7-BE9E-6B784BE71336}"/>
    <cellStyle name="Normal 4" xfId="255" xr:uid="{F39A3E2B-8B01-4F0D-B572-A9F452A3540A}"/>
    <cellStyle name="Normal 4 2" xfId="256" xr:uid="{78477224-7D42-49FB-8857-E9ECAA693C89}"/>
    <cellStyle name="Normal 4 2 2" xfId="257" xr:uid="{C0E310B4-D463-4633-B487-597732598876}"/>
    <cellStyle name="Normal 4 3" xfId="258" xr:uid="{96DDB843-45CA-484E-B2C4-1F88C5A41C6B}"/>
    <cellStyle name="Normal 4 4" xfId="259" xr:uid="{78B94756-B64F-4CA7-BDBA-2D694E783D7D}"/>
    <cellStyle name="Normal 4 5" xfId="260" xr:uid="{C4BC66EA-D593-454C-B1DC-020AC4626452}"/>
    <cellStyle name="Normal 5" xfId="261" xr:uid="{77961FC1-11AD-40EC-9871-4E2D4B5A7063}"/>
    <cellStyle name="Normal 5 2" xfId="262" xr:uid="{810B4F3D-A244-421E-A654-9FA35815813A}"/>
    <cellStyle name="Normal 5 3" xfId="263" xr:uid="{FD764D41-6C82-42AF-BA69-67548BD47883}"/>
    <cellStyle name="Normal 5 4" xfId="264" xr:uid="{4B8997CE-42B5-4B1A-BF33-F9B33D79040D}"/>
    <cellStyle name="Normal 6" xfId="265" xr:uid="{C8F3AAF1-B408-4F20-8185-3F9A51F0BA8F}"/>
    <cellStyle name="Normal 6 2" xfId="266" xr:uid="{E93E65FE-5071-4BD0-A2F5-747FAB3CE3D3}"/>
    <cellStyle name="Normal 6 3" xfId="267" xr:uid="{4535AE5D-CBD3-457D-B04E-5A046ABCC40E}"/>
    <cellStyle name="Normal 6 4" xfId="268" xr:uid="{357CFFBB-F90E-4D6C-91C4-F4799F10881D}"/>
    <cellStyle name="Normal 7" xfId="269" xr:uid="{A2350AE6-5911-4EDC-BDD0-75C4D3D39D04}"/>
    <cellStyle name="Normal 7 2" xfId="270" xr:uid="{461BE75F-C0F2-4C98-8481-B0F2FBDA4901}"/>
    <cellStyle name="Normal 7 2 2" xfId="271" xr:uid="{68DFB2AF-78FE-484D-AE8F-D61B089FB0F0}"/>
    <cellStyle name="Normal 7 2 2 2" xfId="272" xr:uid="{D3D5A4FA-917E-4C16-A1F2-F2EA2DCCA98F}"/>
    <cellStyle name="Normal 7 2 3" xfId="273" xr:uid="{00E3BFFC-AA1C-4AB9-9905-5FE9CFA3A28F}"/>
    <cellStyle name="Normal 7 2 3 2" xfId="274" xr:uid="{4C8EBED8-D5BD-4F3C-AB09-1D2B72620166}"/>
    <cellStyle name="Normal 7 2 4" xfId="275" xr:uid="{E2FE876B-85AD-459A-864A-0DABA50CD4D3}"/>
    <cellStyle name="Normal 7 2 4 2" xfId="276" xr:uid="{C7579281-3130-4029-9E0D-F9716D0D6B72}"/>
    <cellStyle name="Normal 7 2 5" xfId="277" xr:uid="{522C5A00-6E59-4D5C-97E2-6D8FC8AD64D0}"/>
    <cellStyle name="Normal 7 3" xfId="278" xr:uid="{A0C171C4-BFAD-4918-B4DC-4068FE110E7E}"/>
    <cellStyle name="Normal 7 3 2" xfId="279" xr:uid="{978EEE3C-4609-4761-B375-D31214967624}"/>
    <cellStyle name="Normal 7 4" xfId="280" xr:uid="{0BA6EF74-6C31-46F9-804B-7C52C4F8DD1A}"/>
    <cellStyle name="Normal 7 4 2" xfId="281" xr:uid="{31646F51-0E00-412D-869C-6AACBBDD2085}"/>
    <cellStyle name="Normal 7 5" xfId="282" xr:uid="{CCB5C4A0-A7D0-4B12-A7A3-F512122674A3}"/>
    <cellStyle name="Normal 7 5 2" xfId="283" xr:uid="{3EAED96E-A3E0-4621-A3FD-AD4933CA803B}"/>
    <cellStyle name="Normal 7 6" xfId="284" xr:uid="{4736D5CC-4EDB-4786-BC5C-BE44979BD1A1}"/>
    <cellStyle name="Normal 8" xfId="285" xr:uid="{73CD203F-2670-463A-9061-AF09FCE37466}"/>
    <cellStyle name="Normal 8 2" xfId="286" xr:uid="{67BD33D1-51A0-4682-93E4-D09D7D234121}"/>
    <cellStyle name="Normal 8 2 2" xfId="287" xr:uid="{3A903F36-6D5C-48D1-AA4E-9EB1CAE641F9}"/>
    <cellStyle name="Normal 8 2 2 2" xfId="288" xr:uid="{4D0BD2F9-ABBC-4819-8C98-6E65E9E0B475}"/>
    <cellStyle name="Normal 8 2 3" xfId="289" xr:uid="{0BDCD394-F00D-4DBD-AFDD-16AC6E2FA065}"/>
    <cellStyle name="Normal 8 2 3 2" xfId="290" xr:uid="{4C5D8C4D-31A3-48F9-A57B-320922F8B660}"/>
    <cellStyle name="Normal 8 2 4" xfId="291" xr:uid="{F45D033F-CE2F-4E8F-A4F6-F691409DCEF5}"/>
    <cellStyle name="Normal 8 2 4 2" xfId="292" xr:uid="{4953EC36-323C-42E1-8F6F-E75EB51E4888}"/>
    <cellStyle name="Normal 8 2 5" xfId="293" xr:uid="{2643E437-8101-47C2-B603-217F63B9CDC7}"/>
    <cellStyle name="Normal 8 3" xfId="294" xr:uid="{512EE48D-A08B-4102-B922-1AD313CFF1C2}"/>
    <cellStyle name="Normal 8 3 2" xfId="295" xr:uid="{3D532936-4744-4105-B914-3B3A0CC87959}"/>
    <cellStyle name="Normal 8 4" xfId="296" xr:uid="{9899B673-6B07-483B-A53C-62EBB2F0F9DF}"/>
    <cellStyle name="Normal 8 4 2" xfId="297" xr:uid="{CEDC06A8-5739-49D0-94D1-C3A01FAAB681}"/>
    <cellStyle name="Normal 8 5" xfId="298" xr:uid="{4E35B4FA-27B5-42EC-808C-24C2AAD9478C}"/>
    <cellStyle name="Normal 8 5 2" xfId="299" xr:uid="{06F4C51D-55E4-4115-B0B8-20C08D1C5AD9}"/>
    <cellStyle name="Normal 8 6" xfId="300" xr:uid="{8FADD760-88FF-4DDE-A39C-7BF72708570C}"/>
    <cellStyle name="Normal 9" xfId="301" xr:uid="{0A08A9BB-66F4-4B0E-91D0-300F5D627928}"/>
    <cellStyle name="Normal 9 2" xfId="302" xr:uid="{982496D8-0160-478F-8C67-45141C39A945}"/>
    <cellStyle name="Normal 9 2 2" xfId="303" xr:uid="{976D4126-73B2-4CF3-9FFC-37D20A94CF9A}"/>
    <cellStyle name="Normal 9 3" xfId="304" xr:uid="{54B98384-F189-4F3D-936D-0FDC0F1ED861}"/>
    <cellStyle name="Normal 9 4" xfId="305" xr:uid="{C5697361-4436-4908-97F2-D8349A070DA1}"/>
    <cellStyle name="Note 2" xfId="306" xr:uid="{30D34E39-98D4-4606-AD55-E167ADE221B1}"/>
    <cellStyle name="Note 3" xfId="307" xr:uid="{D5F97C1E-DB6D-4FE6-87A3-12E70640DD08}"/>
    <cellStyle name="Note 4" xfId="308" xr:uid="{6E60B6D3-E0B5-444D-8AEC-02C4B024AE13}"/>
    <cellStyle name="Output 2" xfId="309" xr:uid="{08CA31C3-E4EA-4F03-8FE5-8EE54902E537}"/>
    <cellStyle name="Per cent" xfId="310" builtinId="5"/>
    <cellStyle name="Percent 2" xfId="311" xr:uid="{2F503AF1-3C2F-407B-9F23-2ACC9F020A01}"/>
    <cellStyle name="Percent 2 2" xfId="312" xr:uid="{35FD1718-DD39-476F-9F3E-0CAA2D1DD9D5}"/>
    <cellStyle name="Percent 2 2 2" xfId="313" xr:uid="{EB9BAD0C-71EF-4AF5-9C0F-09B0A19CDF31}"/>
    <cellStyle name="Percent 2 2 3" xfId="314" xr:uid="{19E88D79-A9E9-48A5-A56B-DC04AB9B1511}"/>
    <cellStyle name="Percent 2 2 3 2" xfId="315" xr:uid="{95ECAE92-10A4-4D2B-ABC9-664C4C01DD97}"/>
    <cellStyle name="Percent 2 3" xfId="316" xr:uid="{E5611C4D-D917-40FE-A5C7-7113633A81EC}"/>
    <cellStyle name="Percent 2 3 2" xfId="317" xr:uid="{B8203FAA-43E7-4391-B4FE-651DAD2DF6B6}"/>
    <cellStyle name="Percent 2 4" xfId="318" xr:uid="{9476316A-371C-45E8-A203-22BF17790C8E}"/>
    <cellStyle name="Percent 2 5" xfId="319" xr:uid="{6E6BA4D8-F12D-46AD-A212-8B60F5A33732}"/>
    <cellStyle name="Percent 2 5 2" xfId="320" xr:uid="{8081EF8B-BA97-484C-91FB-32835CB6542B}"/>
    <cellStyle name="Percent 2 6" xfId="321" xr:uid="{19420E94-8F87-48EF-A654-5901E1043F51}"/>
    <cellStyle name="Percent 3" xfId="322" xr:uid="{D97194E3-322F-42A0-86C0-2A7559335BDE}"/>
    <cellStyle name="Percent 3 2" xfId="323" xr:uid="{B7B90F57-6E5E-40AB-8D60-DC04A2B73C7D}"/>
    <cellStyle name="Percent 3 2 2" xfId="324" xr:uid="{8EC36761-6776-4E93-BEE9-1F84BE1BADC3}"/>
    <cellStyle name="Percent 3 3" xfId="325" xr:uid="{83280BB3-430A-48C0-ACD5-3434787CA414}"/>
    <cellStyle name="Percent 4" xfId="326" xr:uid="{B97CFB89-9D45-4264-9EFD-8FAB813FEDA0}"/>
    <cellStyle name="Percent 4 2" xfId="327" xr:uid="{0116960C-F8E7-4CEC-BFF0-DA956A9AA92E}"/>
    <cellStyle name="Percent 4 2 2" xfId="328" xr:uid="{2DE79848-0611-492D-AAED-64D3BD1A510D}"/>
    <cellStyle name="Percent 4 3" xfId="329" xr:uid="{6B55D17E-C1F2-4C54-8D7D-6F421F1484B2}"/>
    <cellStyle name="Percent 5" xfId="330" xr:uid="{788027A9-192E-4B19-B448-14454B8DDF83}"/>
    <cellStyle name="Percent 5 2" xfId="331" xr:uid="{A613DBA6-1C71-4B57-B574-9774A37A80CE}"/>
    <cellStyle name="Percent 6" xfId="332" xr:uid="{A90B31E6-6ECC-46F5-93C1-1A64E0CE936E}"/>
    <cellStyle name="Percent 7" xfId="333" xr:uid="{2CD32E03-9128-4438-8EC1-B2467BD212D5}"/>
    <cellStyle name="Title 2" xfId="334" xr:uid="{BCCE971E-60FB-4003-9296-3401D211D984}"/>
    <cellStyle name="Total 2" xfId="335" xr:uid="{435B8B75-B877-4A3F-9D01-345961764EE0}"/>
    <cellStyle name="Warning Text 2" xfId="336" xr:uid="{5CCA0706-3081-4167-9EC6-E84F5AA5A97F}"/>
    <cellStyle name="Yellow" xfId="337" xr:uid="{2DE0D323-8A86-4FB7-AA7B-7D0C0C5488D6}"/>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17CC8891-B1B6-4279-896F-13505614DBC3}">
      <tableStyleElement type="wholeTable" dxfId="2"/>
      <tableStyleElement type="headerRow" dxfId="1"/>
    </tableStyle>
  </tableStyles>
  <colors>
    <mruColors>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375920</xdr:colOff>
      <xdr:row>0</xdr:row>
      <xdr:rowOff>44450</xdr:rowOff>
    </xdr:from>
    <xdr:to>
      <xdr:col>9</xdr:col>
      <xdr:colOff>420370</xdr:colOff>
      <xdr:row>3</xdr:row>
      <xdr:rowOff>15646</xdr:rowOff>
    </xdr:to>
    <xdr:pic>
      <xdr:nvPicPr>
        <xdr:cNvPr id="3" name="Picture 2">
          <a:extLst>
            <a:ext uri="{FF2B5EF4-FFF2-40B4-BE49-F238E27FC236}">
              <a16:creationId xmlns:a16="http://schemas.microsoft.com/office/drawing/2014/main" id="{D34C9496-FD03-AFDA-D0A3-ECB8BE218769}"/>
            </a:ext>
          </a:extLst>
        </xdr:cNvPr>
        <xdr:cNvPicPr>
          <a:picLocks noChangeAspect="1"/>
        </xdr:cNvPicPr>
      </xdr:nvPicPr>
      <xdr:blipFill>
        <a:blip xmlns:r="http://schemas.openxmlformats.org/officeDocument/2006/relationships" r:embed="rId1"/>
        <a:stretch>
          <a:fillRect/>
        </a:stretch>
      </xdr:blipFill>
      <xdr:spPr>
        <a:xfrm>
          <a:off x="7667625" y="47625"/>
          <a:ext cx="744523" cy="45719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60326</xdr:colOff>
      <xdr:row>7</xdr:row>
      <xdr:rowOff>44451</xdr:rowOff>
    </xdr:from>
    <xdr:to>
      <xdr:col>3</xdr:col>
      <xdr:colOff>629875</xdr:colOff>
      <xdr:row>18</xdr:row>
      <xdr:rowOff>4011</xdr:rowOff>
    </xdr:to>
    <xdr:cxnSp macro="">
      <xdr:nvCxnSpPr>
        <xdr:cNvPr id="2" name="Elbow Connector 1">
          <a:extLst>
            <a:ext uri="{FF2B5EF4-FFF2-40B4-BE49-F238E27FC236}">
              <a16:creationId xmlns:a16="http://schemas.microsoft.com/office/drawing/2014/main" id="{F8789E8D-8F03-CE8F-30D7-4D4233B21164}"/>
            </a:ext>
          </a:extLst>
        </xdr:cNvPr>
        <xdr:cNvCxnSpPr/>
      </xdr:nvCxnSpPr>
      <xdr:spPr>
        <a:xfrm rot="5400000">
          <a:off x="3336667" y="1768735"/>
          <a:ext cx="1621151" cy="529704"/>
        </a:xfrm>
        <a:prstGeom prst="bentConnector3">
          <a:avLst>
            <a:gd name="adj1" fmla="val 99758"/>
          </a:avLst>
        </a:prstGeom>
        <a:ln w="19050">
          <a:solidFill>
            <a:srgbClr val="FF0000"/>
          </a:solidFill>
          <a:prstDash val="lg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Gayat654/AppData/Roaming/Microsoft/Excel/6%20Solvency%20Margin%20(RBC)%20General%20Insurance.xlsx"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BB4A-1E52-494B-BE3D-AC33D9E821A5}">
  <dimension ref="A1:IV97"/>
  <sheetViews>
    <sheetView workbookViewId="0">
      <selection sqref="A1:B1"/>
    </sheetView>
  </sheetViews>
  <sheetFormatPr defaultColWidth="0" defaultRowHeight="13.2" x14ac:dyDescent="0.25"/>
  <cols>
    <col min="1" max="1" width="11.5546875" style="142" customWidth="1"/>
    <col min="2" max="2" width="147.33203125" style="142" customWidth="1"/>
    <col min="3" max="256" width="9.109375" style="72" customWidth="1"/>
    <col min="257" max="16384" width="9.109375" style="72" hidden="1"/>
  </cols>
  <sheetData>
    <row r="1" spans="1:2" x14ac:dyDescent="0.25">
      <c r="A1" s="871" t="s">
        <v>0</v>
      </c>
      <c r="B1" s="871"/>
    </row>
    <row r="2" spans="1:2" x14ac:dyDescent="0.25">
      <c r="A2" s="62"/>
      <c r="B2" s="62"/>
    </row>
    <row r="3" spans="1:2" x14ac:dyDescent="0.25">
      <c r="A3" s="478"/>
      <c r="B3" s="63" t="s">
        <v>1</v>
      </c>
    </row>
    <row r="4" spans="1:2" x14ac:dyDescent="0.25">
      <c r="A4" s="479"/>
      <c r="B4" s="63" t="s">
        <v>2</v>
      </c>
    </row>
    <row r="5" spans="1:2" x14ac:dyDescent="0.25">
      <c r="A5" s="480" t="s">
        <v>3</v>
      </c>
      <c r="B5" s="17" t="s">
        <v>4</v>
      </c>
    </row>
    <row r="6" spans="1:2" x14ac:dyDescent="0.25">
      <c r="A6" s="481"/>
      <c r="B6" s="63"/>
    </row>
    <row r="7" spans="1:2" x14ac:dyDescent="0.25">
      <c r="A7" s="473"/>
      <c r="B7" s="473"/>
    </row>
    <row r="8" spans="1:2" ht="13.8" thickBot="1" x14ac:dyDescent="0.3">
      <c r="A8" s="482"/>
      <c r="B8" s="482"/>
    </row>
    <row r="9" spans="1:2" ht="13.8" thickBot="1" x14ac:dyDescent="0.3">
      <c r="A9" s="869" t="s">
        <v>5</v>
      </c>
      <c r="B9" s="870"/>
    </row>
    <row r="10" spans="1:2" ht="13.8" thickBot="1" x14ac:dyDescent="0.3">
      <c r="A10" s="483"/>
      <c r="B10" s="484"/>
    </row>
    <row r="11" spans="1:2" ht="13.8" thickBot="1" x14ac:dyDescent="0.3">
      <c r="A11" s="64" t="s">
        <v>6</v>
      </c>
      <c r="B11" s="844" t="s">
        <v>970</v>
      </c>
    </row>
    <row r="12" spans="1:2" x14ac:dyDescent="0.25">
      <c r="A12" s="485">
        <v>1</v>
      </c>
      <c r="B12" s="486" t="s">
        <v>7</v>
      </c>
    </row>
    <row r="13" spans="1:2" x14ac:dyDescent="0.25">
      <c r="A13" s="487">
        <v>2</v>
      </c>
      <c r="B13" s="488" t="s">
        <v>8</v>
      </c>
    </row>
    <row r="14" spans="1:2" x14ac:dyDescent="0.25">
      <c r="A14" s="487">
        <v>3</v>
      </c>
      <c r="B14" s="489" t="s">
        <v>9</v>
      </c>
    </row>
    <row r="15" spans="1:2" x14ac:dyDescent="0.25">
      <c r="A15" s="487">
        <v>4</v>
      </c>
      <c r="B15" s="489" t="s">
        <v>10</v>
      </c>
    </row>
    <row r="16" spans="1:2" x14ac:dyDescent="0.25">
      <c r="A16" s="70"/>
      <c r="B16" s="71" t="s">
        <v>11</v>
      </c>
    </row>
    <row r="17" spans="1:2" x14ac:dyDescent="0.25">
      <c r="A17" s="490"/>
      <c r="B17" s="468" t="s">
        <v>12</v>
      </c>
    </row>
    <row r="18" spans="1:2" x14ac:dyDescent="0.25">
      <c r="A18" s="491"/>
      <c r="B18" s="468" t="s">
        <v>13</v>
      </c>
    </row>
    <row r="19" spans="1:2" x14ac:dyDescent="0.25">
      <c r="A19" s="492"/>
      <c r="B19" s="468" t="s">
        <v>14</v>
      </c>
    </row>
    <row r="20" spans="1:2" x14ac:dyDescent="0.25">
      <c r="A20" s="487">
        <v>5</v>
      </c>
      <c r="B20" s="489" t="s">
        <v>15</v>
      </c>
    </row>
    <row r="21" spans="1:2" x14ac:dyDescent="0.25">
      <c r="A21" s="493">
        <v>6</v>
      </c>
      <c r="B21" s="494" t="s">
        <v>16</v>
      </c>
    </row>
    <row r="22" spans="1:2" x14ac:dyDescent="0.25">
      <c r="A22" s="493">
        <v>6.01</v>
      </c>
      <c r="B22" s="494" t="s">
        <v>965</v>
      </c>
    </row>
    <row r="23" spans="1:2" ht="26.4" x14ac:dyDescent="0.25">
      <c r="A23" s="493">
        <v>6.02</v>
      </c>
      <c r="B23" s="494" t="s">
        <v>17</v>
      </c>
    </row>
    <row r="24" spans="1:2" ht="66" x14ac:dyDescent="0.25">
      <c r="A24" s="493">
        <v>6.03</v>
      </c>
      <c r="B24" s="494" t="s">
        <v>18</v>
      </c>
    </row>
    <row r="25" spans="1:2" ht="66" x14ac:dyDescent="0.25">
      <c r="A25" s="493">
        <v>6.04</v>
      </c>
      <c r="B25" s="494" t="s">
        <v>19</v>
      </c>
    </row>
    <row r="26" spans="1:2" x14ac:dyDescent="0.25">
      <c r="A26" s="493">
        <v>6.05</v>
      </c>
      <c r="B26" s="494" t="s">
        <v>20</v>
      </c>
    </row>
    <row r="27" spans="1:2" ht="39.6" x14ac:dyDescent="0.25">
      <c r="A27" s="493">
        <v>6.06</v>
      </c>
      <c r="B27" s="494" t="s">
        <v>935</v>
      </c>
    </row>
    <row r="28" spans="1:2" ht="13.8" thickBot="1" x14ac:dyDescent="0.3">
      <c r="A28" s="495"/>
      <c r="B28" s="496"/>
    </row>
    <row r="29" spans="1:2" ht="13.8" thickBot="1" x14ac:dyDescent="0.3">
      <c r="A29" s="60" t="s">
        <v>21</v>
      </c>
      <c r="B29" s="61" t="s">
        <v>22</v>
      </c>
    </row>
    <row r="30" spans="1:2" ht="26.4" x14ac:dyDescent="0.25">
      <c r="A30" s="493">
        <v>1</v>
      </c>
      <c r="B30" s="494" t="s">
        <v>23</v>
      </c>
    </row>
    <row r="31" spans="1:2" x14ac:dyDescent="0.25">
      <c r="A31" s="493">
        <v>2</v>
      </c>
      <c r="B31" s="494" t="s">
        <v>16</v>
      </c>
    </row>
    <row r="32" spans="1:2" ht="92.4" x14ac:dyDescent="0.25">
      <c r="A32" s="493">
        <v>2.0099999999999998</v>
      </c>
      <c r="B32" s="494" t="s">
        <v>24</v>
      </c>
    </row>
    <row r="33" spans="1:2" x14ac:dyDescent="0.25">
      <c r="A33" s="493">
        <v>2.02</v>
      </c>
      <c r="B33" s="494" t="s">
        <v>966</v>
      </c>
    </row>
    <row r="34" spans="1:2" ht="13.8" thickBot="1" x14ac:dyDescent="0.3">
      <c r="A34" s="487"/>
      <c r="B34" s="71"/>
    </row>
    <row r="35" spans="1:2" ht="13.8" thickBot="1" x14ac:dyDescent="0.3">
      <c r="A35" s="64" t="s">
        <v>6</v>
      </c>
      <c r="B35" s="65" t="s">
        <v>25</v>
      </c>
    </row>
    <row r="36" spans="1:2" x14ac:dyDescent="0.25">
      <c r="A36" s="487">
        <v>1</v>
      </c>
      <c r="B36" s="489" t="s">
        <v>26</v>
      </c>
    </row>
    <row r="37" spans="1:2" x14ac:dyDescent="0.25">
      <c r="A37" s="487">
        <v>2</v>
      </c>
      <c r="B37" s="489" t="s">
        <v>27</v>
      </c>
    </row>
    <row r="38" spans="1:2" ht="26.4" x14ac:dyDescent="0.25">
      <c r="A38" s="487">
        <v>3</v>
      </c>
      <c r="B38" s="488" t="s">
        <v>28</v>
      </c>
    </row>
    <row r="39" spans="1:2" ht="13.8" thickBot="1" x14ac:dyDescent="0.3">
      <c r="A39" s="487"/>
      <c r="B39" s="489"/>
    </row>
    <row r="40" spans="1:2" ht="13.8" thickBot="1" x14ac:dyDescent="0.3">
      <c r="A40" s="64" t="s">
        <v>6</v>
      </c>
      <c r="B40" s="65" t="s">
        <v>29</v>
      </c>
    </row>
    <row r="41" spans="1:2" x14ac:dyDescent="0.25">
      <c r="A41" s="493">
        <v>1</v>
      </c>
      <c r="B41" s="868" t="s">
        <v>971</v>
      </c>
    </row>
    <row r="42" spans="1:2" ht="26.4" x14ac:dyDescent="0.25">
      <c r="A42" s="493">
        <v>2</v>
      </c>
      <c r="B42" s="494" t="s">
        <v>30</v>
      </c>
    </row>
    <row r="43" spans="1:2" x14ac:dyDescent="0.25">
      <c r="A43" s="493">
        <v>3</v>
      </c>
      <c r="B43" s="494" t="s">
        <v>16</v>
      </c>
    </row>
    <row r="44" spans="1:2" ht="26.4" x14ac:dyDescent="0.25">
      <c r="A44" s="493">
        <v>3.01</v>
      </c>
      <c r="B44" s="494" t="s">
        <v>31</v>
      </c>
    </row>
    <row r="45" spans="1:2" ht="13.8" thickBot="1" x14ac:dyDescent="0.3">
      <c r="A45" s="493"/>
      <c r="B45" s="497"/>
    </row>
    <row r="46" spans="1:2" ht="13.8" thickBot="1" x14ac:dyDescent="0.3">
      <c r="A46" s="60" t="s">
        <v>21</v>
      </c>
      <c r="B46" s="61" t="s">
        <v>32</v>
      </c>
    </row>
    <row r="47" spans="1:2" ht="26.4" x14ac:dyDescent="0.25">
      <c r="A47" s="493">
        <v>1</v>
      </c>
      <c r="B47" s="494" t="s">
        <v>33</v>
      </c>
    </row>
    <row r="48" spans="1:2" ht="13.8" thickBot="1" x14ac:dyDescent="0.3">
      <c r="A48" s="493"/>
      <c r="B48" s="497"/>
    </row>
    <row r="49" spans="1:2" ht="13.8" thickBot="1" x14ac:dyDescent="0.3">
      <c r="A49" s="64" t="s">
        <v>6</v>
      </c>
      <c r="B49" s="61" t="s">
        <v>34</v>
      </c>
    </row>
    <row r="50" spans="1:2" x14ac:dyDescent="0.25">
      <c r="A50" s="493">
        <v>1</v>
      </c>
      <c r="B50" s="868" t="s">
        <v>971</v>
      </c>
    </row>
    <row r="51" spans="1:2" ht="26.4" x14ac:dyDescent="0.25">
      <c r="A51" s="493">
        <v>2</v>
      </c>
      <c r="B51" s="494" t="s">
        <v>35</v>
      </c>
    </row>
    <row r="52" spans="1:2" x14ac:dyDescent="0.25">
      <c r="A52" s="493">
        <v>3</v>
      </c>
      <c r="B52" s="494" t="s">
        <v>16</v>
      </c>
    </row>
    <row r="53" spans="1:2" ht="26.4" x14ac:dyDescent="0.25">
      <c r="A53" s="493">
        <v>3.01</v>
      </c>
      <c r="B53" s="494" t="s">
        <v>31</v>
      </c>
    </row>
    <row r="54" spans="1:2" ht="13.8" thickBot="1" x14ac:dyDescent="0.3">
      <c r="A54" s="493"/>
      <c r="B54" s="497"/>
    </row>
    <row r="55" spans="1:2" ht="13.8" thickBot="1" x14ac:dyDescent="0.3">
      <c r="A55" s="60" t="s">
        <v>21</v>
      </c>
      <c r="B55" s="61" t="s">
        <v>36</v>
      </c>
    </row>
    <row r="56" spans="1:2" ht="26.4" x14ac:dyDescent="0.25">
      <c r="A56" s="493">
        <v>1</v>
      </c>
      <c r="B56" s="494" t="s">
        <v>37</v>
      </c>
    </row>
    <row r="57" spans="1:2" ht="13.8" thickBot="1" x14ac:dyDescent="0.3">
      <c r="A57" s="493"/>
      <c r="B57" s="497"/>
    </row>
    <row r="58" spans="1:2" ht="13.8" thickBot="1" x14ac:dyDescent="0.3">
      <c r="A58" s="64" t="s">
        <v>6</v>
      </c>
      <c r="B58" s="65" t="s">
        <v>38</v>
      </c>
    </row>
    <row r="59" spans="1:2" ht="39.6" x14ac:dyDescent="0.25">
      <c r="A59" s="487">
        <v>1</v>
      </c>
      <c r="B59" s="488" t="s">
        <v>39</v>
      </c>
    </row>
    <row r="60" spans="1:2" x14ac:dyDescent="0.25">
      <c r="A60" s="487">
        <v>2</v>
      </c>
      <c r="B60" s="488" t="s">
        <v>40</v>
      </c>
    </row>
    <row r="61" spans="1:2" x14ac:dyDescent="0.25">
      <c r="A61" s="66">
        <v>3</v>
      </c>
      <c r="B61" s="67" t="s">
        <v>41</v>
      </c>
    </row>
    <row r="62" spans="1:2" x14ac:dyDescent="0.25">
      <c r="A62" s="66">
        <v>4</v>
      </c>
      <c r="B62" s="67" t="s">
        <v>42</v>
      </c>
    </row>
    <row r="63" spans="1:2" x14ac:dyDescent="0.25">
      <c r="A63" s="487">
        <v>5</v>
      </c>
      <c r="B63" s="489" t="s">
        <v>43</v>
      </c>
    </row>
    <row r="64" spans="1:2" ht="13.8" thickBot="1" x14ac:dyDescent="0.3">
      <c r="A64" s="487"/>
      <c r="B64" s="489"/>
    </row>
    <row r="65" spans="1:2" ht="13.8" thickBot="1" x14ac:dyDescent="0.3">
      <c r="A65" s="60" t="s">
        <v>6</v>
      </c>
      <c r="B65" s="61" t="s">
        <v>44</v>
      </c>
    </row>
    <row r="66" spans="1:2" x14ac:dyDescent="0.25">
      <c r="A66" s="493">
        <v>1</v>
      </c>
      <c r="B66" s="494" t="s">
        <v>45</v>
      </c>
    </row>
    <row r="67" spans="1:2" ht="13.8" thickBot="1" x14ac:dyDescent="0.3">
      <c r="A67" s="69"/>
      <c r="B67" s="68"/>
    </row>
    <row r="68" spans="1:2" ht="13.8" thickBot="1" x14ac:dyDescent="0.3">
      <c r="A68" s="64" t="s">
        <v>6</v>
      </c>
      <c r="B68" s="65" t="s">
        <v>46</v>
      </c>
    </row>
    <row r="69" spans="1:2" x14ac:dyDescent="0.25">
      <c r="A69" s="487">
        <v>1</v>
      </c>
      <c r="B69" s="494" t="s">
        <v>47</v>
      </c>
    </row>
    <row r="70" spans="1:2" x14ac:dyDescent="0.25">
      <c r="A70" s="66">
        <v>2</v>
      </c>
      <c r="B70" s="68" t="s">
        <v>48</v>
      </c>
    </row>
    <row r="71" spans="1:2" x14ac:dyDescent="0.25">
      <c r="A71" s="66">
        <v>3</v>
      </c>
      <c r="B71" s="68" t="s">
        <v>49</v>
      </c>
    </row>
    <row r="72" spans="1:2" ht="13.8" thickBot="1" x14ac:dyDescent="0.3">
      <c r="A72" s="498"/>
      <c r="B72" s="499"/>
    </row>
    <row r="73" spans="1:2" ht="13.8" thickBot="1" x14ac:dyDescent="0.3">
      <c r="A73" s="60" t="s">
        <v>6</v>
      </c>
      <c r="B73" s="61" t="s">
        <v>50</v>
      </c>
    </row>
    <row r="74" spans="1:2" x14ac:dyDescent="0.25">
      <c r="A74" s="493">
        <v>1</v>
      </c>
      <c r="B74" s="494" t="s">
        <v>51</v>
      </c>
    </row>
    <row r="75" spans="1:2" x14ac:dyDescent="0.25">
      <c r="A75" s="69">
        <v>2</v>
      </c>
      <c r="B75" s="68" t="s">
        <v>52</v>
      </c>
    </row>
    <row r="76" spans="1:2" ht="13.8" thickBot="1" x14ac:dyDescent="0.3">
      <c r="A76" s="493"/>
      <c r="B76" s="68"/>
    </row>
    <row r="77" spans="1:2" ht="13.8" thickBot="1" x14ac:dyDescent="0.3">
      <c r="A77" s="60" t="s">
        <v>6</v>
      </c>
      <c r="B77" s="61" t="s">
        <v>53</v>
      </c>
    </row>
    <row r="78" spans="1:2" x14ac:dyDescent="0.25">
      <c r="A78" s="493">
        <v>1</v>
      </c>
      <c r="B78" s="494" t="s">
        <v>16</v>
      </c>
    </row>
    <row r="79" spans="1:2" ht="26.4" x14ac:dyDescent="0.25">
      <c r="A79" s="493">
        <v>1.01</v>
      </c>
      <c r="B79" s="494" t="s">
        <v>967</v>
      </c>
    </row>
    <row r="80" spans="1:2" ht="26.4" x14ac:dyDescent="0.25">
      <c r="A80" s="493">
        <v>1.02</v>
      </c>
      <c r="B80" s="494" t="s">
        <v>54</v>
      </c>
    </row>
    <row r="81" spans="1:2" ht="13.8" thickBot="1" x14ac:dyDescent="0.3">
      <c r="A81" s="69"/>
      <c r="B81" s="68"/>
    </row>
    <row r="82" spans="1:2" ht="13.8" thickBot="1" x14ac:dyDescent="0.3">
      <c r="A82" s="60" t="s">
        <v>6</v>
      </c>
      <c r="B82" s="61" t="s">
        <v>55</v>
      </c>
    </row>
    <row r="83" spans="1:2" x14ac:dyDescent="0.25">
      <c r="A83" s="487">
        <v>1</v>
      </c>
      <c r="B83" s="489" t="s">
        <v>56</v>
      </c>
    </row>
    <row r="84" spans="1:2" ht="13.8" thickBot="1" x14ac:dyDescent="0.3">
      <c r="A84" s="69"/>
      <c r="B84" s="68"/>
    </row>
    <row r="85" spans="1:2" ht="13.8" thickBot="1" x14ac:dyDescent="0.3">
      <c r="A85" s="60" t="s">
        <v>6</v>
      </c>
      <c r="B85" s="61" t="s">
        <v>57</v>
      </c>
    </row>
    <row r="86" spans="1:2" ht="26.4" x14ac:dyDescent="0.25">
      <c r="A86" s="493">
        <v>1</v>
      </c>
      <c r="B86" s="494" t="s">
        <v>58</v>
      </c>
    </row>
    <row r="87" spans="1:2" ht="13.8" thickBot="1" x14ac:dyDescent="0.3">
      <c r="A87" s="493"/>
      <c r="B87" s="68"/>
    </row>
    <row r="88" spans="1:2" ht="13.8" thickBot="1" x14ac:dyDescent="0.3">
      <c r="A88" s="60" t="s">
        <v>6</v>
      </c>
      <c r="B88" s="61" t="s">
        <v>59</v>
      </c>
    </row>
    <row r="89" spans="1:2" ht="26.4" x14ac:dyDescent="0.25">
      <c r="A89" s="69">
        <v>1</v>
      </c>
      <c r="B89" s="68" t="s">
        <v>60</v>
      </c>
    </row>
    <row r="90" spans="1:2" x14ac:dyDescent="0.25">
      <c r="A90" s="69">
        <v>2</v>
      </c>
      <c r="B90" s="68" t="s">
        <v>61</v>
      </c>
    </row>
    <row r="91" spans="1:2" ht="13.8" thickBot="1" x14ac:dyDescent="0.3">
      <c r="A91" s="69"/>
      <c r="B91" s="68"/>
    </row>
    <row r="92" spans="1:2" ht="13.8" thickBot="1" x14ac:dyDescent="0.3">
      <c r="A92" s="60" t="s">
        <v>6</v>
      </c>
      <c r="B92" s="61" t="s">
        <v>62</v>
      </c>
    </row>
    <row r="93" spans="1:2" x14ac:dyDescent="0.25">
      <c r="A93" s="487">
        <v>1</v>
      </c>
      <c r="B93" s="489" t="s">
        <v>63</v>
      </c>
    </row>
    <row r="94" spans="1:2" x14ac:dyDescent="0.25">
      <c r="A94" s="487">
        <v>2</v>
      </c>
      <c r="B94" s="489" t="s">
        <v>64</v>
      </c>
    </row>
    <row r="95" spans="1:2" x14ac:dyDescent="0.25">
      <c r="A95" s="487">
        <v>3</v>
      </c>
      <c r="B95" s="489" t="s">
        <v>65</v>
      </c>
    </row>
    <row r="96" spans="1:2" x14ac:dyDescent="0.25">
      <c r="A96" s="487"/>
      <c r="B96" s="489"/>
    </row>
    <row r="97" spans="1:2" ht="13.8" thickBot="1" x14ac:dyDescent="0.3">
      <c r="A97" s="498"/>
      <c r="B97" s="499"/>
    </row>
  </sheetData>
  <mergeCells count="2">
    <mergeCell ref="A9:B9"/>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FC89-0473-4BAE-8FA3-637A5F198F22}">
  <sheetPr>
    <tabColor rgb="FFFFFF99"/>
  </sheetPr>
  <dimension ref="B1:I44"/>
  <sheetViews>
    <sheetView workbookViewId="0"/>
  </sheetViews>
  <sheetFormatPr defaultColWidth="9.109375" defaultRowHeight="13.2" x14ac:dyDescent="0.25"/>
  <cols>
    <col min="1" max="1" width="9.109375" style="72"/>
    <col min="2" max="2" width="4.44140625" style="72" customWidth="1"/>
    <col min="3" max="3" width="40.5546875" style="72" customWidth="1"/>
    <col min="4" max="4" width="20.5546875" style="72" customWidth="1"/>
    <col min="5" max="5" width="16" style="72" customWidth="1"/>
    <col min="6" max="6" width="17.5546875" style="72" customWidth="1"/>
    <col min="7" max="7" width="11.88671875" style="72" customWidth="1"/>
    <col min="8" max="8" width="12.5546875" style="72" customWidth="1"/>
    <col min="9" max="9" width="17" style="72" customWidth="1"/>
    <col min="10" max="10" width="12" style="72" customWidth="1"/>
    <col min="11" max="16384" width="9.109375" style="72"/>
  </cols>
  <sheetData>
    <row r="1" spans="2:9" x14ac:dyDescent="0.25">
      <c r="B1" s="19" t="s">
        <v>87</v>
      </c>
      <c r="C1" s="20"/>
      <c r="D1" s="473"/>
      <c r="E1" s="473"/>
      <c r="F1" s="473"/>
      <c r="G1" s="473"/>
      <c r="H1" s="473"/>
      <c r="I1" s="473"/>
    </row>
    <row r="2" spans="2:9" s="20" customFormat="1" x14ac:dyDescent="0.25">
      <c r="B2" s="473" t="s">
        <v>374</v>
      </c>
    </row>
    <row r="3" spans="2:9" x14ac:dyDescent="0.25">
      <c r="B3" s="330" t="s">
        <v>398</v>
      </c>
      <c r="C3" s="473"/>
      <c r="D3" s="473"/>
      <c r="E3" s="473"/>
      <c r="F3" s="473"/>
      <c r="G3" s="473"/>
      <c r="H3" s="473"/>
      <c r="I3" s="473"/>
    </row>
    <row r="4" spans="2:9" x14ac:dyDescent="0.25">
      <c r="B4" s="473" t="s">
        <v>183</v>
      </c>
      <c r="C4" s="473"/>
      <c r="D4" s="473"/>
      <c r="E4" s="473"/>
      <c r="F4" s="473"/>
      <c r="G4" s="473"/>
      <c r="H4" s="473"/>
      <c r="I4" s="473"/>
    </row>
    <row r="5" spans="2:9" x14ac:dyDescent="0.25">
      <c r="B5" s="473" t="s">
        <v>184</v>
      </c>
      <c r="C5" s="473"/>
      <c r="D5" s="473"/>
      <c r="E5" s="473"/>
      <c r="F5" s="473"/>
      <c r="G5" s="473"/>
      <c r="H5" s="473"/>
      <c r="I5" s="473"/>
    </row>
    <row r="6" spans="2:9" x14ac:dyDescent="0.25">
      <c r="B6" s="473"/>
      <c r="C6" s="351"/>
      <c r="D6" s="473"/>
      <c r="E6" s="473"/>
      <c r="F6" s="473"/>
      <c r="G6" s="473"/>
      <c r="H6" s="473"/>
      <c r="I6" s="473"/>
    </row>
    <row r="7" spans="2:9" ht="13.8" thickBot="1" x14ac:dyDescent="0.3">
      <c r="B7" s="473"/>
      <c r="C7" s="351"/>
      <c r="D7" s="351"/>
      <c r="E7" s="473"/>
      <c r="F7" s="473"/>
      <c r="G7" s="473"/>
      <c r="H7" s="601" t="s">
        <v>388</v>
      </c>
      <c r="I7" s="473"/>
    </row>
    <row r="8" spans="2:9" ht="66" x14ac:dyDescent="0.25">
      <c r="B8" s="352" t="s">
        <v>353</v>
      </c>
      <c r="C8" s="331" t="s">
        <v>74</v>
      </c>
      <c r="D8" s="308" t="s">
        <v>376</v>
      </c>
      <c r="E8" s="23" t="s">
        <v>399</v>
      </c>
      <c r="F8" s="23" t="s">
        <v>190</v>
      </c>
      <c r="G8" s="23" t="s">
        <v>357</v>
      </c>
      <c r="H8" s="24" t="s">
        <v>358</v>
      </c>
      <c r="I8" s="473"/>
    </row>
    <row r="9" spans="2:9" x14ac:dyDescent="0.25">
      <c r="B9" s="589"/>
      <c r="C9" s="353">
        <v>-1</v>
      </c>
      <c r="D9" s="354" t="s">
        <v>400</v>
      </c>
      <c r="E9" s="353">
        <v>-3</v>
      </c>
      <c r="F9" s="353">
        <v>-4</v>
      </c>
      <c r="G9" s="353">
        <v>-5</v>
      </c>
      <c r="H9" s="353">
        <v>-6</v>
      </c>
      <c r="I9" s="355"/>
    </row>
    <row r="10" spans="2:9" ht="39.6" x14ac:dyDescent="0.25">
      <c r="B10" s="604">
        <v>1</v>
      </c>
      <c r="C10" s="315" t="s">
        <v>224</v>
      </c>
      <c r="D10" s="350"/>
      <c r="E10" s="325"/>
      <c r="F10" s="325"/>
      <c r="G10" s="325"/>
      <c r="H10" s="356"/>
      <c r="I10" s="473"/>
    </row>
    <row r="11" spans="2:9" x14ac:dyDescent="0.25">
      <c r="B11" s="908"/>
      <c r="C11" s="315" t="s">
        <v>238</v>
      </c>
      <c r="D11" s="315"/>
      <c r="E11" s="357"/>
      <c r="F11" s="357"/>
      <c r="G11" s="357"/>
      <c r="H11" s="358"/>
      <c r="I11" s="473"/>
    </row>
    <row r="12" spans="2:9" x14ac:dyDescent="0.25">
      <c r="B12" s="908"/>
      <c r="C12" s="315" t="s">
        <v>239</v>
      </c>
      <c r="D12" s="315"/>
      <c r="E12" s="357"/>
      <c r="F12" s="357"/>
      <c r="G12" s="357"/>
      <c r="H12" s="358"/>
      <c r="I12" s="473"/>
    </row>
    <row r="13" spans="2:9" x14ac:dyDescent="0.25">
      <c r="B13" s="908"/>
      <c r="C13" s="315" t="s">
        <v>382</v>
      </c>
      <c r="D13" s="315"/>
      <c r="E13" s="357"/>
      <c r="F13" s="357"/>
      <c r="G13" s="357"/>
      <c r="H13" s="358"/>
      <c r="I13" s="473"/>
    </row>
    <row r="14" spans="2:9" x14ac:dyDescent="0.25">
      <c r="B14" s="908"/>
      <c r="C14" s="315" t="s">
        <v>383</v>
      </c>
      <c r="D14" s="315"/>
      <c r="E14" s="357"/>
      <c r="F14" s="357"/>
      <c r="G14" s="357"/>
      <c r="H14" s="358"/>
      <c r="I14" s="473"/>
    </row>
    <row r="15" spans="2:9" x14ac:dyDescent="0.25">
      <c r="B15" s="908"/>
      <c r="C15" s="315" t="s">
        <v>384</v>
      </c>
      <c r="D15" s="315"/>
      <c r="E15" s="357"/>
      <c r="F15" s="357"/>
      <c r="G15" s="357"/>
      <c r="H15" s="358"/>
      <c r="I15" s="473"/>
    </row>
    <row r="16" spans="2:9" x14ac:dyDescent="0.25">
      <c r="B16" s="908"/>
      <c r="C16" s="315" t="s">
        <v>392</v>
      </c>
      <c r="D16" s="315"/>
      <c r="E16" s="357"/>
      <c r="F16" s="357"/>
      <c r="G16" s="357"/>
      <c r="H16" s="358"/>
      <c r="I16" s="473"/>
    </row>
    <row r="17" spans="2:8" x14ac:dyDescent="0.25">
      <c r="B17" s="604"/>
      <c r="C17" s="350" t="s">
        <v>401</v>
      </c>
      <c r="D17" s="350"/>
      <c r="E17" s="359">
        <f>SUM(E11:E16)</f>
        <v>0</v>
      </c>
      <c r="F17" s="359">
        <f>SUM(F11:F16)</f>
        <v>0</v>
      </c>
      <c r="G17" s="359">
        <f>SUM(G11:G16)</f>
        <v>0</v>
      </c>
      <c r="H17" s="316">
        <f>SUM(H11:H16)</f>
        <v>0</v>
      </c>
    </row>
    <row r="18" spans="2:8" x14ac:dyDescent="0.25">
      <c r="B18" s="604"/>
      <c r="C18" s="360"/>
      <c r="D18" s="360"/>
      <c r="E18" s="359"/>
      <c r="F18" s="359"/>
      <c r="G18" s="359"/>
      <c r="H18" s="361"/>
    </row>
    <row r="19" spans="2:8" ht="39" customHeight="1" x14ac:dyDescent="0.25">
      <c r="B19" s="604">
        <v>2</v>
      </c>
      <c r="C19" s="315" t="s">
        <v>402</v>
      </c>
      <c r="D19" s="350"/>
      <c r="E19" s="359"/>
      <c r="F19" s="359"/>
      <c r="G19" s="359"/>
      <c r="H19" s="361"/>
    </row>
    <row r="20" spans="2:8" x14ac:dyDescent="0.25">
      <c r="B20" s="908"/>
      <c r="C20" s="315" t="s">
        <v>238</v>
      </c>
      <c r="D20" s="315"/>
      <c r="E20" s="357"/>
      <c r="F20" s="357"/>
      <c r="G20" s="357"/>
      <c r="H20" s="358"/>
    </row>
    <row r="21" spans="2:8" x14ac:dyDescent="0.25">
      <c r="B21" s="908"/>
      <c r="C21" s="315" t="s">
        <v>239</v>
      </c>
      <c r="D21" s="315"/>
      <c r="E21" s="357"/>
      <c r="F21" s="357"/>
      <c r="G21" s="357"/>
      <c r="H21" s="358"/>
    </row>
    <row r="22" spans="2:8" x14ac:dyDescent="0.25">
      <c r="B22" s="908"/>
      <c r="C22" s="315" t="s">
        <v>382</v>
      </c>
      <c r="D22" s="315"/>
      <c r="E22" s="357"/>
      <c r="F22" s="357"/>
      <c r="G22" s="357"/>
      <c r="H22" s="358"/>
    </row>
    <row r="23" spans="2:8" x14ac:dyDescent="0.25">
      <c r="B23" s="908"/>
      <c r="C23" s="315" t="s">
        <v>403</v>
      </c>
      <c r="D23" s="315"/>
      <c r="E23" s="357"/>
      <c r="F23" s="357"/>
      <c r="G23" s="357"/>
      <c r="H23" s="358"/>
    </row>
    <row r="24" spans="2:8" x14ac:dyDescent="0.25">
      <c r="B24" s="908"/>
      <c r="C24" s="315" t="s">
        <v>384</v>
      </c>
      <c r="D24" s="315"/>
      <c r="E24" s="357"/>
      <c r="F24" s="357"/>
      <c r="G24" s="357"/>
      <c r="H24" s="358"/>
    </row>
    <row r="25" spans="2:8" x14ac:dyDescent="0.25">
      <c r="B25" s="908"/>
      <c r="C25" s="315" t="s">
        <v>392</v>
      </c>
      <c r="D25" s="315"/>
      <c r="E25" s="357"/>
      <c r="F25" s="357"/>
      <c r="G25" s="357"/>
      <c r="H25" s="358"/>
    </row>
    <row r="26" spans="2:8" x14ac:dyDescent="0.25">
      <c r="B26" s="604"/>
      <c r="C26" s="350" t="s">
        <v>363</v>
      </c>
      <c r="D26" s="350"/>
      <c r="E26" s="359">
        <f>SUM(E20:E25)</f>
        <v>0</v>
      </c>
      <c r="F26" s="359">
        <f>SUM(F20:F25)</f>
        <v>0</v>
      </c>
      <c r="G26" s="359">
        <f>SUM(G20:G25)</f>
        <v>0</v>
      </c>
      <c r="H26" s="316">
        <f>SUM(H20:H25)</f>
        <v>0</v>
      </c>
    </row>
    <row r="27" spans="2:8" ht="13.8" thickBot="1" x14ac:dyDescent="0.3">
      <c r="B27" s="605"/>
      <c r="C27" s="336" t="s">
        <v>364</v>
      </c>
      <c r="D27" s="336"/>
      <c r="E27" s="600">
        <f>E17+E26</f>
        <v>0</v>
      </c>
      <c r="F27" s="600">
        <f>F17+F26</f>
        <v>0</v>
      </c>
      <c r="G27" s="600">
        <f>G17+G26</f>
        <v>0</v>
      </c>
      <c r="H27" s="337">
        <f>H17+H26</f>
        <v>0</v>
      </c>
    </row>
    <row r="28" spans="2:8" x14ac:dyDescent="0.25">
      <c r="B28" s="473"/>
      <c r="C28" s="17" t="s">
        <v>365</v>
      </c>
      <c r="D28" s="473"/>
      <c r="E28" s="473"/>
      <c r="F28" s="473"/>
      <c r="G28" s="473"/>
      <c r="H28" s="473"/>
    </row>
    <row r="29" spans="2:8" x14ac:dyDescent="0.25">
      <c r="B29" s="473"/>
      <c r="C29" s="19" t="s">
        <v>404</v>
      </c>
      <c r="D29" s="473"/>
      <c r="E29" s="473"/>
      <c r="F29" s="473"/>
      <c r="G29" s="473"/>
      <c r="H29" s="473"/>
    </row>
    <row r="38" spans="3:7" x14ac:dyDescent="0.25">
      <c r="C38" s="473"/>
      <c r="D38" s="482"/>
      <c r="E38" s="482"/>
      <c r="F38" s="482"/>
      <c r="G38" s="473"/>
    </row>
    <row r="39" spans="3:7" x14ac:dyDescent="0.25">
      <c r="C39" s="362" t="s">
        <v>367</v>
      </c>
      <c r="D39" s="472" t="s">
        <v>368</v>
      </c>
      <c r="E39" s="472" t="s">
        <v>369</v>
      </c>
      <c r="F39" s="472" t="s">
        <v>370</v>
      </c>
      <c r="G39" s="472" t="s">
        <v>371</v>
      </c>
    </row>
    <row r="40" spans="3:7" ht="39.6" x14ac:dyDescent="0.25">
      <c r="C40" s="592" t="s">
        <v>405</v>
      </c>
      <c r="D40" s="606">
        <f>'Market Consistent Balance Sheet'!D48</f>
        <v>0</v>
      </c>
      <c r="E40" s="606">
        <f>'Market Consistent Balance Sheet'!E48</f>
        <v>0</v>
      </c>
      <c r="F40" s="606">
        <f>'Market Consistent Balance Sheet'!K48</f>
        <v>0</v>
      </c>
      <c r="G40" s="606">
        <f>'Market Consistent Balance Sheet'!M48</f>
        <v>0</v>
      </c>
    </row>
    <row r="41" spans="3:7" ht="39.6" x14ac:dyDescent="0.25">
      <c r="C41" s="592" t="s">
        <v>406</v>
      </c>
      <c r="D41" s="606">
        <f>'Market Consistent Balance Sheet'!D53</f>
        <v>0</v>
      </c>
      <c r="E41" s="606">
        <f>'Market Consistent Balance Sheet'!E53</f>
        <v>0</v>
      </c>
      <c r="F41" s="606">
        <f>'Market Consistent Balance Sheet'!K53</f>
        <v>0</v>
      </c>
      <c r="G41" s="606">
        <f>'Market Consistent Balance Sheet'!M53</f>
        <v>0</v>
      </c>
    </row>
    <row r="42" spans="3:7" x14ac:dyDescent="0.25">
      <c r="C42" s="473"/>
      <c r="D42" s="512"/>
      <c r="E42" s="512"/>
      <c r="F42" s="512"/>
      <c r="G42" s="607"/>
    </row>
    <row r="43" spans="3:7" x14ac:dyDescent="0.25">
      <c r="C43" s="472" t="s">
        <v>372</v>
      </c>
      <c r="D43" s="606">
        <f>D40-F17</f>
        <v>0</v>
      </c>
      <c r="E43" s="606">
        <f>E40-E17</f>
        <v>0</v>
      </c>
      <c r="F43" s="606">
        <f>F40-G17</f>
        <v>0</v>
      </c>
      <c r="G43" s="606">
        <f>G40-H17</f>
        <v>0</v>
      </c>
    </row>
    <row r="44" spans="3:7" x14ac:dyDescent="0.25">
      <c r="C44" s="472"/>
      <c r="D44" s="606">
        <f>D41-F26</f>
        <v>0</v>
      </c>
      <c r="E44" s="606">
        <f>E41-E26</f>
        <v>0</v>
      </c>
      <c r="F44" s="606">
        <f>F41-G26</f>
        <v>0</v>
      </c>
      <c r="G44" s="606">
        <f>G41-H26</f>
        <v>0</v>
      </c>
    </row>
  </sheetData>
  <mergeCells count="2">
    <mergeCell ref="B11:B16"/>
    <mergeCell ref="B20:B25"/>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3F0D-C7F3-494B-9AF1-0B622E9051DC}">
  <sheetPr>
    <tabColor rgb="FFFFFF99"/>
  </sheetPr>
  <dimension ref="B1:G30"/>
  <sheetViews>
    <sheetView workbookViewId="0"/>
  </sheetViews>
  <sheetFormatPr defaultColWidth="9.109375" defaultRowHeight="13.2" x14ac:dyDescent="0.25"/>
  <cols>
    <col min="1" max="1" width="9.109375" style="72"/>
    <col min="2" max="2" width="5.5546875" style="72" customWidth="1"/>
    <col min="3" max="7" width="23" style="72" customWidth="1"/>
    <col min="8" max="16384" width="9.109375" style="72"/>
  </cols>
  <sheetData>
    <row r="1" spans="2:7" s="20" customFormat="1" x14ac:dyDescent="0.25">
      <c r="B1" s="19" t="s">
        <v>89</v>
      </c>
    </row>
    <row r="2" spans="2:7" s="20" customFormat="1" x14ac:dyDescent="0.25">
      <c r="B2" s="473" t="s">
        <v>374</v>
      </c>
    </row>
    <row r="3" spans="2:7" x14ac:dyDescent="0.25">
      <c r="B3" s="306" t="s">
        <v>407</v>
      </c>
      <c r="C3" s="473"/>
      <c r="D3" s="473"/>
      <c r="E3" s="473"/>
      <c r="F3" s="473"/>
      <c r="G3" s="473"/>
    </row>
    <row r="4" spans="2:7" x14ac:dyDescent="0.25">
      <c r="B4" s="473" t="s">
        <v>183</v>
      </c>
      <c r="C4" s="306"/>
      <c r="D4" s="473"/>
      <c r="E4" s="473"/>
      <c r="F4" s="473"/>
      <c r="G4" s="473"/>
    </row>
    <row r="5" spans="2:7" x14ac:dyDescent="0.25">
      <c r="B5" s="473" t="s">
        <v>184</v>
      </c>
      <c r="C5" s="306"/>
      <c r="D5" s="473"/>
      <c r="E5" s="473"/>
      <c r="F5" s="473"/>
      <c r="G5" s="473"/>
    </row>
    <row r="6" spans="2:7" x14ac:dyDescent="0.25">
      <c r="B6" s="17"/>
      <c r="C6" s="473"/>
      <c r="D6" s="473"/>
      <c r="E6" s="473"/>
      <c r="F6" s="473"/>
      <c r="G6" s="473"/>
    </row>
    <row r="7" spans="2:7" ht="13.8" thickBot="1" x14ac:dyDescent="0.3">
      <c r="B7" s="306"/>
      <c r="C7" s="473"/>
      <c r="D7" s="473"/>
      <c r="E7" s="473"/>
      <c r="F7" s="473"/>
      <c r="G7" s="601" t="s">
        <v>388</v>
      </c>
    </row>
    <row r="8" spans="2:7" ht="51.75" customHeight="1" x14ac:dyDescent="0.25">
      <c r="B8" s="22" t="s">
        <v>389</v>
      </c>
      <c r="C8" s="308" t="s">
        <v>408</v>
      </c>
      <c r="D8" s="23" t="s">
        <v>356</v>
      </c>
      <c r="E8" s="23" t="s">
        <v>190</v>
      </c>
      <c r="F8" s="23" t="s">
        <v>357</v>
      </c>
      <c r="G8" s="24" t="s">
        <v>358</v>
      </c>
    </row>
    <row r="9" spans="2:7" x14ac:dyDescent="0.25">
      <c r="B9" s="589"/>
      <c r="C9" s="310" t="s">
        <v>409</v>
      </c>
      <c r="D9" s="311" t="s">
        <v>400</v>
      </c>
      <c r="E9" s="311" t="s">
        <v>390</v>
      </c>
      <c r="F9" s="312" t="s">
        <v>410</v>
      </c>
      <c r="G9" s="313" t="s">
        <v>411</v>
      </c>
    </row>
    <row r="10" spans="2:7" x14ac:dyDescent="0.25">
      <c r="B10" s="909">
        <v>1</v>
      </c>
      <c r="C10" s="314" t="s">
        <v>412</v>
      </c>
      <c r="D10" s="506"/>
      <c r="E10" s="506"/>
      <c r="F10" s="506"/>
      <c r="G10" s="595"/>
    </row>
    <row r="11" spans="2:7" x14ac:dyDescent="0.25">
      <c r="B11" s="909"/>
      <c r="C11" s="315" t="s">
        <v>238</v>
      </c>
      <c r="D11" s="599"/>
      <c r="E11" s="599"/>
      <c r="F11" s="599"/>
      <c r="G11" s="596"/>
    </row>
    <row r="12" spans="2:7" x14ac:dyDescent="0.25">
      <c r="B12" s="909"/>
      <c r="C12" s="315" t="s">
        <v>239</v>
      </c>
      <c r="D12" s="599"/>
      <c r="E12" s="599"/>
      <c r="F12" s="599"/>
      <c r="G12" s="596"/>
    </row>
    <row r="13" spans="2:7" x14ac:dyDescent="0.25">
      <c r="B13" s="909"/>
      <c r="C13" s="315" t="s">
        <v>382</v>
      </c>
      <c r="D13" s="599"/>
      <c r="E13" s="599"/>
      <c r="F13" s="599"/>
      <c r="G13" s="596"/>
    </row>
    <row r="14" spans="2:7" x14ac:dyDescent="0.25">
      <c r="B14" s="909"/>
      <c r="C14" s="315"/>
      <c r="D14" s="506"/>
      <c r="E14" s="506"/>
      <c r="F14" s="506"/>
      <c r="G14" s="595"/>
    </row>
    <row r="15" spans="2:7" x14ac:dyDescent="0.25">
      <c r="B15" s="909"/>
      <c r="C15" s="350" t="s">
        <v>363</v>
      </c>
      <c r="D15" s="608">
        <f>SUM(D11:D13)</f>
        <v>0</v>
      </c>
      <c r="E15" s="608">
        <f>SUM(E11:E13)</f>
        <v>0</v>
      </c>
      <c r="F15" s="608">
        <f>SUM(F11:F13)</f>
        <v>0</v>
      </c>
      <c r="G15" s="316">
        <f>SUM(G11:G13)</f>
        <v>0</v>
      </c>
    </row>
    <row r="16" spans="2:7" x14ac:dyDescent="0.25">
      <c r="B16" s="604"/>
      <c r="C16" s="325"/>
      <c r="D16" s="608"/>
      <c r="E16" s="608"/>
      <c r="F16" s="608"/>
      <c r="G16" s="609"/>
    </row>
    <row r="17" spans="2:7" x14ac:dyDescent="0.25">
      <c r="B17" s="910">
        <v>2</v>
      </c>
      <c r="C17" s="314" t="s">
        <v>413</v>
      </c>
      <c r="D17" s="610"/>
      <c r="E17" s="610"/>
      <c r="F17" s="611"/>
      <c r="G17" s="612"/>
    </row>
    <row r="18" spans="2:7" x14ac:dyDescent="0.25">
      <c r="B18" s="910"/>
      <c r="C18" s="315" t="s">
        <v>238</v>
      </c>
      <c r="D18" s="599"/>
      <c r="E18" s="599"/>
      <c r="F18" s="599"/>
      <c r="G18" s="596"/>
    </row>
    <row r="19" spans="2:7" x14ac:dyDescent="0.25">
      <c r="B19" s="910"/>
      <c r="C19" s="315" t="s">
        <v>239</v>
      </c>
      <c r="D19" s="599"/>
      <c r="E19" s="599"/>
      <c r="F19" s="599"/>
      <c r="G19" s="596"/>
    </row>
    <row r="20" spans="2:7" x14ac:dyDescent="0.25">
      <c r="B20" s="910"/>
      <c r="C20" s="315" t="s">
        <v>382</v>
      </c>
      <c r="D20" s="599"/>
      <c r="E20" s="599"/>
      <c r="F20" s="599"/>
      <c r="G20" s="596"/>
    </row>
    <row r="21" spans="2:7" x14ac:dyDescent="0.25">
      <c r="B21" s="910"/>
      <c r="C21" s="315"/>
      <c r="D21" s="608"/>
      <c r="E21" s="608"/>
      <c r="F21" s="608"/>
      <c r="G21" s="609"/>
    </row>
    <row r="22" spans="2:7" x14ac:dyDescent="0.25">
      <c r="B22" s="910"/>
      <c r="C22" s="350" t="s">
        <v>363</v>
      </c>
      <c r="D22" s="608">
        <f>SUM(D18:D20)</f>
        <v>0</v>
      </c>
      <c r="E22" s="608">
        <f>SUM(E18:E20)</f>
        <v>0</v>
      </c>
      <c r="F22" s="608">
        <f>SUM(F18:F20)</f>
        <v>0</v>
      </c>
      <c r="G22" s="316">
        <f>SUM(G18:G20)</f>
        <v>0</v>
      </c>
    </row>
    <row r="23" spans="2:7" ht="13.8" thickBot="1" x14ac:dyDescent="0.3">
      <c r="B23" s="605"/>
      <c r="C23" s="336" t="s">
        <v>364</v>
      </c>
      <c r="D23" s="600">
        <f>D15+D22</f>
        <v>0</v>
      </c>
      <c r="E23" s="600">
        <f>E15+E22</f>
        <v>0</v>
      </c>
      <c r="F23" s="600">
        <f>F15+F22</f>
        <v>0</v>
      </c>
      <c r="G23" s="337">
        <f>G15+G22</f>
        <v>0</v>
      </c>
    </row>
    <row r="24" spans="2:7" x14ac:dyDescent="0.25">
      <c r="B24" s="613"/>
      <c r="C24" s="17" t="s">
        <v>365</v>
      </c>
      <c r="D24" s="473"/>
      <c r="E24" s="473"/>
      <c r="F24" s="473"/>
      <c r="G24" s="473"/>
    </row>
    <row r="25" spans="2:7" x14ac:dyDescent="0.25">
      <c r="B25" s="613"/>
      <c r="C25" s="19" t="s">
        <v>414</v>
      </c>
      <c r="D25" s="473"/>
      <c r="E25" s="473"/>
      <c r="F25" s="473"/>
      <c r="G25" s="473"/>
    </row>
    <row r="27" spans="2:7" x14ac:dyDescent="0.25">
      <c r="B27" s="473"/>
      <c r="C27" s="319" t="s">
        <v>397</v>
      </c>
      <c r="D27" s="472" t="s">
        <v>368</v>
      </c>
      <c r="E27" s="472" t="s">
        <v>369</v>
      </c>
      <c r="F27" s="472" t="s">
        <v>370</v>
      </c>
      <c r="G27" s="472" t="s">
        <v>371</v>
      </c>
    </row>
    <row r="28" spans="2:7" x14ac:dyDescent="0.25">
      <c r="B28" s="473"/>
      <c r="C28" s="472"/>
      <c r="D28" s="472"/>
      <c r="E28" s="472"/>
      <c r="F28" s="472"/>
      <c r="G28" s="472"/>
    </row>
    <row r="29" spans="2:7" ht="39.6" x14ac:dyDescent="0.25">
      <c r="B29" s="473"/>
      <c r="C29" s="592" t="s">
        <v>231</v>
      </c>
      <c r="D29" s="593">
        <f>'Market Consistent Balance Sheet'!D58</f>
        <v>0</v>
      </c>
      <c r="E29" s="593">
        <f>'Market Consistent Balance Sheet'!E58</f>
        <v>0</v>
      </c>
      <c r="F29" s="593">
        <f>'Market Consistent Balance Sheet'!K58</f>
        <v>0</v>
      </c>
      <c r="G29" s="593">
        <f>'Market Consistent Balance Sheet'!M58</f>
        <v>0</v>
      </c>
    </row>
    <row r="30" spans="2:7" x14ac:dyDescent="0.25">
      <c r="B30" s="473"/>
      <c r="C30" s="472" t="s">
        <v>372</v>
      </c>
      <c r="D30" s="593">
        <f>D29-E23</f>
        <v>0</v>
      </c>
      <c r="E30" s="593">
        <f>E29-D23</f>
        <v>0</v>
      </c>
      <c r="F30" s="593">
        <f>F29-F23</f>
        <v>0</v>
      </c>
      <c r="G30" s="593">
        <f>G29-G23</f>
        <v>0</v>
      </c>
    </row>
  </sheetData>
  <mergeCells count="2">
    <mergeCell ref="B10:B15"/>
    <mergeCell ref="B17:B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B76E-901E-4A9F-A40B-C7F923964587}">
  <sheetPr>
    <tabColor rgb="FFFFFF99"/>
  </sheetPr>
  <dimension ref="B1:G36"/>
  <sheetViews>
    <sheetView workbookViewId="0"/>
  </sheetViews>
  <sheetFormatPr defaultColWidth="9.109375" defaultRowHeight="13.2" x14ac:dyDescent="0.25"/>
  <cols>
    <col min="1" max="2" width="9.109375" style="72"/>
    <col min="3" max="3" width="23.44140625" style="72" customWidth="1"/>
    <col min="4" max="4" width="17.88671875" style="72" customWidth="1"/>
    <col min="5" max="5" width="16.44140625" style="72" customWidth="1"/>
    <col min="6" max="6" width="17.44140625" style="72" customWidth="1"/>
    <col min="7" max="7" width="24.109375" style="72" customWidth="1"/>
    <col min="8" max="16384" width="9.109375" style="72"/>
  </cols>
  <sheetData>
    <row r="1" spans="2:7" s="20" customFormat="1" x14ac:dyDescent="0.25">
      <c r="B1" s="19" t="s">
        <v>91</v>
      </c>
    </row>
    <row r="2" spans="2:7" s="20" customFormat="1" x14ac:dyDescent="0.25">
      <c r="B2" s="473" t="s">
        <v>374</v>
      </c>
    </row>
    <row r="3" spans="2:7" s="20" customFormat="1" x14ac:dyDescent="0.25">
      <c r="B3" s="17" t="s">
        <v>415</v>
      </c>
    </row>
    <row r="4" spans="2:7" x14ac:dyDescent="0.25">
      <c r="B4" s="473" t="s">
        <v>183</v>
      </c>
      <c r="C4" s="306"/>
      <c r="D4" s="473"/>
      <c r="E4" s="473"/>
      <c r="F4" s="473"/>
      <c r="G4" s="473"/>
    </row>
    <row r="5" spans="2:7" x14ac:dyDescent="0.25">
      <c r="B5" s="473" t="s">
        <v>184</v>
      </c>
      <c r="C5" s="306"/>
      <c r="D5" s="473"/>
      <c r="E5" s="473"/>
      <c r="F5" s="473"/>
      <c r="G5" s="473"/>
    </row>
    <row r="6" spans="2:7" s="20" customFormat="1" x14ac:dyDescent="0.25">
      <c r="B6" s="307"/>
    </row>
    <row r="7" spans="2:7" ht="13.8" thickBot="1" x14ac:dyDescent="0.3">
      <c r="B7" s="306"/>
      <c r="C7" s="473"/>
      <c r="D7" s="473"/>
      <c r="E7" s="473"/>
      <c r="F7" s="473"/>
      <c r="G7" s="601" t="s">
        <v>388</v>
      </c>
    </row>
    <row r="8" spans="2:7" s="309" customFormat="1" ht="51" customHeight="1" x14ac:dyDescent="0.25">
      <c r="B8" s="22" t="s">
        <v>389</v>
      </c>
      <c r="C8" s="308" t="s">
        <v>408</v>
      </c>
      <c r="D8" s="23" t="s">
        <v>356</v>
      </c>
      <c r="E8" s="23" t="s">
        <v>190</v>
      </c>
      <c r="F8" s="23" t="s">
        <v>357</v>
      </c>
      <c r="G8" s="24" t="s">
        <v>358</v>
      </c>
    </row>
    <row r="9" spans="2:7" x14ac:dyDescent="0.25">
      <c r="B9" s="589"/>
      <c r="C9" s="310" t="s">
        <v>409</v>
      </c>
      <c r="D9" s="311" t="s">
        <v>400</v>
      </c>
      <c r="E9" s="311" t="s">
        <v>390</v>
      </c>
      <c r="F9" s="312" t="s">
        <v>410</v>
      </c>
      <c r="G9" s="313" t="s">
        <v>411</v>
      </c>
    </row>
    <row r="10" spans="2:7" x14ac:dyDescent="0.25">
      <c r="B10" s="604">
        <v>1</v>
      </c>
      <c r="C10" s="314" t="s">
        <v>416</v>
      </c>
      <c r="D10" s="506"/>
      <c r="E10" s="506"/>
      <c r="F10" s="506"/>
      <c r="G10" s="595"/>
    </row>
    <row r="11" spans="2:7" x14ac:dyDescent="0.25">
      <c r="B11" s="908"/>
      <c r="C11" s="315" t="s">
        <v>238</v>
      </c>
      <c r="D11" s="599"/>
      <c r="E11" s="599"/>
      <c r="F11" s="599"/>
      <c r="G11" s="596"/>
    </row>
    <row r="12" spans="2:7" x14ac:dyDescent="0.25">
      <c r="B12" s="908"/>
      <c r="C12" s="315" t="s">
        <v>239</v>
      </c>
      <c r="D12" s="599"/>
      <c r="E12" s="599"/>
      <c r="F12" s="599"/>
      <c r="G12" s="596"/>
    </row>
    <row r="13" spans="2:7" x14ac:dyDescent="0.25">
      <c r="B13" s="908"/>
      <c r="C13" s="315" t="s">
        <v>382</v>
      </c>
      <c r="D13" s="599"/>
      <c r="E13" s="599"/>
      <c r="F13" s="599"/>
      <c r="G13" s="596"/>
    </row>
    <row r="14" spans="2:7" x14ac:dyDescent="0.25">
      <c r="B14" s="604"/>
      <c r="C14" s="314" t="s">
        <v>363</v>
      </c>
      <c r="D14" s="608">
        <f>SUM(D11:D13)</f>
        <v>0</v>
      </c>
      <c r="E14" s="608">
        <f>SUM(E11:E13)</f>
        <v>0</v>
      </c>
      <c r="F14" s="608">
        <f>SUM(F11:F13)</f>
        <v>0</v>
      </c>
      <c r="G14" s="316">
        <f>SUM(G11:G13)</f>
        <v>0</v>
      </c>
    </row>
    <row r="15" spans="2:7" ht="30.75" customHeight="1" x14ac:dyDescent="0.25">
      <c r="B15" s="604">
        <v>2</v>
      </c>
      <c r="C15" s="314" t="s">
        <v>413</v>
      </c>
      <c r="D15" s="610"/>
      <c r="E15" s="610"/>
      <c r="F15" s="611"/>
      <c r="G15" s="612"/>
    </row>
    <row r="16" spans="2:7" x14ac:dyDescent="0.25">
      <c r="B16" s="908"/>
      <c r="C16" s="315" t="s">
        <v>238</v>
      </c>
      <c r="D16" s="599"/>
      <c r="E16" s="599"/>
      <c r="F16" s="599"/>
      <c r="G16" s="596"/>
    </row>
    <row r="17" spans="2:7" x14ac:dyDescent="0.25">
      <c r="B17" s="908"/>
      <c r="C17" s="315" t="s">
        <v>239</v>
      </c>
      <c r="D17" s="599"/>
      <c r="E17" s="599"/>
      <c r="F17" s="599"/>
      <c r="G17" s="596"/>
    </row>
    <row r="18" spans="2:7" x14ac:dyDescent="0.25">
      <c r="B18" s="908"/>
      <c r="C18" s="315" t="s">
        <v>382</v>
      </c>
      <c r="D18" s="599"/>
      <c r="E18" s="599"/>
      <c r="F18" s="599"/>
      <c r="G18" s="596"/>
    </row>
    <row r="19" spans="2:7" x14ac:dyDescent="0.25">
      <c r="B19" s="604"/>
      <c r="C19" s="314" t="s">
        <v>401</v>
      </c>
      <c r="D19" s="608">
        <f>SUM(D16:D18)</f>
        <v>0</v>
      </c>
      <c r="E19" s="608">
        <f>SUM(E16:E18)</f>
        <v>0</v>
      </c>
      <c r="F19" s="608">
        <f>SUM(F16:F18)</f>
        <v>0</v>
      </c>
      <c r="G19" s="316">
        <f>SUM(G16:G18)</f>
        <v>0</v>
      </c>
    </row>
    <row r="20" spans="2:7" s="20" customFormat="1" x14ac:dyDescent="0.25">
      <c r="B20" s="317"/>
      <c r="C20" s="38" t="s">
        <v>364</v>
      </c>
      <c r="D20" s="318">
        <f>D14+D19</f>
        <v>0</v>
      </c>
      <c r="E20" s="318">
        <f>E14+E19</f>
        <v>0</v>
      </c>
      <c r="F20" s="318">
        <f>F14+F19</f>
        <v>0</v>
      </c>
      <c r="G20" s="316">
        <f>G14+G19</f>
        <v>0</v>
      </c>
    </row>
    <row r="21" spans="2:7" ht="13.8" thickBot="1" x14ac:dyDescent="0.3">
      <c r="B21" s="614" t="s">
        <v>417</v>
      </c>
      <c r="C21" s="615"/>
      <c r="D21" s="615"/>
      <c r="E21" s="615"/>
      <c r="F21" s="615"/>
      <c r="G21" s="616"/>
    </row>
    <row r="22" spans="2:7" x14ac:dyDescent="0.25">
      <c r="B22" s="473"/>
      <c r="C22" s="17" t="s">
        <v>365</v>
      </c>
      <c r="D22" s="473"/>
      <c r="E22" s="473"/>
      <c r="F22" s="473"/>
      <c r="G22" s="473"/>
    </row>
    <row r="23" spans="2:7" x14ac:dyDescent="0.25">
      <c r="B23" s="473"/>
      <c r="C23" s="19" t="s">
        <v>414</v>
      </c>
      <c r="D23" s="473"/>
      <c r="E23" s="473"/>
      <c r="F23" s="473"/>
      <c r="G23" s="473"/>
    </row>
    <row r="25" spans="2:7" x14ac:dyDescent="0.25">
      <c r="B25" s="473"/>
      <c r="C25" s="482"/>
      <c r="D25" s="482"/>
      <c r="E25" s="482"/>
      <c r="F25" s="482"/>
      <c r="G25" s="482"/>
    </row>
    <row r="26" spans="2:7" x14ac:dyDescent="0.25">
      <c r="B26" s="473"/>
      <c r="C26" s="482"/>
      <c r="D26" s="482"/>
      <c r="E26" s="482"/>
      <c r="F26" s="482"/>
      <c r="G26" s="482"/>
    </row>
    <row r="27" spans="2:7" x14ac:dyDescent="0.25">
      <c r="B27" s="473"/>
      <c r="C27" s="482"/>
      <c r="D27" s="482"/>
      <c r="E27" s="482"/>
      <c r="F27" s="482"/>
      <c r="G27" s="482"/>
    </row>
    <row r="28" spans="2:7" x14ac:dyDescent="0.25">
      <c r="B28" s="473"/>
      <c r="C28" s="482"/>
      <c r="D28" s="482"/>
      <c r="E28" s="482"/>
      <c r="F28" s="482"/>
      <c r="G28" s="482"/>
    </row>
    <row r="29" spans="2:7" x14ac:dyDescent="0.25">
      <c r="B29" s="473"/>
      <c r="C29" s="482"/>
      <c r="D29" s="482"/>
      <c r="E29" s="482"/>
      <c r="F29" s="482"/>
      <c r="G29" s="482"/>
    </row>
    <row r="34" spans="3:7" x14ac:dyDescent="0.25">
      <c r="C34" s="319" t="s">
        <v>397</v>
      </c>
      <c r="D34" s="472" t="s">
        <v>368</v>
      </c>
      <c r="E34" s="472" t="s">
        <v>369</v>
      </c>
      <c r="F34" s="472" t="s">
        <v>370</v>
      </c>
      <c r="G34" s="472" t="s">
        <v>371</v>
      </c>
    </row>
    <row r="35" spans="3:7" ht="39.6" x14ac:dyDescent="0.25">
      <c r="C35" s="592" t="s">
        <v>233</v>
      </c>
      <c r="D35" s="593">
        <f>'Market Consistent Balance Sheet'!D59</f>
        <v>0</v>
      </c>
      <c r="E35" s="593">
        <f>'Market Consistent Balance Sheet'!E59</f>
        <v>0</v>
      </c>
      <c r="F35" s="593">
        <f>'Market Consistent Balance Sheet'!K59</f>
        <v>0</v>
      </c>
      <c r="G35" s="593">
        <f>'Market Consistent Balance Sheet'!M59</f>
        <v>0</v>
      </c>
    </row>
    <row r="36" spans="3:7" x14ac:dyDescent="0.25">
      <c r="C36" s="472" t="s">
        <v>372</v>
      </c>
      <c r="D36" s="593">
        <f>D35-E20</f>
        <v>0</v>
      </c>
      <c r="E36" s="593">
        <f>E35-D20</f>
        <v>0</v>
      </c>
      <c r="F36" s="593">
        <f>F35-F20</f>
        <v>0</v>
      </c>
      <c r="G36" s="593">
        <f>G35-G20</f>
        <v>0</v>
      </c>
    </row>
  </sheetData>
  <mergeCells count="2">
    <mergeCell ref="B11:B13"/>
    <mergeCell ref="B16:B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A337-43C8-4691-A915-F0CD1F94FA48}">
  <sheetPr>
    <tabColor rgb="FFFFFF99"/>
  </sheetPr>
  <dimension ref="B1:G47"/>
  <sheetViews>
    <sheetView zoomScale="90" zoomScaleNormal="90" workbookViewId="0"/>
  </sheetViews>
  <sheetFormatPr defaultColWidth="9.109375" defaultRowHeight="13.2" x14ac:dyDescent="0.25"/>
  <cols>
    <col min="1" max="1" width="9.109375" style="72"/>
    <col min="2" max="2" width="6.88671875" style="72" customWidth="1"/>
    <col min="3" max="3" width="30.109375" style="72" customWidth="1"/>
    <col min="4" max="6" width="19.44140625" style="72" customWidth="1"/>
    <col min="7" max="7" width="15.44140625" style="72" customWidth="1"/>
    <col min="8" max="16384" width="9.109375" style="72"/>
  </cols>
  <sheetData>
    <row r="1" spans="2:7" x14ac:dyDescent="0.25">
      <c r="B1" s="19" t="s">
        <v>94</v>
      </c>
      <c r="C1" s="20"/>
      <c r="D1" s="473"/>
      <c r="E1" s="473"/>
      <c r="F1" s="473"/>
      <c r="G1" s="473"/>
    </row>
    <row r="2" spans="2:7" x14ac:dyDescent="0.25">
      <c r="B2" s="473" t="s">
        <v>374</v>
      </c>
      <c r="C2" s="20"/>
      <c r="D2" s="473"/>
      <c r="E2" s="473"/>
      <c r="F2" s="473"/>
      <c r="G2" s="473"/>
    </row>
    <row r="3" spans="2:7" x14ac:dyDescent="0.25">
      <c r="B3" s="21" t="s">
        <v>418</v>
      </c>
      <c r="C3" s="473"/>
      <c r="D3" s="473"/>
      <c r="E3" s="473"/>
      <c r="F3" s="473"/>
      <c r="G3" s="473"/>
    </row>
    <row r="4" spans="2:7" x14ac:dyDescent="0.25">
      <c r="B4" s="473" t="s">
        <v>183</v>
      </c>
      <c r="C4" s="473"/>
      <c r="D4" s="473"/>
      <c r="E4" s="473"/>
      <c r="F4" s="473"/>
      <c r="G4" s="473"/>
    </row>
    <row r="5" spans="2:7" x14ac:dyDescent="0.25">
      <c r="B5" s="473" t="s">
        <v>184</v>
      </c>
      <c r="C5" s="473"/>
      <c r="D5" s="473"/>
      <c r="E5" s="473"/>
      <c r="F5" s="473"/>
      <c r="G5" s="473"/>
    </row>
    <row r="6" spans="2:7" ht="10.5" customHeight="1" x14ac:dyDescent="0.25">
      <c r="B6" s="473"/>
      <c r="C6" s="473"/>
      <c r="D6" s="473"/>
      <c r="E6" s="473"/>
      <c r="F6" s="473"/>
      <c r="G6" s="473"/>
    </row>
    <row r="7" spans="2:7" ht="18" customHeight="1" thickBot="1" x14ac:dyDescent="0.3">
      <c r="B7" s="473"/>
      <c r="C7" s="473"/>
      <c r="D7" s="473"/>
      <c r="E7" s="473"/>
      <c r="F7" s="473" t="s">
        <v>185</v>
      </c>
      <c r="G7" s="473"/>
    </row>
    <row r="8" spans="2:7" ht="64.5" customHeight="1" x14ac:dyDescent="0.25">
      <c r="B8" s="22" t="s">
        <v>353</v>
      </c>
      <c r="C8" s="331" t="s">
        <v>74</v>
      </c>
      <c r="D8" s="23" t="s">
        <v>356</v>
      </c>
      <c r="E8" s="23" t="s">
        <v>190</v>
      </c>
      <c r="F8" s="23" t="s">
        <v>357</v>
      </c>
      <c r="G8" s="24" t="s">
        <v>358</v>
      </c>
    </row>
    <row r="9" spans="2:7" ht="23.25" customHeight="1" x14ac:dyDescent="0.25">
      <c r="B9" s="589"/>
      <c r="C9" s="345" t="s">
        <v>409</v>
      </c>
      <c r="D9" s="345" t="s">
        <v>400</v>
      </c>
      <c r="E9" s="346" t="s">
        <v>390</v>
      </c>
      <c r="F9" s="345" t="s">
        <v>410</v>
      </c>
      <c r="G9" s="347" t="s">
        <v>411</v>
      </c>
    </row>
    <row r="10" spans="2:7" ht="51" customHeight="1" x14ac:dyDescent="0.25">
      <c r="B10" s="589">
        <v>1</v>
      </c>
      <c r="C10" s="617" t="s">
        <v>419</v>
      </c>
      <c r="D10" s="618"/>
      <c r="E10" s="348"/>
      <c r="F10" s="618"/>
      <c r="G10" s="619"/>
    </row>
    <row r="11" spans="2:7" x14ac:dyDescent="0.25">
      <c r="B11" s="911"/>
      <c r="C11" s="506" t="s">
        <v>293</v>
      </c>
      <c r="D11" s="599"/>
      <c r="E11" s="599"/>
      <c r="F11" s="599"/>
      <c r="G11" s="596"/>
    </row>
    <row r="12" spans="2:7" x14ac:dyDescent="0.25">
      <c r="B12" s="912"/>
      <c r="C12" s="506" t="s">
        <v>420</v>
      </c>
      <c r="D12" s="599"/>
      <c r="E12" s="599"/>
      <c r="F12" s="599"/>
      <c r="G12" s="596"/>
    </row>
    <row r="13" spans="2:7" x14ac:dyDescent="0.25">
      <c r="B13" s="912"/>
      <c r="C13" s="506" t="s">
        <v>302</v>
      </c>
      <c r="D13" s="599"/>
      <c r="E13" s="599"/>
      <c r="F13" s="599"/>
      <c r="G13" s="596"/>
    </row>
    <row r="14" spans="2:7" x14ac:dyDescent="0.25">
      <c r="B14" s="912"/>
      <c r="C14" s="506" t="s">
        <v>311</v>
      </c>
      <c r="D14" s="599"/>
      <c r="E14" s="599"/>
      <c r="F14" s="599"/>
      <c r="G14" s="596"/>
    </row>
    <row r="15" spans="2:7" x14ac:dyDescent="0.25">
      <c r="B15" s="912"/>
      <c r="C15" s="506" t="s">
        <v>314</v>
      </c>
      <c r="D15" s="599"/>
      <c r="E15" s="599"/>
      <c r="F15" s="599"/>
      <c r="G15" s="596"/>
    </row>
    <row r="16" spans="2:7" x14ac:dyDescent="0.25">
      <c r="B16" s="912"/>
      <c r="C16" s="38" t="s">
        <v>363</v>
      </c>
      <c r="D16" s="608">
        <f>SUM(D11:D15)</f>
        <v>0</v>
      </c>
      <c r="E16" s="608">
        <f>SUM(E11:E15)</f>
        <v>0</v>
      </c>
      <c r="F16" s="608">
        <f>SUM(F11:F15)</f>
        <v>0</v>
      </c>
      <c r="G16" s="316">
        <f>SUM(G11:G15)</f>
        <v>0</v>
      </c>
    </row>
    <row r="17" spans="2:7" x14ac:dyDescent="0.25">
      <c r="B17" s="913"/>
      <c r="C17" s="506"/>
      <c r="D17" s="608"/>
      <c r="E17" s="608"/>
      <c r="F17" s="608"/>
      <c r="G17" s="609"/>
    </row>
    <row r="18" spans="2:7" ht="39.6" x14ac:dyDescent="0.25">
      <c r="B18" s="589">
        <v>2</v>
      </c>
      <c r="C18" s="617" t="s">
        <v>421</v>
      </c>
      <c r="D18" s="608"/>
      <c r="E18" s="608"/>
      <c r="F18" s="608"/>
      <c r="G18" s="609"/>
    </row>
    <row r="19" spans="2:7" x14ac:dyDescent="0.25">
      <c r="B19" s="911"/>
      <c r="C19" s="506" t="s">
        <v>293</v>
      </c>
      <c r="D19" s="599"/>
      <c r="E19" s="599"/>
      <c r="F19" s="599"/>
      <c r="G19" s="596"/>
    </row>
    <row r="20" spans="2:7" x14ac:dyDescent="0.25">
      <c r="B20" s="912"/>
      <c r="C20" s="506" t="s">
        <v>296</v>
      </c>
      <c r="D20" s="599"/>
      <c r="E20" s="599"/>
      <c r="F20" s="599"/>
      <c r="G20" s="596"/>
    </row>
    <row r="21" spans="2:7" x14ac:dyDescent="0.25">
      <c r="B21" s="912"/>
      <c r="C21" s="506" t="s">
        <v>302</v>
      </c>
      <c r="D21" s="599"/>
      <c r="E21" s="599"/>
      <c r="F21" s="599"/>
      <c r="G21" s="596"/>
    </row>
    <row r="22" spans="2:7" x14ac:dyDescent="0.25">
      <c r="B22" s="912"/>
      <c r="C22" s="506" t="s">
        <v>311</v>
      </c>
      <c r="D22" s="599"/>
      <c r="E22" s="599"/>
      <c r="F22" s="599"/>
      <c r="G22" s="596"/>
    </row>
    <row r="23" spans="2:7" x14ac:dyDescent="0.25">
      <c r="B23" s="913"/>
      <c r="C23" s="506" t="s">
        <v>314</v>
      </c>
      <c r="D23" s="599"/>
      <c r="E23" s="599"/>
      <c r="F23" s="599"/>
      <c r="G23" s="596"/>
    </row>
    <row r="24" spans="2:7" x14ac:dyDescent="0.25">
      <c r="B24" s="589"/>
      <c r="C24" s="38" t="s">
        <v>363</v>
      </c>
      <c r="D24" s="608">
        <f>SUM(D19:D23)</f>
        <v>0</v>
      </c>
      <c r="E24" s="608">
        <f>SUM(E19:E23)</f>
        <v>0</v>
      </c>
      <c r="F24" s="608">
        <f>SUM(F19:F23)</f>
        <v>0</v>
      </c>
      <c r="G24" s="316">
        <f>SUM(G19:G23)</f>
        <v>0</v>
      </c>
    </row>
    <row r="25" spans="2:7" ht="13.8" thickBot="1" x14ac:dyDescent="0.3">
      <c r="B25" s="591"/>
      <c r="C25" s="336" t="s">
        <v>364</v>
      </c>
      <c r="D25" s="600">
        <f>D16+D24</f>
        <v>0</v>
      </c>
      <c r="E25" s="600">
        <f>E16+E24</f>
        <v>0</v>
      </c>
      <c r="F25" s="600">
        <f>F16+F24</f>
        <v>0</v>
      </c>
      <c r="G25" s="337">
        <f>G16+G24</f>
        <v>0</v>
      </c>
    </row>
    <row r="27" spans="2:7" x14ac:dyDescent="0.25">
      <c r="B27" s="473"/>
      <c r="C27" s="17" t="s">
        <v>365</v>
      </c>
      <c r="D27" s="473"/>
      <c r="E27" s="473"/>
      <c r="F27" s="473"/>
      <c r="G27" s="473"/>
    </row>
    <row r="28" spans="2:7" x14ac:dyDescent="0.25">
      <c r="B28" s="473"/>
      <c r="C28" s="19" t="s">
        <v>414</v>
      </c>
      <c r="D28" s="473"/>
      <c r="E28" s="473"/>
      <c r="F28" s="473"/>
      <c r="G28" s="473"/>
    </row>
    <row r="30" spans="2:7" x14ac:dyDescent="0.25">
      <c r="B30" s="473"/>
      <c r="C30" s="482"/>
      <c r="D30" s="482"/>
      <c r="E30" s="482"/>
      <c r="F30" s="473"/>
      <c r="G30" s="473"/>
    </row>
    <row r="31" spans="2:7" x14ac:dyDescent="0.25">
      <c r="B31" s="473"/>
      <c r="C31" s="482"/>
      <c r="D31" s="482"/>
      <c r="E31" s="482"/>
      <c r="F31" s="473"/>
      <c r="G31" s="473"/>
    </row>
    <row r="32" spans="2:7" x14ac:dyDescent="0.25">
      <c r="B32" s="473"/>
      <c r="C32" s="482"/>
      <c r="D32" s="482"/>
      <c r="E32" s="482"/>
      <c r="F32" s="473"/>
      <c r="G32" s="473"/>
    </row>
    <row r="33" spans="3:7" x14ac:dyDescent="0.25">
      <c r="C33" s="482"/>
      <c r="D33" s="482"/>
      <c r="E33" s="482"/>
      <c r="F33" s="473"/>
      <c r="G33" s="473"/>
    </row>
    <row r="34" spans="3:7" x14ac:dyDescent="0.25">
      <c r="C34" s="482"/>
      <c r="D34" s="482"/>
      <c r="E34" s="482"/>
      <c r="F34" s="473"/>
      <c r="G34" s="473"/>
    </row>
    <row r="35" spans="3:7" x14ac:dyDescent="0.25">
      <c r="C35" s="482"/>
      <c r="D35" s="482"/>
      <c r="E35" s="482"/>
      <c r="F35" s="473"/>
      <c r="G35" s="473"/>
    </row>
    <row r="36" spans="3:7" x14ac:dyDescent="0.25">
      <c r="C36" s="482"/>
      <c r="D36" s="482"/>
      <c r="E36" s="482"/>
      <c r="F36" s="473"/>
      <c r="G36" s="473"/>
    </row>
    <row r="38" spans="3:7" x14ac:dyDescent="0.25">
      <c r="C38" s="319" t="s">
        <v>397</v>
      </c>
      <c r="D38" s="472" t="s">
        <v>368</v>
      </c>
      <c r="E38" s="472" t="s">
        <v>369</v>
      </c>
      <c r="F38" s="472" t="s">
        <v>370</v>
      </c>
      <c r="G38" s="472" t="s">
        <v>371</v>
      </c>
    </row>
    <row r="39" spans="3:7" ht="26.4" x14ac:dyDescent="0.25">
      <c r="C39" s="592" t="s">
        <v>422</v>
      </c>
      <c r="D39" s="593">
        <f>'Market Consistent Balance Sheet'!D61</f>
        <v>0</v>
      </c>
      <c r="E39" s="593">
        <f>'Market Consistent Balance Sheet'!E61</f>
        <v>0</v>
      </c>
      <c r="F39" s="593">
        <f>'Market Consistent Balance Sheet'!K61</f>
        <v>0</v>
      </c>
      <c r="G39" s="593">
        <f>'Market Consistent Balance Sheet'!M61</f>
        <v>0</v>
      </c>
    </row>
    <row r="40" spans="3:7" x14ac:dyDescent="0.25">
      <c r="C40" s="592"/>
      <c r="D40" s="593"/>
      <c r="E40" s="593"/>
      <c r="F40" s="593"/>
      <c r="G40" s="593"/>
    </row>
    <row r="41" spans="3:7" x14ac:dyDescent="0.25">
      <c r="C41" s="473"/>
      <c r="D41" s="512"/>
      <c r="E41" s="512"/>
      <c r="F41" s="512"/>
      <c r="G41" s="607"/>
    </row>
    <row r="42" spans="3:7" x14ac:dyDescent="0.25">
      <c r="C42" s="472" t="s">
        <v>372</v>
      </c>
      <c r="D42" s="593">
        <f>D39-E25</f>
        <v>0</v>
      </c>
      <c r="E42" s="593">
        <f>E39-D25</f>
        <v>0</v>
      </c>
      <c r="F42" s="593">
        <f>F39-F25</f>
        <v>0</v>
      </c>
      <c r="G42" s="593">
        <f>G39-G25</f>
        <v>0</v>
      </c>
    </row>
    <row r="43" spans="3:7" x14ac:dyDescent="0.25">
      <c r="C43" s="472"/>
      <c r="D43" s="597"/>
      <c r="E43" s="597"/>
      <c r="F43" s="597"/>
      <c r="G43" s="597"/>
    </row>
    <row r="45" spans="3:7" x14ac:dyDescent="0.25">
      <c r="C45" s="620"/>
      <c r="D45" s="581"/>
      <c r="E45" s="509"/>
      <c r="F45" s="509"/>
      <c r="G45" s="473"/>
    </row>
    <row r="46" spans="3:7" x14ac:dyDescent="0.25">
      <c r="C46" s="620"/>
      <c r="D46" s="581"/>
      <c r="E46" s="509"/>
      <c r="F46" s="509"/>
      <c r="G46" s="473"/>
    </row>
    <row r="47" spans="3:7" x14ac:dyDescent="0.25">
      <c r="C47" s="620"/>
      <c r="D47" s="581"/>
      <c r="E47" s="509"/>
      <c r="F47" s="509"/>
      <c r="G47" s="473"/>
    </row>
  </sheetData>
  <mergeCells count="2">
    <mergeCell ref="B11:B17"/>
    <mergeCell ref="B19:B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1C92-027A-4692-AB65-BE36DC544F7C}">
  <sheetPr>
    <tabColor rgb="FFFFFF99"/>
  </sheetPr>
  <dimension ref="B1:F43"/>
  <sheetViews>
    <sheetView workbookViewId="0"/>
  </sheetViews>
  <sheetFormatPr defaultColWidth="9.109375" defaultRowHeight="13.2" x14ac:dyDescent="0.25"/>
  <cols>
    <col min="1" max="1" width="9.109375" style="72"/>
    <col min="2" max="2" width="18.5546875" style="72" customWidth="1"/>
    <col min="3" max="3" width="26.44140625" style="72" customWidth="1"/>
    <col min="4" max="4" width="23.5546875" style="72" customWidth="1"/>
    <col min="5" max="5" width="17.44140625" style="72" customWidth="1"/>
    <col min="6" max="6" width="17.88671875" style="72" customWidth="1"/>
    <col min="7" max="7" width="16.88671875" style="72" customWidth="1"/>
    <col min="8" max="16384" width="9.109375" style="72"/>
  </cols>
  <sheetData>
    <row r="1" spans="2:6" x14ac:dyDescent="0.25">
      <c r="B1" s="19" t="s">
        <v>96</v>
      </c>
      <c r="C1" s="473"/>
      <c r="D1" s="473"/>
      <c r="E1" s="473"/>
      <c r="F1" s="473"/>
    </row>
    <row r="2" spans="2:6" x14ac:dyDescent="0.25">
      <c r="B2" s="473" t="s">
        <v>374</v>
      </c>
      <c r="C2" s="473"/>
      <c r="D2" s="473"/>
      <c r="E2" s="473"/>
      <c r="F2" s="473"/>
    </row>
    <row r="3" spans="2:6" x14ac:dyDescent="0.25">
      <c r="B3" s="340" t="s">
        <v>423</v>
      </c>
      <c r="C3" s="473"/>
      <c r="D3" s="473"/>
      <c r="E3" s="473"/>
      <c r="F3" s="473"/>
    </row>
    <row r="4" spans="2:6" x14ac:dyDescent="0.25">
      <c r="B4" s="473" t="s">
        <v>183</v>
      </c>
      <c r="C4" s="473"/>
      <c r="D4" s="473"/>
      <c r="E4" s="473"/>
      <c r="F4" s="473"/>
    </row>
    <row r="5" spans="2:6" x14ac:dyDescent="0.25">
      <c r="B5" s="473" t="s">
        <v>184</v>
      </c>
      <c r="C5" s="473"/>
      <c r="D5" s="473"/>
      <c r="E5" s="473"/>
      <c r="F5" s="473"/>
    </row>
    <row r="7" spans="2:6" ht="13.8" thickBot="1" x14ac:dyDescent="0.3">
      <c r="B7" s="45"/>
      <c r="C7" s="473"/>
      <c r="D7" s="473"/>
      <c r="E7" s="473" t="s">
        <v>185</v>
      </c>
      <c r="F7" s="473"/>
    </row>
    <row r="8" spans="2:6" ht="26.4" x14ac:dyDescent="0.25">
      <c r="B8" s="341" t="s">
        <v>74</v>
      </c>
      <c r="C8" s="23" t="s">
        <v>356</v>
      </c>
      <c r="D8" s="23" t="s">
        <v>190</v>
      </c>
      <c r="E8" s="23" t="s">
        <v>357</v>
      </c>
      <c r="F8" s="24" t="s">
        <v>358</v>
      </c>
    </row>
    <row r="9" spans="2:6" x14ac:dyDescent="0.25">
      <c r="B9" s="338" t="s">
        <v>409</v>
      </c>
      <c r="C9" s="342" t="s">
        <v>400</v>
      </c>
      <c r="D9" s="333" t="s">
        <v>390</v>
      </c>
      <c r="E9" s="333" t="s">
        <v>410</v>
      </c>
      <c r="F9" s="334" t="s">
        <v>411</v>
      </c>
    </row>
    <row r="10" spans="2:6" x14ac:dyDescent="0.25">
      <c r="B10" s="589" t="s">
        <v>424</v>
      </c>
      <c r="C10" s="621"/>
      <c r="D10" s="506"/>
      <c r="E10" s="506"/>
      <c r="F10" s="595"/>
    </row>
    <row r="11" spans="2:6" x14ac:dyDescent="0.25">
      <c r="B11" s="339" t="s">
        <v>238</v>
      </c>
      <c r="C11" s="622"/>
      <c r="D11" s="599"/>
      <c r="E11" s="599"/>
      <c r="F11" s="596"/>
    </row>
    <row r="12" spans="2:6" x14ac:dyDescent="0.25">
      <c r="B12" s="339" t="s">
        <v>239</v>
      </c>
      <c r="C12" s="622"/>
      <c r="D12" s="599"/>
      <c r="E12" s="599"/>
      <c r="F12" s="596"/>
    </row>
    <row r="13" spans="2:6" x14ac:dyDescent="0.25">
      <c r="B13" s="339" t="s">
        <v>382</v>
      </c>
      <c r="C13" s="622"/>
      <c r="D13" s="599"/>
      <c r="E13" s="599"/>
      <c r="F13" s="596"/>
    </row>
    <row r="14" spans="2:6" x14ac:dyDescent="0.25">
      <c r="B14" s="339" t="s">
        <v>383</v>
      </c>
      <c r="C14" s="622"/>
      <c r="D14" s="599"/>
      <c r="E14" s="599"/>
      <c r="F14" s="596"/>
    </row>
    <row r="15" spans="2:6" x14ac:dyDescent="0.25">
      <c r="B15" s="339" t="s">
        <v>384</v>
      </c>
      <c r="C15" s="622"/>
      <c r="D15" s="599"/>
      <c r="E15" s="599"/>
      <c r="F15" s="596"/>
    </row>
    <row r="16" spans="2:6" x14ac:dyDescent="0.25">
      <c r="B16" s="339" t="s">
        <v>392</v>
      </c>
      <c r="C16" s="622"/>
      <c r="D16" s="599"/>
      <c r="E16" s="599"/>
      <c r="F16" s="596"/>
    </row>
    <row r="17" spans="2:6" x14ac:dyDescent="0.25">
      <c r="B17" s="343" t="s">
        <v>363</v>
      </c>
      <c r="C17" s="623">
        <f>SUM(C11:C16)</f>
        <v>0</v>
      </c>
      <c r="D17" s="623">
        <f>SUM(D11:D16)</f>
        <v>0</v>
      </c>
      <c r="E17" s="623">
        <f>SUM(E11:E16)</f>
        <v>0</v>
      </c>
      <c r="F17" s="316">
        <f>SUM(F11:F16)</f>
        <v>0</v>
      </c>
    </row>
    <row r="18" spans="2:6" x14ac:dyDescent="0.25">
      <c r="B18" s="343"/>
      <c r="C18" s="621"/>
      <c r="D18" s="506"/>
      <c r="E18" s="506"/>
      <c r="F18" s="595"/>
    </row>
    <row r="19" spans="2:6" ht="26.4" x14ac:dyDescent="0.25">
      <c r="B19" s="339" t="s">
        <v>425</v>
      </c>
      <c r="C19" s="621"/>
      <c r="D19" s="506"/>
      <c r="E19" s="506"/>
      <c r="F19" s="595"/>
    </row>
    <row r="20" spans="2:6" x14ac:dyDescent="0.25">
      <c r="B20" s="589" t="s">
        <v>238</v>
      </c>
      <c r="C20" s="622"/>
      <c r="D20" s="599"/>
      <c r="E20" s="599"/>
      <c r="F20" s="596"/>
    </row>
    <row r="21" spans="2:6" x14ac:dyDescent="0.25">
      <c r="B21" s="589" t="s">
        <v>239</v>
      </c>
      <c r="C21" s="624"/>
      <c r="D21" s="625"/>
      <c r="E21" s="625"/>
      <c r="F21" s="626"/>
    </row>
    <row r="22" spans="2:6" x14ac:dyDescent="0.25">
      <c r="B22" s="589" t="s">
        <v>382</v>
      </c>
      <c r="C22" s="624"/>
      <c r="D22" s="625"/>
      <c r="E22" s="625"/>
      <c r="F22" s="626"/>
    </row>
    <row r="23" spans="2:6" x14ac:dyDescent="0.25">
      <c r="B23" s="328" t="s">
        <v>363</v>
      </c>
      <c r="C23" s="623">
        <f>SUM(C20:C22)</f>
        <v>0</v>
      </c>
      <c r="D23" s="623">
        <f>SUM(D20:D22)</f>
        <v>0</v>
      </c>
      <c r="E23" s="623">
        <f>SUM(E20:E22)</f>
        <v>0</v>
      </c>
      <c r="F23" s="316">
        <f>SUM(F20:F22)</f>
        <v>0</v>
      </c>
    </row>
    <row r="24" spans="2:6" ht="13.8" thickBot="1" x14ac:dyDescent="0.3">
      <c r="B24" s="28" t="s">
        <v>364</v>
      </c>
      <c r="C24" s="627">
        <f>C17+C23</f>
        <v>0</v>
      </c>
      <c r="D24" s="627">
        <f>D17+D23</f>
        <v>0</v>
      </c>
      <c r="E24" s="627">
        <f>E17+E23</f>
        <v>0</v>
      </c>
      <c r="F24" s="337">
        <f>F17+F23</f>
        <v>0</v>
      </c>
    </row>
    <row r="25" spans="2:6" x14ac:dyDescent="0.25">
      <c r="B25" s="613"/>
      <c r="C25" s="306"/>
      <c r="D25" s="473"/>
      <c r="E25" s="473"/>
      <c r="F25" s="473"/>
    </row>
    <row r="26" spans="2:6" x14ac:dyDescent="0.25">
      <c r="B26" s="17" t="s">
        <v>365</v>
      </c>
      <c r="C26" s="306"/>
      <c r="D26" s="473"/>
      <c r="E26" s="473"/>
      <c r="F26" s="473"/>
    </row>
    <row r="27" spans="2:6" x14ac:dyDescent="0.25">
      <c r="B27" s="344" t="s">
        <v>414</v>
      </c>
      <c r="C27" s="306"/>
      <c r="D27" s="473"/>
      <c r="E27" s="473"/>
      <c r="F27" s="473"/>
    </row>
    <row r="28" spans="2:6" x14ac:dyDescent="0.25">
      <c r="B28" s="613"/>
      <c r="C28" s="306"/>
      <c r="D28" s="473"/>
      <c r="E28" s="473"/>
      <c r="F28" s="473"/>
    </row>
    <row r="29" spans="2:6" x14ac:dyDescent="0.25">
      <c r="B29" s="482"/>
      <c r="C29" s="473"/>
      <c r="D29" s="473"/>
      <c r="E29" s="473"/>
      <c r="F29" s="473"/>
    </row>
    <row r="30" spans="2:6" x14ac:dyDescent="0.25">
      <c r="B30" s="482"/>
      <c r="C30" s="473"/>
      <c r="D30" s="473"/>
      <c r="E30" s="473"/>
      <c r="F30" s="473"/>
    </row>
    <row r="31" spans="2:6" x14ac:dyDescent="0.25">
      <c r="B31" s="482"/>
      <c r="C31" s="473"/>
      <c r="D31" s="473"/>
      <c r="E31" s="473"/>
      <c r="F31" s="473"/>
    </row>
    <row r="32" spans="2:6" x14ac:dyDescent="0.25">
      <c r="B32" s="482"/>
      <c r="C32" s="473"/>
      <c r="D32" s="473"/>
      <c r="E32" s="473"/>
      <c r="F32" s="473"/>
    </row>
    <row r="33" spans="2:6" x14ac:dyDescent="0.25">
      <c r="B33" s="482"/>
      <c r="C33" s="473"/>
      <c r="D33" s="473"/>
      <c r="E33" s="473"/>
      <c r="F33" s="473"/>
    </row>
    <row r="34" spans="2:6" x14ac:dyDescent="0.25">
      <c r="B34" s="482"/>
      <c r="C34" s="473"/>
      <c r="D34" s="473"/>
      <c r="E34" s="473"/>
      <c r="F34" s="473"/>
    </row>
    <row r="36" spans="2:6" x14ac:dyDescent="0.25">
      <c r="B36" s="329" t="s">
        <v>367</v>
      </c>
      <c r="C36" s="628" t="s">
        <v>426</v>
      </c>
      <c r="D36" s="628" t="s">
        <v>369</v>
      </c>
      <c r="E36" s="628" t="s">
        <v>370</v>
      </c>
      <c r="F36" s="628" t="s">
        <v>371</v>
      </c>
    </row>
    <row r="37" spans="2:6" ht="26.4" x14ac:dyDescent="0.25">
      <c r="B37" s="629" t="s">
        <v>427</v>
      </c>
      <c r="C37" s="630">
        <f>'Market Consistent Balance Sheet'!D64</f>
        <v>0</v>
      </c>
      <c r="D37" s="630">
        <f>'Market Consistent Balance Sheet'!E64</f>
        <v>0</v>
      </c>
      <c r="E37" s="630">
        <f>'Market Consistent Balance Sheet'!K64</f>
        <v>0</v>
      </c>
      <c r="F37" s="630">
        <f>'Market Consistent Balance Sheet'!M64</f>
        <v>0</v>
      </c>
    </row>
    <row r="38" spans="2:6" x14ac:dyDescent="0.25">
      <c r="B38" s="628" t="s">
        <v>372</v>
      </c>
      <c r="C38" s="630">
        <f>C37-D24</f>
        <v>0</v>
      </c>
      <c r="D38" s="630">
        <f>D37-C24</f>
        <v>0</v>
      </c>
      <c r="E38" s="630">
        <f>E37-E24</f>
        <v>0</v>
      </c>
      <c r="F38" s="630">
        <f>F37-F24</f>
        <v>0</v>
      </c>
    </row>
    <row r="39" spans="2:6" x14ac:dyDescent="0.25">
      <c r="B39" s="473"/>
      <c r="C39" s="473"/>
      <c r="D39" s="482"/>
      <c r="E39" s="482"/>
      <c r="F39" s="482"/>
    </row>
    <row r="40" spans="2:6" x14ac:dyDescent="0.25">
      <c r="B40" s="473"/>
      <c r="C40" s="473"/>
      <c r="D40" s="482"/>
      <c r="E40" s="482"/>
      <c r="F40" s="482"/>
    </row>
    <row r="41" spans="2:6" x14ac:dyDescent="0.25">
      <c r="B41" s="473"/>
      <c r="C41" s="473"/>
      <c r="D41" s="482"/>
      <c r="E41" s="482"/>
      <c r="F41" s="482"/>
    </row>
    <row r="42" spans="2:6" x14ac:dyDescent="0.25">
      <c r="B42" s="473"/>
      <c r="C42" s="473"/>
      <c r="D42" s="482"/>
      <c r="E42" s="482"/>
      <c r="F42" s="482"/>
    </row>
    <row r="43" spans="2:6" x14ac:dyDescent="0.25">
      <c r="B43" s="473"/>
      <c r="C43" s="473"/>
      <c r="D43" s="482"/>
      <c r="E43" s="482"/>
      <c r="F43" s="48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2534-D833-4508-AAC5-951CCFC3FBE5}">
  <sheetPr>
    <tabColor rgb="FFFFFF99"/>
  </sheetPr>
  <dimension ref="B1:F33"/>
  <sheetViews>
    <sheetView workbookViewId="0"/>
  </sheetViews>
  <sheetFormatPr defaultColWidth="9.109375" defaultRowHeight="13.2" x14ac:dyDescent="0.25"/>
  <cols>
    <col min="1" max="1" width="9.109375" style="72"/>
    <col min="2" max="2" width="35.5546875" style="72" customWidth="1"/>
    <col min="3" max="3" width="19.109375" style="72" customWidth="1"/>
    <col min="4" max="4" width="12.44140625" style="72" customWidth="1"/>
    <col min="5" max="5" width="16.44140625" style="72" customWidth="1"/>
    <col min="6" max="6" width="15.88671875" style="72" customWidth="1"/>
    <col min="7" max="16384" width="9.109375" style="72"/>
  </cols>
  <sheetData>
    <row r="1" spans="2:6" x14ac:dyDescent="0.25">
      <c r="B1" s="19" t="s">
        <v>98</v>
      </c>
      <c r="C1" s="473"/>
      <c r="D1" s="473"/>
      <c r="E1" s="473"/>
      <c r="F1" s="473"/>
    </row>
    <row r="2" spans="2:6" x14ac:dyDescent="0.25">
      <c r="B2" s="473" t="s">
        <v>374</v>
      </c>
      <c r="C2" s="473"/>
      <c r="D2" s="473"/>
      <c r="E2" s="473"/>
      <c r="F2" s="473"/>
    </row>
    <row r="3" spans="2:6" x14ac:dyDescent="0.25">
      <c r="B3" s="21" t="s">
        <v>428</v>
      </c>
      <c r="C3" s="473"/>
      <c r="D3" s="473"/>
      <c r="E3" s="473"/>
      <c r="F3" s="473"/>
    </row>
    <row r="4" spans="2:6" x14ac:dyDescent="0.25">
      <c r="B4" s="473" t="s">
        <v>183</v>
      </c>
      <c r="C4" s="473"/>
      <c r="D4" s="473"/>
      <c r="E4" s="473"/>
      <c r="F4" s="473"/>
    </row>
    <row r="5" spans="2:6" x14ac:dyDescent="0.25">
      <c r="B5" s="473" t="s">
        <v>184</v>
      </c>
      <c r="C5" s="473"/>
      <c r="D5" s="473"/>
      <c r="E5" s="473"/>
      <c r="F5" s="473"/>
    </row>
    <row r="7" spans="2:6" ht="13.8" thickBot="1" x14ac:dyDescent="0.3">
      <c r="B7" s="45"/>
      <c r="C7" s="473"/>
      <c r="D7" s="473"/>
      <c r="E7" s="473" t="s">
        <v>185</v>
      </c>
      <c r="F7" s="473"/>
    </row>
    <row r="8" spans="2:6" ht="52.8" x14ac:dyDescent="0.25">
      <c r="B8" s="22" t="s">
        <v>74</v>
      </c>
      <c r="C8" s="23" t="s">
        <v>356</v>
      </c>
      <c r="D8" s="23" t="s">
        <v>190</v>
      </c>
      <c r="E8" s="23" t="s">
        <v>357</v>
      </c>
      <c r="F8" s="24" t="s">
        <v>358</v>
      </c>
    </row>
    <row r="9" spans="2:6" x14ac:dyDescent="0.25">
      <c r="B9" s="338" t="s">
        <v>409</v>
      </c>
      <c r="C9" s="333" t="s">
        <v>400</v>
      </c>
      <c r="D9" s="333" t="s">
        <v>390</v>
      </c>
      <c r="E9" s="333" t="s">
        <v>410</v>
      </c>
      <c r="F9" s="334" t="s">
        <v>411</v>
      </c>
    </row>
    <row r="10" spans="2:6" x14ac:dyDescent="0.25">
      <c r="B10" s="589" t="s">
        <v>429</v>
      </c>
      <c r="C10" s="506"/>
      <c r="D10" s="506"/>
      <c r="E10" s="506"/>
      <c r="F10" s="595"/>
    </row>
    <row r="11" spans="2:6" x14ac:dyDescent="0.25">
      <c r="B11" s="339" t="s">
        <v>238</v>
      </c>
      <c r="C11" s="599"/>
      <c r="D11" s="599"/>
      <c r="E11" s="599"/>
      <c r="F11" s="596"/>
    </row>
    <row r="12" spans="2:6" x14ac:dyDescent="0.25">
      <c r="B12" s="339" t="s">
        <v>239</v>
      </c>
      <c r="C12" s="599"/>
      <c r="D12" s="599"/>
      <c r="E12" s="599"/>
      <c r="F12" s="596"/>
    </row>
    <row r="13" spans="2:6" x14ac:dyDescent="0.25">
      <c r="B13" s="339" t="s">
        <v>382</v>
      </c>
      <c r="C13" s="599"/>
      <c r="D13" s="599"/>
      <c r="E13" s="599"/>
      <c r="F13" s="596"/>
    </row>
    <row r="14" spans="2:6" x14ac:dyDescent="0.25">
      <c r="B14" s="339" t="s">
        <v>383</v>
      </c>
      <c r="C14" s="599"/>
      <c r="D14" s="599"/>
      <c r="E14" s="599"/>
      <c r="F14" s="596"/>
    </row>
    <row r="15" spans="2:6" x14ac:dyDescent="0.25">
      <c r="B15" s="339" t="s">
        <v>384</v>
      </c>
      <c r="C15" s="599"/>
      <c r="D15" s="599"/>
      <c r="E15" s="599"/>
      <c r="F15" s="596"/>
    </row>
    <row r="16" spans="2:6" x14ac:dyDescent="0.25">
      <c r="B16" s="339" t="s">
        <v>392</v>
      </c>
      <c r="C16" s="599"/>
      <c r="D16" s="599"/>
      <c r="E16" s="599"/>
      <c r="F16" s="596"/>
    </row>
    <row r="17" spans="2:6" x14ac:dyDescent="0.25">
      <c r="B17" s="339"/>
      <c r="C17" s="506"/>
      <c r="D17" s="506"/>
      <c r="E17" s="506"/>
      <c r="F17" s="595"/>
    </row>
    <row r="18" spans="2:6" x14ac:dyDescent="0.25">
      <c r="B18" s="589"/>
      <c r="C18" s="506"/>
      <c r="D18" s="506"/>
      <c r="E18" s="506"/>
      <c r="F18" s="595"/>
    </row>
    <row r="19" spans="2:6" ht="13.8" thickBot="1" x14ac:dyDescent="0.3">
      <c r="B19" s="28" t="s">
        <v>363</v>
      </c>
      <c r="C19" s="600">
        <f>SUM(C11:C16)</f>
        <v>0</v>
      </c>
      <c r="D19" s="600">
        <f>SUM(D11:D16)</f>
        <v>0</v>
      </c>
      <c r="E19" s="600">
        <f>SUM(E11:E16)</f>
        <v>0</v>
      </c>
      <c r="F19" s="337">
        <f>SUM(F11:F16)</f>
        <v>0</v>
      </c>
    </row>
    <row r="20" spans="2:6" x14ac:dyDescent="0.25">
      <c r="B20" s="613"/>
      <c r="C20" s="306"/>
      <c r="D20" s="473"/>
      <c r="E20" s="473"/>
      <c r="F20" s="473"/>
    </row>
    <row r="21" spans="2:6" x14ac:dyDescent="0.25">
      <c r="B21" s="17" t="s">
        <v>365</v>
      </c>
      <c r="C21" s="306"/>
      <c r="D21" s="473"/>
      <c r="E21" s="473"/>
      <c r="F21" s="473"/>
    </row>
    <row r="22" spans="2:6" x14ac:dyDescent="0.25">
      <c r="B22" s="19" t="s">
        <v>414</v>
      </c>
      <c r="C22" s="306"/>
      <c r="D22" s="473"/>
      <c r="E22" s="473"/>
      <c r="F22" s="473"/>
    </row>
    <row r="23" spans="2:6" x14ac:dyDescent="0.25">
      <c r="B23" s="613"/>
      <c r="C23" s="306"/>
      <c r="D23" s="473"/>
      <c r="E23" s="473"/>
      <c r="F23" s="473"/>
    </row>
    <row r="24" spans="2:6" x14ac:dyDescent="0.25">
      <c r="B24" s="482"/>
      <c r="C24" s="473"/>
      <c r="D24" s="473"/>
      <c r="E24" s="473"/>
      <c r="F24" s="473"/>
    </row>
    <row r="25" spans="2:6" x14ac:dyDescent="0.25">
      <c r="B25" s="482"/>
      <c r="C25" s="473"/>
      <c r="D25" s="473"/>
      <c r="E25" s="473"/>
      <c r="F25" s="473"/>
    </row>
    <row r="26" spans="2:6" x14ac:dyDescent="0.25">
      <c r="B26" s="482"/>
      <c r="C26" s="473"/>
      <c r="D26" s="473"/>
      <c r="E26" s="473"/>
      <c r="F26" s="473"/>
    </row>
    <row r="27" spans="2:6" x14ac:dyDescent="0.25">
      <c r="B27" s="482"/>
      <c r="C27" s="473"/>
      <c r="D27" s="473"/>
      <c r="E27" s="473"/>
      <c r="F27" s="473"/>
    </row>
    <row r="28" spans="2:6" x14ac:dyDescent="0.25">
      <c r="B28" s="482"/>
      <c r="C28" s="473"/>
      <c r="D28" s="473"/>
      <c r="E28" s="473"/>
      <c r="F28" s="473"/>
    </row>
    <row r="29" spans="2:6" x14ac:dyDescent="0.25">
      <c r="B29" s="482"/>
      <c r="C29" s="473"/>
      <c r="D29" s="473"/>
      <c r="E29" s="473"/>
      <c r="F29" s="473"/>
    </row>
    <row r="30" spans="2:6" x14ac:dyDescent="0.25">
      <c r="B30" s="17"/>
      <c r="C30" s="473"/>
      <c r="D30" s="473"/>
      <c r="E30" s="473"/>
      <c r="F30" s="473"/>
    </row>
    <row r="31" spans="2:6" x14ac:dyDescent="0.25">
      <c r="B31" s="329" t="s">
        <v>367</v>
      </c>
      <c r="C31" s="628" t="s">
        <v>368</v>
      </c>
      <c r="D31" s="628" t="s">
        <v>369</v>
      </c>
      <c r="E31" s="628" t="s">
        <v>370</v>
      </c>
      <c r="F31" s="628" t="s">
        <v>371</v>
      </c>
    </row>
    <row r="32" spans="2:6" x14ac:dyDescent="0.25">
      <c r="B32" s="629" t="s">
        <v>430</v>
      </c>
      <c r="C32" s="630">
        <f>'Market Consistent Balance Sheet'!D65</f>
        <v>0</v>
      </c>
      <c r="D32" s="630">
        <f>'Market Consistent Balance Sheet'!E65</f>
        <v>0</v>
      </c>
      <c r="E32" s="630">
        <f>'Market Consistent Balance Sheet'!K65</f>
        <v>0</v>
      </c>
      <c r="F32" s="630">
        <f>'Market Consistent Balance Sheet'!M65</f>
        <v>0</v>
      </c>
    </row>
    <row r="33" spans="2:6" x14ac:dyDescent="0.25">
      <c r="B33" s="628" t="s">
        <v>372</v>
      </c>
      <c r="C33" s="630">
        <f>C32-D19</f>
        <v>0</v>
      </c>
      <c r="D33" s="630">
        <f>D32-C19</f>
        <v>0</v>
      </c>
      <c r="E33" s="630">
        <f>E32-E19</f>
        <v>0</v>
      </c>
      <c r="F33" s="630">
        <f>F32-F19</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AD6A-86CA-4C05-8F65-41FE8B2B7F4B}">
  <sheetPr>
    <tabColor rgb="FFFFFF99"/>
  </sheetPr>
  <dimension ref="B1:G71"/>
  <sheetViews>
    <sheetView workbookViewId="0"/>
  </sheetViews>
  <sheetFormatPr defaultColWidth="9.109375" defaultRowHeight="13.2" x14ac:dyDescent="0.25"/>
  <cols>
    <col min="1" max="1" width="9.109375" style="72"/>
    <col min="2" max="2" width="9.5546875" style="72" customWidth="1"/>
    <col min="3" max="3" width="35.44140625" style="72" customWidth="1"/>
    <col min="4" max="4" width="21.5546875" style="72" customWidth="1"/>
    <col min="5" max="5" width="18.109375" style="72" customWidth="1"/>
    <col min="6" max="6" width="13.5546875" style="72" customWidth="1"/>
    <col min="7" max="7" width="15.44140625" style="72" customWidth="1"/>
    <col min="8" max="16384" width="9.109375" style="72"/>
  </cols>
  <sheetData>
    <row r="1" spans="2:7" s="20" customFormat="1" x14ac:dyDescent="0.25">
      <c r="B1" s="19" t="s">
        <v>100</v>
      </c>
    </row>
    <row r="2" spans="2:7" s="20" customFormat="1" x14ac:dyDescent="0.25">
      <c r="B2" s="473" t="s">
        <v>374</v>
      </c>
    </row>
    <row r="3" spans="2:7" x14ac:dyDescent="0.25">
      <c r="B3" s="330" t="s">
        <v>431</v>
      </c>
      <c r="C3" s="473"/>
      <c r="D3" s="473"/>
      <c r="E3" s="473"/>
      <c r="F3" s="473"/>
      <c r="G3" s="473"/>
    </row>
    <row r="4" spans="2:7" x14ac:dyDescent="0.25">
      <c r="B4" s="473" t="s">
        <v>183</v>
      </c>
      <c r="C4" s="473"/>
      <c r="D4" s="473"/>
      <c r="E4" s="473"/>
      <c r="F4" s="473"/>
      <c r="G4" s="473"/>
    </row>
    <row r="5" spans="2:7" x14ac:dyDescent="0.25">
      <c r="B5" s="473" t="s">
        <v>184</v>
      </c>
      <c r="C5" s="473"/>
      <c r="D5" s="473"/>
      <c r="E5" s="473"/>
      <c r="F5" s="473"/>
      <c r="G5" s="473"/>
    </row>
    <row r="6" spans="2:7" ht="34.5" customHeight="1" thickBot="1" x14ac:dyDescent="0.3">
      <c r="B6" s="631"/>
      <c r="C6" s="35"/>
      <c r="D6" s="631"/>
      <c r="E6" s="473"/>
      <c r="F6" s="473"/>
      <c r="G6" s="601" t="s">
        <v>388</v>
      </c>
    </row>
    <row r="7" spans="2:7" ht="48.75" customHeight="1" x14ac:dyDescent="0.25">
      <c r="B7" s="22" t="s">
        <v>188</v>
      </c>
      <c r="C7" s="331" t="s">
        <v>432</v>
      </c>
      <c r="D7" s="23" t="s">
        <v>356</v>
      </c>
      <c r="E7" s="23" t="s">
        <v>190</v>
      </c>
      <c r="F7" s="23" t="s">
        <v>357</v>
      </c>
      <c r="G7" s="24" t="s">
        <v>358</v>
      </c>
    </row>
    <row r="8" spans="2:7" ht="16.5" customHeight="1" x14ac:dyDescent="0.25">
      <c r="B8" s="332"/>
      <c r="C8" s="333" t="s">
        <v>409</v>
      </c>
      <c r="D8" s="333" t="s">
        <v>400</v>
      </c>
      <c r="E8" s="333" t="s">
        <v>390</v>
      </c>
      <c r="F8" s="333" t="s">
        <v>410</v>
      </c>
      <c r="G8" s="334" t="s">
        <v>411</v>
      </c>
    </row>
    <row r="9" spans="2:7" ht="39.6" x14ac:dyDescent="0.25">
      <c r="B9" s="632">
        <v>1</v>
      </c>
      <c r="C9" s="335" t="s">
        <v>433</v>
      </c>
      <c r="D9" s="633"/>
      <c r="E9" s="633"/>
      <c r="F9" s="633"/>
      <c r="G9" s="634"/>
    </row>
    <row r="10" spans="2:7" x14ac:dyDescent="0.25">
      <c r="B10" s="914"/>
      <c r="C10" s="477" t="s">
        <v>293</v>
      </c>
      <c r="D10" s="516"/>
      <c r="E10" s="516"/>
      <c r="F10" s="516"/>
      <c r="G10" s="635"/>
    </row>
    <row r="11" spans="2:7" x14ac:dyDescent="0.25">
      <c r="B11" s="914"/>
      <c r="C11" s="477" t="s">
        <v>296</v>
      </c>
      <c r="D11" s="516"/>
      <c r="E11" s="516"/>
      <c r="F11" s="516"/>
      <c r="G11" s="635"/>
    </row>
    <row r="12" spans="2:7" x14ac:dyDescent="0.25">
      <c r="B12" s="914"/>
      <c r="C12" s="477" t="s">
        <v>302</v>
      </c>
      <c r="D12" s="516"/>
      <c r="E12" s="516"/>
      <c r="F12" s="516"/>
      <c r="G12" s="635"/>
    </row>
    <row r="13" spans="2:7" x14ac:dyDescent="0.25">
      <c r="B13" s="914"/>
      <c r="C13" s="477" t="s">
        <v>311</v>
      </c>
      <c r="D13" s="516"/>
      <c r="E13" s="516"/>
      <c r="F13" s="516"/>
      <c r="G13" s="635"/>
    </row>
    <row r="14" spans="2:7" x14ac:dyDescent="0.25">
      <c r="B14" s="914"/>
      <c r="C14" s="477" t="s">
        <v>314</v>
      </c>
      <c r="D14" s="516"/>
      <c r="E14" s="516"/>
      <c r="F14" s="516"/>
      <c r="G14" s="635"/>
    </row>
    <row r="15" spans="2:7" x14ac:dyDescent="0.25">
      <c r="B15" s="632"/>
      <c r="C15" s="38" t="s">
        <v>401</v>
      </c>
      <c r="D15" s="633">
        <f>SUM(D10:D14)</f>
        <v>0</v>
      </c>
      <c r="E15" s="633">
        <f>SUM(E10:E14)</f>
        <v>0</v>
      </c>
      <c r="F15" s="633">
        <f>SUM(F10:F14)</f>
        <v>0</v>
      </c>
      <c r="G15" s="316">
        <f>SUM(G10:G14)</f>
        <v>0</v>
      </c>
    </row>
    <row r="16" spans="2:7" x14ac:dyDescent="0.25">
      <c r="B16" s="632"/>
      <c r="C16" s="38"/>
      <c r="D16" s="633"/>
      <c r="E16" s="633"/>
      <c r="F16" s="633"/>
      <c r="G16" s="634"/>
    </row>
    <row r="17" spans="2:7" ht="26.4" x14ac:dyDescent="0.25">
      <c r="B17" s="632">
        <v>2</v>
      </c>
      <c r="C17" s="335" t="s">
        <v>434</v>
      </c>
      <c r="D17" s="633"/>
      <c r="E17" s="633"/>
      <c r="F17" s="633"/>
      <c r="G17" s="634"/>
    </row>
    <row r="18" spans="2:7" x14ac:dyDescent="0.25">
      <c r="B18" s="914"/>
      <c r="C18" s="477" t="s">
        <v>293</v>
      </c>
      <c r="D18" s="516"/>
      <c r="E18" s="516"/>
      <c r="F18" s="516"/>
      <c r="G18" s="635"/>
    </row>
    <row r="19" spans="2:7" x14ac:dyDescent="0.25">
      <c r="B19" s="914"/>
      <c r="C19" s="477" t="s">
        <v>296</v>
      </c>
      <c r="D19" s="516"/>
      <c r="E19" s="516"/>
      <c r="F19" s="516"/>
      <c r="G19" s="635"/>
    </row>
    <row r="20" spans="2:7" x14ac:dyDescent="0.25">
      <c r="B20" s="914"/>
      <c r="C20" s="477" t="s">
        <v>302</v>
      </c>
      <c r="D20" s="516"/>
      <c r="E20" s="516"/>
      <c r="F20" s="516"/>
      <c r="G20" s="635"/>
    </row>
    <row r="21" spans="2:7" x14ac:dyDescent="0.25">
      <c r="B21" s="914"/>
      <c r="C21" s="477" t="s">
        <v>311</v>
      </c>
      <c r="D21" s="516"/>
      <c r="E21" s="516"/>
      <c r="F21" s="516"/>
      <c r="G21" s="635"/>
    </row>
    <row r="22" spans="2:7" x14ac:dyDescent="0.25">
      <c r="B22" s="914"/>
      <c r="C22" s="477" t="s">
        <v>314</v>
      </c>
      <c r="D22" s="516"/>
      <c r="E22" s="516"/>
      <c r="F22" s="516"/>
      <c r="G22" s="635"/>
    </row>
    <row r="23" spans="2:7" x14ac:dyDescent="0.25">
      <c r="B23" s="632"/>
      <c r="C23" s="38" t="s">
        <v>401</v>
      </c>
      <c r="D23" s="633">
        <f>SUM(D18:D22)</f>
        <v>0</v>
      </c>
      <c r="E23" s="633">
        <f>SUM(E18:E22)</f>
        <v>0</v>
      </c>
      <c r="F23" s="633">
        <f>SUM(F18:F22)</f>
        <v>0</v>
      </c>
      <c r="G23" s="316">
        <f>SUM(G18:G22)</f>
        <v>0</v>
      </c>
    </row>
    <row r="24" spans="2:7" x14ac:dyDescent="0.25">
      <c r="B24" s="632"/>
      <c r="C24" s="38"/>
      <c r="D24" s="633"/>
      <c r="E24" s="633"/>
      <c r="F24" s="633"/>
      <c r="G24" s="634"/>
    </row>
    <row r="25" spans="2:7" x14ac:dyDescent="0.25">
      <c r="B25" s="632">
        <v>3</v>
      </c>
      <c r="C25" s="335" t="s">
        <v>84</v>
      </c>
      <c r="D25" s="633"/>
      <c r="E25" s="633"/>
      <c r="F25" s="633"/>
      <c r="G25" s="634"/>
    </row>
    <row r="26" spans="2:7" x14ac:dyDescent="0.25">
      <c r="B26" s="914"/>
      <c r="C26" s="477" t="s">
        <v>293</v>
      </c>
      <c r="D26" s="516"/>
      <c r="E26" s="516"/>
      <c r="F26" s="516"/>
      <c r="G26" s="635"/>
    </row>
    <row r="27" spans="2:7" x14ac:dyDescent="0.25">
      <c r="B27" s="914"/>
      <c r="C27" s="477" t="s">
        <v>296</v>
      </c>
      <c r="D27" s="516"/>
      <c r="E27" s="516"/>
      <c r="F27" s="516"/>
      <c r="G27" s="635"/>
    </row>
    <row r="28" spans="2:7" x14ac:dyDescent="0.25">
      <c r="B28" s="914"/>
      <c r="C28" s="477" t="s">
        <v>302</v>
      </c>
      <c r="D28" s="516"/>
      <c r="E28" s="516"/>
      <c r="F28" s="516"/>
      <c r="G28" s="635"/>
    </row>
    <row r="29" spans="2:7" x14ac:dyDescent="0.25">
      <c r="B29" s="914"/>
      <c r="C29" s="477" t="s">
        <v>311</v>
      </c>
      <c r="D29" s="516"/>
      <c r="E29" s="516"/>
      <c r="F29" s="516"/>
      <c r="G29" s="635"/>
    </row>
    <row r="30" spans="2:7" x14ac:dyDescent="0.25">
      <c r="B30" s="914"/>
      <c r="C30" s="477" t="s">
        <v>314</v>
      </c>
      <c r="D30" s="516"/>
      <c r="E30" s="516"/>
      <c r="F30" s="516"/>
      <c r="G30" s="635"/>
    </row>
    <row r="31" spans="2:7" x14ac:dyDescent="0.25">
      <c r="B31" s="632"/>
      <c r="C31" s="38" t="s">
        <v>401</v>
      </c>
      <c r="D31" s="633">
        <f>SUM(D26:D30)</f>
        <v>0</v>
      </c>
      <c r="E31" s="633">
        <f>SUM(E26:E30)</f>
        <v>0</v>
      </c>
      <c r="F31" s="633">
        <f>SUM(F26:F30)</f>
        <v>0</v>
      </c>
      <c r="G31" s="316">
        <f>SUM(G26:G30)</f>
        <v>0</v>
      </c>
    </row>
    <row r="32" spans="2:7" x14ac:dyDescent="0.25">
      <c r="B32" s="632"/>
      <c r="C32" s="38"/>
      <c r="D32" s="633"/>
      <c r="E32" s="633"/>
      <c r="F32" s="633"/>
      <c r="G32" s="634"/>
    </row>
    <row r="33" spans="2:7" x14ac:dyDescent="0.25">
      <c r="B33" s="632">
        <v>4</v>
      </c>
      <c r="C33" s="335" t="s">
        <v>435</v>
      </c>
      <c r="D33" s="633"/>
      <c r="E33" s="633"/>
      <c r="F33" s="633"/>
      <c r="G33" s="634"/>
    </row>
    <row r="34" spans="2:7" x14ac:dyDescent="0.25">
      <c r="B34" s="632"/>
      <c r="C34" s="477" t="s">
        <v>293</v>
      </c>
      <c r="D34" s="516"/>
      <c r="E34" s="516"/>
      <c r="F34" s="516"/>
      <c r="G34" s="635"/>
    </row>
    <row r="35" spans="2:7" x14ac:dyDescent="0.25">
      <c r="B35" s="632"/>
      <c r="C35" s="477" t="s">
        <v>296</v>
      </c>
      <c r="D35" s="516"/>
      <c r="E35" s="516"/>
      <c r="F35" s="516"/>
      <c r="G35" s="635"/>
    </row>
    <row r="36" spans="2:7" x14ac:dyDescent="0.25">
      <c r="B36" s="632"/>
      <c r="C36" s="477" t="s">
        <v>302</v>
      </c>
      <c r="D36" s="516"/>
      <c r="E36" s="516"/>
      <c r="F36" s="516"/>
      <c r="G36" s="635"/>
    </row>
    <row r="37" spans="2:7" x14ac:dyDescent="0.25">
      <c r="B37" s="632"/>
      <c r="C37" s="477" t="s">
        <v>311</v>
      </c>
      <c r="D37" s="516"/>
      <c r="E37" s="516"/>
      <c r="F37" s="516"/>
      <c r="G37" s="635"/>
    </row>
    <row r="38" spans="2:7" x14ac:dyDescent="0.25">
      <c r="B38" s="632"/>
      <c r="C38" s="477" t="s">
        <v>314</v>
      </c>
      <c r="D38" s="516"/>
      <c r="E38" s="516"/>
      <c r="F38" s="516"/>
      <c r="G38" s="635"/>
    </row>
    <row r="39" spans="2:7" x14ac:dyDescent="0.25">
      <c r="B39" s="632"/>
      <c r="C39" s="38" t="s">
        <v>401</v>
      </c>
      <c r="D39" s="633">
        <f>SUM(D34:D38)</f>
        <v>0</v>
      </c>
      <c r="E39" s="633">
        <f>SUM(E34:E38)</f>
        <v>0</v>
      </c>
      <c r="F39" s="633">
        <f>SUM(F34:F38)</f>
        <v>0</v>
      </c>
      <c r="G39" s="316">
        <f>SUM(G34:G38)</f>
        <v>0</v>
      </c>
    </row>
    <row r="40" spans="2:7" x14ac:dyDescent="0.25">
      <c r="B40" s="632"/>
      <c r="C40" s="38"/>
      <c r="D40" s="633"/>
      <c r="E40" s="633"/>
      <c r="F40" s="633"/>
      <c r="G40" s="634"/>
    </row>
    <row r="41" spans="2:7" x14ac:dyDescent="0.25">
      <c r="B41" s="632">
        <v>5</v>
      </c>
      <c r="C41" s="335" t="s">
        <v>297</v>
      </c>
      <c r="D41" s="633"/>
      <c r="E41" s="633"/>
      <c r="F41" s="633"/>
      <c r="G41" s="634"/>
    </row>
    <row r="42" spans="2:7" x14ac:dyDescent="0.25">
      <c r="B42" s="632"/>
      <c r="C42" s="477" t="s">
        <v>293</v>
      </c>
      <c r="D42" s="516"/>
      <c r="E42" s="516"/>
      <c r="F42" s="516"/>
      <c r="G42" s="635"/>
    </row>
    <row r="43" spans="2:7" x14ac:dyDescent="0.25">
      <c r="B43" s="632"/>
      <c r="C43" s="477" t="s">
        <v>296</v>
      </c>
      <c r="D43" s="516"/>
      <c r="E43" s="516"/>
      <c r="F43" s="516"/>
      <c r="G43" s="635"/>
    </row>
    <row r="44" spans="2:7" x14ac:dyDescent="0.25">
      <c r="B44" s="632"/>
      <c r="C44" s="477" t="s">
        <v>302</v>
      </c>
      <c r="D44" s="516"/>
      <c r="E44" s="516"/>
      <c r="F44" s="516"/>
      <c r="G44" s="635"/>
    </row>
    <row r="45" spans="2:7" x14ac:dyDescent="0.25">
      <c r="B45" s="632"/>
      <c r="C45" s="477" t="s">
        <v>311</v>
      </c>
      <c r="D45" s="516"/>
      <c r="E45" s="516"/>
      <c r="F45" s="516"/>
      <c r="G45" s="635"/>
    </row>
    <row r="46" spans="2:7" x14ac:dyDescent="0.25">
      <c r="B46" s="632"/>
      <c r="C46" s="477" t="s">
        <v>314</v>
      </c>
      <c r="D46" s="516"/>
      <c r="E46" s="516"/>
      <c r="F46" s="516"/>
      <c r="G46" s="635"/>
    </row>
    <row r="47" spans="2:7" x14ac:dyDescent="0.25">
      <c r="B47" s="632"/>
      <c r="C47" s="38" t="s">
        <v>401</v>
      </c>
      <c r="D47" s="633">
        <f>SUM(D42:D46)</f>
        <v>0</v>
      </c>
      <c r="E47" s="633">
        <f>SUM(E42:E46)</f>
        <v>0</v>
      </c>
      <c r="F47" s="633">
        <f>SUM(F42:F46)</f>
        <v>0</v>
      </c>
      <c r="G47" s="316">
        <f>SUM(G42:G46)</f>
        <v>0</v>
      </c>
    </row>
    <row r="48" spans="2:7" x14ac:dyDescent="0.25">
      <c r="B48" s="632"/>
      <c r="C48" s="38"/>
      <c r="D48" s="633"/>
      <c r="E48" s="633"/>
      <c r="F48" s="633"/>
      <c r="G48" s="634"/>
    </row>
    <row r="49" spans="2:7" x14ac:dyDescent="0.25">
      <c r="B49" s="632">
        <v>6</v>
      </c>
      <c r="C49" s="335" t="s">
        <v>436</v>
      </c>
      <c r="D49" s="633"/>
      <c r="E49" s="633"/>
      <c r="F49" s="633"/>
      <c r="G49" s="634"/>
    </row>
    <row r="50" spans="2:7" x14ac:dyDescent="0.25">
      <c r="B50" s="632"/>
      <c r="C50" s="477" t="s">
        <v>293</v>
      </c>
      <c r="D50" s="516"/>
      <c r="E50" s="516"/>
      <c r="F50" s="516"/>
      <c r="G50" s="635"/>
    </row>
    <row r="51" spans="2:7" x14ac:dyDescent="0.25">
      <c r="B51" s="632"/>
      <c r="C51" s="477" t="s">
        <v>296</v>
      </c>
      <c r="D51" s="516"/>
      <c r="E51" s="516"/>
      <c r="F51" s="516"/>
      <c r="G51" s="635"/>
    </row>
    <row r="52" spans="2:7" x14ac:dyDescent="0.25">
      <c r="B52" s="632"/>
      <c r="C52" s="477" t="s">
        <v>302</v>
      </c>
      <c r="D52" s="516"/>
      <c r="E52" s="516"/>
      <c r="F52" s="516"/>
      <c r="G52" s="635"/>
    </row>
    <row r="53" spans="2:7" x14ac:dyDescent="0.25">
      <c r="B53" s="632"/>
      <c r="C53" s="477" t="s">
        <v>311</v>
      </c>
      <c r="D53" s="516"/>
      <c r="E53" s="516"/>
      <c r="F53" s="516"/>
      <c r="G53" s="635"/>
    </row>
    <row r="54" spans="2:7" x14ac:dyDescent="0.25">
      <c r="B54" s="632"/>
      <c r="C54" s="477" t="s">
        <v>314</v>
      </c>
      <c r="D54" s="516"/>
      <c r="E54" s="516"/>
      <c r="F54" s="516"/>
      <c r="G54" s="635"/>
    </row>
    <row r="55" spans="2:7" x14ac:dyDescent="0.25">
      <c r="B55" s="632"/>
      <c r="C55" s="38" t="s">
        <v>401</v>
      </c>
      <c r="D55" s="633">
        <f>SUM(D50:D54)</f>
        <v>0</v>
      </c>
      <c r="E55" s="633">
        <f>SUM(E50:E54)</f>
        <v>0</v>
      </c>
      <c r="F55" s="633">
        <f>SUM(F50:F54)</f>
        <v>0</v>
      </c>
      <c r="G55" s="316">
        <f>SUM(G50:G54)</f>
        <v>0</v>
      </c>
    </row>
    <row r="56" spans="2:7" ht="13.8" thickBot="1" x14ac:dyDescent="0.3">
      <c r="B56" s="636"/>
      <c r="C56" s="336" t="s">
        <v>437</v>
      </c>
      <c r="D56" s="637">
        <f>D15+D23+D31+D39+D47+D55</f>
        <v>0</v>
      </c>
      <c r="E56" s="637">
        <f>E15+E23+E31+E39+E47+E55</f>
        <v>0</v>
      </c>
      <c r="F56" s="637">
        <f>F15+F23+F31+F39+F47+F55</f>
        <v>0</v>
      </c>
      <c r="G56" s="337">
        <f>G15+G23+G31+G39+G47+G55</f>
        <v>0</v>
      </c>
    </row>
    <row r="57" spans="2:7" x14ac:dyDescent="0.25">
      <c r="B57" s="631"/>
      <c r="C57" s="304"/>
      <c r="D57" s="638"/>
      <c r="E57" s="638"/>
      <c r="F57" s="638"/>
      <c r="G57" s="638"/>
    </row>
    <row r="58" spans="2:7" x14ac:dyDescent="0.25">
      <c r="B58" s="473"/>
      <c r="C58" s="17" t="s">
        <v>365</v>
      </c>
      <c r="D58" s="473"/>
      <c r="E58" s="473"/>
      <c r="F58" s="473"/>
      <c r="G58" s="473"/>
    </row>
    <row r="59" spans="2:7" x14ac:dyDescent="0.25">
      <c r="B59" s="473"/>
      <c r="C59" s="19" t="s">
        <v>414</v>
      </c>
      <c r="D59" s="473"/>
      <c r="E59" s="473"/>
      <c r="F59" s="473"/>
      <c r="G59" s="473"/>
    </row>
    <row r="60" spans="2:7" x14ac:dyDescent="0.25">
      <c r="B60" s="306"/>
      <c r="C60" s="473"/>
      <c r="D60" s="473"/>
      <c r="E60" s="473"/>
      <c r="F60" s="473"/>
      <c r="G60" s="473"/>
    </row>
    <row r="61" spans="2:7" x14ac:dyDescent="0.25">
      <c r="B61" s="473"/>
      <c r="C61" s="482"/>
      <c r="D61" s="482"/>
      <c r="E61" s="482"/>
      <c r="F61" s="473"/>
      <c r="G61" s="473"/>
    </row>
    <row r="62" spans="2:7" x14ac:dyDescent="0.25">
      <c r="B62" s="473"/>
      <c r="C62" s="482"/>
      <c r="D62" s="482"/>
      <c r="E62" s="482"/>
      <c r="F62" s="473"/>
      <c r="G62" s="473"/>
    </row>
    <row r="63" spans="2:7" x14ac:dyDescent="0.25">
      <c r="B63" s="473"/>
      <c r="C63" s="482"/>
      <c r="D63" s="482"/>
      <c r="E63" s="482"/>
      <c r="F63" s="482"/>
      <c r="G63" s="473"/>
    </row>
    <row r="64" spans="2:7" x14ac:dyDescent="0.25">
      <c r="B64" s="473"/>
      <c r="C64" s="482"/>
      <c r="D64" s="482"/>
      <c r="E64" s="482"/>
      <c r="F64" s="482"/>
      <c r="G64" s="473"/>
    </row>
    <row r="65" spans="3:7" x14ac:dyDescent="0.25">
      <c r="C65" s="482"/>
      <c r="D65" s="482"/>
      <c r="E65" s="482"/>
      <c r="F65" s="482"/>
      <c r="G65" s="473"/>
    </row>
    <row r="66" spans="3:7" x14ac:dyDescent="0.25">
      <c r="C66" s="473"/>
      <c r="D66" s="473"/>
      <c r="E66" s="482"/>
      <c r="F66" s="482"/>
      <c r="G66" s="473"/>
    </row>
    <row r="67" spans="3:7" x14ac:dyDescent="0.25">
      <c r="C67" s="473"/>
      <c r="D67" s="473"/>
      <c r="E67" s="482"/>
      <c r="F67" s="482"/>
      <c r="G67" s="473"/>
    </row>
    <row r="69" spans="3:7" x14ac:dyDescent="0.25">
      <c r="C69" s="329" t="s">
        <v>367</v>
      </c>
      <c r="D69" s="628" t="s">
        <v>368</v>
      </c>
      <c r="E69" s="628" t="s">
        <v>369</v>
      </c>
      <c r="F69" s="628" t="s">
        <v>370</v>
      </c>
      <c r="G69" s="628" t="s">
        <v>371</v>
      </c>
    </row>
    <row r="70" spans="3:7" x14ac:dyDescent="0.25">
      <c r="C70" s="629" t="s">
        <v>245</v>
      </c>
      <c r="D70" s="630">
        <f>'Market Consistent Balance Sheet'!D66</f>
        <v>0</v>
      </c>
      <c r="E70" s="630">
        <f>'Market Consistent Balance Sheet'!E66</f>
        <v>0</v>
      </c>
      <c r="F70" s="630">
        <f>'Market Consistent Balance Sheet'!K66</f>
        <v>0</v>
      </c>
      <c r="G70" s="630">
        <f>'Market Consistent Balance Sheet'!M66</f>
        <v>0</v>
      </c>
    </row>
    <row r="71" spans="3:7" x14ac:dyDescent="0.25">
      <c r="C71" s="628" t="s">
        <v>372</v>
      </c>
      <c r="D71" s="639">
        <f>D70-E56</f>
        <v>0</v>
      </c>
      <c r="E71" s="639">
        <f>E70-D56</f>
        <v>0</v>
      </c>
      <c r="F71" s="639">
        <f>F70-F56</f>
        <v>0</v>
      </c>
      <c r="G71" s="639">
        <f>G70-G56</f>
        <v>0</v>
      </c>
    </row>
  </sheetData>
  <mergeCells count="3">
    <mergeCell ref="B10:B14"/>
    <mergeCell ref="B18:B22"/>
    <mergeCell ref="B26:B3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254F-371F-439F-AB8B-C4B852347BE9}">
  <sheetPr>
    <tabColor rgb="FFFFFF99"/>
  </sheetPr>
  <dimension ref="B1:F31"/>
  <sheetViews>
    <sheetView workbookViewId="0"/>
  </sheetViews>
  <sheetFormatPr defaultColWidth="9.109375" defaultRowHeight="13.2" x14ac:dyDescent="0.25"/>
  <cols>
    <col min="1" max="1" width="9.109375" style="72"/>
    <col min="2" max="2" width="18" style="72" customWidth="1"/>
    <col min="3" max="3" width="25.5546875" style="72" customWidth="1"/>
    <col min="4" max="4" width="22.88671875" style="72" customWidth="1"/>
    <col min="5" max="6" width="16.44140625" style="72" customWidth="1"/>
    <col min="7" max="7" width="18.88671875" style="72" customWidth="1"/>
    <col min="8" max="16384" width="9.109375" style="72"/>
  </cols>
  <sheetData>
    <row r="1" spans="2:6" x14ac:dyDescent="0.25">
      <c r="B1" s="19" t="s">
        <v>102</v>
      </c>
      <c r="C1" s="473"/>
      <c r="D1" s="473"/>
      <c r="E1" s="473"/>
      <c r="F1" s="473"/>
    </row>
    <row r="2" spans="2:6" x14ac:dyDescent="0.25">
      <c r="B2" s="473" t="s">
        <v>374</v>
      </c>
      <c r="C2" s="473"/>
      <c r="D2" s="473"/>
      <c r="E2" s="473"/>
      <c r="F2" s="473"/>
    </row>
    <row r="3" spans="2:6" x14ac:dyDescent="0.25">
      <c r="B3" s="21" t="s">
        <v>438</v>
      </c>
      <c r="C3" s="473"/>
      <c r="D3" s="473"/>
      <c r="E3" s="473"/>
      <c r="F3" s="473"/>
    </row>
    <row r="4" spans="2:6" x14ac:dyDescent="0.25">
      <c r="B4" s="473" t="s">
        <v>183</v>
      </c>
      <c r="C4" s="473"/>
      <c r="D4" s="473"/>
      <c r="E4" s="473"/>
      <c r="F4" s="473"/>
    </row>
    <row r="5" spans="2:6" x14ac:dyDescent="0.25">
      <c r="B5" s="473" t="s">
        <v>184</v>
      </c>
      <c r="C5" s="473"/>
      <c r="D5" s="473"/>
      <c r="E5" s="473"/>
      <c r="F5" s="473"/>
    </row>
    <row r="7" spans="2:6" ht="13.8" thickBot="1" x14ac:dyDescent="0.3">
      <c r="B7" s="473"/>
      <c r="C7" s="473"/>
      <c r="D7" s="473"/>
      <c r="E7" s="473"/>
      <c r="F7" s="601" t="s">
        <v>388</v>
      </c>
    </row>
    <row r="8" spans="2:6" ht="39.6" x14ac:dyDescent="0.25">
      <c r="B8" s="22" t="s">
        <v>74</v>
      </c>
      <c r="C8" s="23" t="s">
        <v>356</v>
      </c>
      <c r="D8" s="23" t="s">
        <v>190</v>
      </c>
      <c r="E8" s="23" t="s">
        <v>357</v>
      </c>
      <c r="F8" s="24" t="s">
        <v>358</v>
      </c>
    </row>
    <row r="9" spans="2:6" x14ac:dyDescent="0.25">
      <c r="B9" s="327" t="s">
        <v>409</v>
      </c>
      <c r="C9" s="26" t="s">
        <v>400</v>
      </c>
      <c r="D9" s="26" t="s">
        <v>390</v>
      </c>
      <c r="E9" s="26" t="s">
        <v>410</v>
      </c>
      <c r="F9" s="27" t="s">
        <v>411</v>
      </c>
    </row>
    <row r="10" spans="2:6" x14ac:dyDescent="0.25">
      <c r="B10" s="589" t="s">
        <v>293</v>
      </c>
      <c r="C10" s="599"/>
      <c r="D10" s="599"/>
      <c r="E10" s="599"/>
      <c r="F10" s="596"/>
    </row>
    <row r="11" spans="2:6" x14ac:dyDescent="0.25">
      <c r="B11" s="589" t="s">
        <v>296</v>
      </c>
      <c r="C11" s="599"/>
      <c r="D11" s="599"/>
      <c r="E11" s="599"/>
      <c r="F11" s="596"/>
    </row>
    <row r="12" spans="2:6" x14ac:dyDescent="0.25">
      <c r="B12" s="589" t="s">
        <v>302</v>
      </c>
      <c r="C12" s="599"/>
      <c r="D12" s="599"/>
      <c r="E12" s="599"/>
      <c r="F12" s="596"/>
    </row>
    <row r="13" spans="2:6" x14ac:dyDescent="0.25">
      <c r="B13" s="589" t="s">
        <v>311</v>
      </c>
      <c r="C13" s="599"/>
      <c r="D13" s="599"/>
      <c r="E13" s="599"/>
      <c r="F13" s="596"/>
    </row>
    <row r="14" spans="2:6" x14ac:dyDescent="0.25">
      <c r="B14" s="589" t="s">
        <v>314</v>
      </c>
      <c r="C14" s="599"/>
      <c r="D14" s="599"/>
      <c r="E14" s="599"/>
      <c r="F14" s="596"/>
    </row>
    <row r="15" spans="2:6" x14ac:dyDescent="0.25">
      <c r="B15" s="589"/>
      <c r="C15" s="506"/>
      <c r="D15" s="506"/>
      <c r="E15" s="506"/>
      <c r="F15" s="595"/>
    </row>
    <row r="16" spans="2:6" x14ac:dyDescent="0.25">
      <c r="B16" s="328" t="s">
        <v>401</v>
      </c>
      <c r="C16" s="608">
        <f>SUM(C10:C14)</f>
        <v>0</v>
      </c>
      <c r="D16" s="608">
        <f>SUM(D10:D14)</f>
        <v>0</v>
      </c>
      <c r="E16" s="608">
        <f>SUM(E10:E14)</f>
        <v>0</v>
      </c>
      <c r="F16" s="316">
        <f>SUM(F10:F14)</f>
        <v>0</v>
      </c>
    </row>
    <row r="17" spans="2:6" ht="13.8" thickBot="1" x14ac:dyDescent="0.3">
      <c r="B17" s="591"/>
      <c r="C17" s="615"/>
      <c r="D17" s="615"/>
      <c r="E17" s="615"/>
      <c r="F17" s="616"/>
    </row>
    <row r="19" spans="2:6" x14ac:dyDescent="0.25">
      <c r="B19" s="35" t="s">
        <v>365</v>
      </c>
      <c r="C19" s="19"/>
      <c r="D19" s="473"/>
      <c r="E19" s="473"/>
      <c r="F19" s="473"/>
    </row>
    <row r="20" spans="2:6" x14ac:dyDescent="0.25">
      <c r="B20" s="19" t="s">
        <v>439</v>
      </c>
      <c r="C20" s="19"/>
      <c r="D20" s="473"/>
      <c r="E20" s="473"/>
      <c r="F20" s="473"/>
    </row>
    <row r="22" spans="2:6" x14ac:dyDescent="0.25">
      <c r="B22" s="482"/>
      <c r="C22" s="473"/>
      <c r="D22" s="473"/>
      <c r="E22" s="473"/>
      <c r="F22" s="473"/>
    </row>
    <row r="23" spans="2:6" x14ac:dyDescent="0.25">
      <c r="B23" s="482"/>
      <c r="C23" s="482"/>
      <c r="D23" s="482"/>
      <c r="E23" s="473"/>
      <c r="F23" s="473"/>
    </row>
    <row r="24" spans="2:6" x14ac:dyDescent="0.25">
      <c r="B24" s="482"/>
      <c r="C24" s="482"/>
      <c r="D24" s="482"/>
      <c r="E24" s="473"/>
      <c r="F24" s="473"/>
    </row>
    <row r="25" spans="2:6" x14ac:dyDescent="0.25">
      <c r="B25" s="482"/>
      <c r="C25" s="482"/>
      <c r="D25" s="482"/>
      <c r="E25" s="473"/>
      <c r="F25" s="473"/>
    </row>
    <row r="26" spans="2:6" x14ac:dyDescent="0.25">
      <c r="B26" s="482"/>
      <c r="C26" s="482"/>
      <c r="D26" s="482"/>
      <c r="E26" s="473"/>
      <c r="F26" s="473"/>
    </row>
    <row r="27" spans="2:6" x14ac:dyDescent="0.25">
      <c r="B27" s="482"/>
      <c r="C27" s="482"/>
      <c r="D27" s="482"/>
      <c r="E27" s="473"/>
      <c r="F27" s="473"/>
    </row>
    <row r="28" spans="2:6" x14ac:dyDescent="0.25">
      <c r="B28" s="473"/>
      <c r="C28" s="581"/>
      <c r="D28" s="482"/>
      <c r="E28" s="482"/>
      <c r="F28" s="473"/>
    </row>
    <row r="29" spans="2:6" x14ac:dyDescent="0.25">
      <c r="B29" s="329" t="s">
        <v>367</v>
      </c>
      <c r="C29" s="628" t="s">
        <v>368</v>
      </c>
      <c r="D29" s="628" t="s">
        <v>369</v>
      </c>
      <c r="E29" s="628" t="s">
        <v>370</v>
      </c>
      <c r="F29" s="628" t="s">
        <v>371</v>
      </c>
    </row>
    <row r="30" spans="2:6" x14ac:dyDescent="0.25">
      <c r="B30" s="629" t="s">
        <v>440</v>
      </c>
      <c r="C30" s="630">
        <f>'Market Consistent Balance Sheet'!D67</f>
        <v>0</v>
      </c>
      <c r="D30" s="630">
        <f>'Market Consistent Balance Sheet'!E67</f>
        <v>0</v>
      </c>
      <c r="E30" s="630">
        <f>'Market Consistent Balance Sheet'!K67</f>
        <v>0</v>
      </c>
      <c r="F30" s="630">
        <f>'Market Consistent Balance Sheet'!M67</f>
        <v>0</v>
      </c>
    </row>
    <row r="31" spans="2:6" x14ac:dyDescent="0.25">
      <c r="B31" s="628" t="s">
        <v>372</v>
      </c>
      <c r="C31" s="639">
        <f>C30-D16</f>
        <v>0</v>
      </c>
      <c r="D31" s="639">
        <f>D30-C16</f>
        <v>0</v>
      </c>
      <c r="E31" s="639">
        <f>E30-E16</f>
        <v>0</v>
      </c>
      <c r="F31" s="639">
        <f>F30-F16</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8438-724B-46BF-A471-85D7A9748980}">
  <sheetPr>
    <tabColor rgb="FFFFFF99"/>
  </sheetPr>
  <dimension ref="B1:I59"/>
  <sheetViews>
    <sheetView zoomScaleSheetLayoutView="100" workbookViewId="0"/>
  </sheetViews>
  <sheetFormatPr defaultColWidth="9.109375" defaultRowHeight="13.2" x14ac:dyDescent="0.25"/>
  <cols>
    <col min="1" max="1" width="9.109375" style="72"/>
    <col min="2" max="2" width="4.88671875" style="72" bestFit="1" customWidth="1"/>
    <col min="3" max="3" width="34.5546875" style="72" customWidth="1"/>
    <col min="4" max="4" width="18.109375" style="72" customWidth="1"/>
    <col min="5" max="5" width="11.44140625" style="72" customWidth="1"/>
    <col min="6" max="6" width="14.88671875" style="72" bestFit="1" customWidth="1"/>
    <col min="7" max="8" width="15.5546875" style="72" customWidth="1"/>
    <col min="9" max="9" width="13" style="72" customWidth="1"/>
    <col min="10" max="16384" width="9.109375" style="72"/>
  </cols>
  <sheetData>
    <row r="1" spans="2:9" x14ac:dyDescent="0.25">
      <c r="B1" s="473"/>
      <c r="C1" s="19" t="s">
        <v>104</v>
      </c>
      <c r="D1" s="473"/>
      <c r="E1" s="473"/>
      <c r="F1" s="473"/>
      <c r="G1" s="473"/>
      <c r="H1" s="473"/>
      <c r="I1" s="473"/>
    </row>
    <row r="2" spans="2:9" x14ac:dyDescent="0.25">
      <c r="B2" s="473"/>
      <c r="C2" s="473" t="s">
        <v>374</v>
      </c>
      <c r="D2" s="473"/>
      <c r="E2" s="473"/>
      <c r="F2" s="473"/>
      <c r="G2" s="473"/>
      <c r="H2" s="473"/>
      <c r="I2" s="473"/>
    </row>
    <row r="3" spans="2:9" x14ac:dyDescent="0.25">
      <c r="B3" s="473"/>
      <c r="C3" s="21" t="s">
        <v>441</v>
      </c>
      <c r="D3" s="473"/>
      <c r="E3" s="473"/>
      <c r="F3" s="473"/>
      <c r="G3" s="473"/>
      <c r="H3" s="473"/>
      <c r="I3" s="473"/>
    </row>
    <row r="4" spans="2:9" x14ac:dyDescent="0.25">
      <c r="B4" s="473"/>
      <c r="C4" s="473" t="s">
        <v>183</v>
      </c>
      <c r="D4" s="473"/>
      <c r="E4" s="473"/>
      <c r="F4" s="473"/>
      <c r="G4" s="473"/>
      <c r="H4" s="473"/>
      <c r="I4" s="473"/>
    </row>
    <row r="5" spans="2:9" x14ac:dyDescent="0.25">
      <c r="B5" s="473"/>
      <c r="C5" s="473" t="s">
        <v>184</v>
      </c>
      <c r="D5" s="473"/>
      <c r="E5" s="473"/>
      <c r="F5" s="473"/>
      <c r="G5" s="473"/>
      <c r="H5" s="473"/>
      <c r="I5" s="473"/>
    </row>
    <row r="7" spans="2:9" ht="13.8" thickBot="1" x14ac:dyDescent="0.3">
      <c r="B7" s="473"/>
      <c r="C7" s="473"/>
      <c r="D7" s="306"/>
      <c r="E7" s="473"/>
      <c r="F7" s="473"/>
      <c r="G7" s="473"/>
      <c r="H7" s="601" t="s">
        <v>388</v>
      </c>
      <c r="I7" s="473"/>
    </row>
    <row r="8" spans="2:9" ht="61.5" customHeight="1" x14ac:dyDescent="0.25">
      <c r="B8" s="22" t="s">
        <v>389</v>
      </c>
      <c r="C8" s="308" t="s">
        <v>442</v>
      </c>
      <c r="D8" s="320" t="s">
        <v>443</v>
      </c>
      <c r="E8" s="23" t="s">
        <v>444</v>
      </c>
      <c r="F8" s="23" t="s">
        <v>356</v>
      </c>
      <c r="G8" s="23" t="s">
        <v>190</v>
      </c>
      <c r="H8" s="23" t="s">
        <v>357</v>
      </c>
      <c r="I8" s="24" t="s">
        <v>358</v>
      </c>
    </row>
    <row r="9" spans="2:9" x14ac:dyDescent="0.25">
      <c r="B9" s="589"/>
      <c r="C9" s="321" t="s">
        <v>409</v>
      </c>
      <c r="D9" s="321" t="s">
        <v>400</v>
      </c>
      <c r="E9" s="322" t="s">
        <v>390</v>
      </c>
      <c r="F9" s="322" t="s">
        <v>410</v>
      </c>
      <c r="G9" s="312" t="s">
        <v>411</v>
      </c>
      <c r="H9" s="323" t="s">
        <v>445</v>
      </c>
      <c r="I9" s="323" t="s">
        <v>446</v>
      </c>
    </row>
    <row r="10" spans="2:9" x14ac:dyDescent="0.25">
      <c r="B10" s="589"/>
      <c r="C10" s="324" t="s">
        <v>447</v>
      </c>
      <c r="D10" s="321"/>
      <c r="E10" s="322"/>
      <c r="F10" s="322"/>
      <c r="G10" s="312"/>
      <c r="H10" s="323"/>
      <c r="I10" s="595"/>
    </row>
    <row r="11" spans="2:9" x14ac:dyDescent="0.25">
      <c r="B11" s="604">
        <v>1</v>
      </c>
      <c r="C11" s="314" t="s">
        <v>412</v>
      </c>
      <c r="D11" s="506"/>
      <c r="E11" s="506"/>
      <c r="F11" s="506"/>
      <c r="G11" s="506"/>
      <c r="H11" s="506"/>
      <c r="I11" s="595"/>
    </row>
    <row r="12" spans="2:9" x14ac:dyDescent="0.25">
      <c r="B12" s="908"/>
      <c r="C12" s="315" t="s">
        <v>238</v>
      </c>
      <c r="D12" s="506"/>
      <c r="E12" s="506"/>
      <c r="F12" s="599"/>
      <c r="G12" s="599"/>
      <c r="H12" s="599"/>
      <c r="I12" s="596"/>
    </row>
    <row r="13" spans="2:9" x14ac:dyDescent="0.25">
      <c r="B13" s="908"/>
      <c r="C13" s="315" t="s">
        <v>239</v>
      </c>
      <c r="D13" s="506"/>
      <c r="E13" s="506"/>
      <c r="F13" s="599"/>
      <c r="G13" s="599"/>
      <c r="H13" s="599"/>
      <c r="I13" s="596"/>
    </row>
    <row r="14" spans="2:9" x14ac:dyDescent="0.25">
      <c r="B14" s="908"/>
      <c r="C14" s="315" t="s">
        <v>382</v>
      </c>
      <c r="D14" s="506"/>
      <c r="E14" s="506"/>
      <c r="F14" s="599"/>
      <c r="G14" s="599"/>
      <c r="H14" s="599"/>
      <c r="I14" s="596"/>
    </row>
    <row r="15" spans="2:9" x14ac:dyDescent="0.25">
      <c r="B15" s="317"/>
      <c r="C15" s="325" t="s">
        <v>401</v>
      </c>
      <c r="D15" s="608"/>
      <c r="E15" s="608"/>
      <c r="F15" s="608">
        <f>SUM(F12:F14)</f>
        <v>0</v>
      </c>
      <c r="G15" s="608">
        <f>SUM(G12:G14)</f>
        <v>0</v>
      </c>
      <c r="H15" s="608">
        <f>SUM(H12:H14)</f>
        <v>0</v>
      </c>
      <c r="I15" s="316">
        <f>SUM(I12:I14)</f>
        <v>0</v>
      </c>
    </row>
    <row r="16" spans="2:9" ht="24.75" customHeight="1" x14ac:dyDescent="0.25">
      <c r="B16" s="604">
        <v>2</v>
      </c>
      <c r="C16" s="326" t="s">
        <v>448</v>
      </c>
      <c r="D16" s="506"/>
      <c r="E16" s="506"/>
      <c r="F16" s="640"/>
      <c r="G16" s="506"/>
      <c r="H16" s="506"/>
      <c r="I16" s="595"/>
    </row>
    <row r="17" spans="2:9" x14ac:dyDescent="0.25">
      <c r="B17" s="908"/>
      <c r="C17" s="315" t="s">
        <v>238</v>
      </c>
      <c r="D17" s="506"/>
      <c r="E17" s="506"/>
      <c r="F17" s="599"/>
      <c r="G17" s="599"/>
      <c r="H17" s="599"/>
      <c r="I17" s="596"/>
    </row>
    <row r="18" spans="2:9" x14ac:dyDescent="0.25">
      <c r="B18" s="908"/>
      <c r="C18" s="315" t="s">
        <v>239</v>
      </c>
      <c r="D18" s="506"/>
      <c r="E18" s="506"/>
      <c r="F18" s="599"/>
      <c r="G18" s="599"/>
      <c r="H18" s="599"/>
      <c r="I18" s="596"/>
    </row>
    <row r="19" spans="2:9" x14ac:dyDescent="0.25">
      <c r="B19" s="908"/>
      <c r="C19" s="315" t="s">
        <v>382</v>
      </c>
      <c r="D19" s="506"/>
      <c r="E19" s="506"/>
      <c r="F19" s="599"/>
      <c r="G19" s="599"/>
      <c r="H19" s="599"/>
      <c r="I19" s="596"/>
    </row>
    <row r="20" spans="2:9" x14ac:dyDescent="0.25">
      <c r="B20" s="317"/>
      <c r="C20" s="325" t="s">
        <v>401</v>
      </c>
      <c r="D20" s="608"/>
      <c r="E20" s="608"/>
      <c r="F20" s="608">
        <f>SUM(F17:F19)</f>
        <v>0</v>
      </c>
      <c r="G20" s="608">
        <f>SUM(G17:G19)</f>
        <v>0</v>
      </c>
      <c r="H20" s="608">
        <f>SUM(H17:H19)</f>
        <v>0</v>
      </c>
      <c r="I20" s="316">
        <f>SUM(I17:I19)</f>
        <v>0</v>
      </c>
    </row>
    <row r="21" spans="2:9" x14ac:dyDescent="0.25">
      <c r="B21" s="317"/>
      <c r="C21" s="325"/>
      <c r="D21" s="506"/>
      <c r="E21" s="506"/>
      <c r="F21" s="506"/>
      <c r="G21" s="506"/>
      <c r="H21" s="506"/>
      <c r="I21" s="595"/>
    </row>
    <row r="22" spans="2:9" x14ac:dyDescent="0.25">
      <c r="B22" s="317"/>
      <c r="C22" s="314" t="s">
        <v>449</v>
      </c>
      <c r="D22" s="506"/>
      <c r="E22" s="506"/>
      <c r="F22" s="506"/>
      <c r="G22" s="506"/>
      <c r="H22" s="506"/>
      <c r="I22" s="595"/>
    </row>
    <row r="23" spans="2:9" x14ac:dyDescent="0.25">
      <c r="B23" s="604">
        <v>1</v>
      </c>
      <c r="C23" s="314" t="s">
        <v>412</v>
      </c>
      <c r="D23" s="506"/>
      <c r="E23" s="506"/>
      <c r="F23" s="506"/>
      <c r="G23" s="506"/>
      <c r="H23" s="506"/>
      <c r="I23" s="595"/>
    </row>
    <row r="24" spans="2:9" x14ac:dyDescent="0.25">
      <c r="B24" s="908"/>
      <c r="C24" s="315" t="s">
        <v>238</v>
      </c>
      <c r="D24" s="506"/>
      <c r="E24" s="506"/>
      <c r="F24" s="599"/>
      <c r="G24" s="599"/>
      <c r="H24" s="599"/>
      <c r="I24" s="596"/>
    </row>
    <row r="25" spans="2:9" x14ac:dyDescent="0.25">
      <c r="B25" s="908"/>
      <c r="C25" s="315" t="s">
        <v>239</v>
      </c>
      <c r="D25" s="506"/>
      <c r="E25" s="506"/>
      <c r="F25" s="599"/>
      <c r="G25" s="599"/>
      <c r="H25" s="599"/>
      <c r="I25" s="596"/>
    </row>
    <row r="26" spans="2:9" x14ac:dyDescent="0.25">
      <c r="B26" s="908"/>
      <c r="C26" s="315" t="s">
        <v>382</v>
      </c>
      <c r="D26" s="506"/>
      <c r="E26" s="506"/>
      <c r="F26" s="599"/>
      <c r="G26" s="599"/>
      <c r="H26" s="599"/>
      <c r="I26" s="596"/>
    </row>
    <row r="27" spans="2:9" x14ac:dyDescent="0.25">
      <c r="B27" s="317"/>
      <c r="C27" s="325" t="s">
        <v>401</v>
      </c>
      <c r="D27" s="608"/>
      <c r="E27" s="608"/>
      <c r="F27" s="608">
        <f>SUM(F24:F26)</f>
        <v>0</v>
      </c>
      <c r="G27" s="608">
        <f>SUM(G24:G26)</f>
        <v>0</v>
      </c>
      <c r="H27" s="608">
        <f>SUM(H24:H26)</f>
        <v>0</v>
      </c>
      <c r="I27" s="316">
        <f>SUM(I24:I26)</f>
        <v>0</v>
      </c>
    </row>
    <row r="28" spans="2:9" x14ac:dyDescent="0.25">
      <c r="B28" s="604">
        <v>2</v>
      </c>
      <c r="C28" s="326" t="s">
        <v>448</v>
      </c>
      <c r="D28" s="506"/>
      <c r="E28" s="506"/>
      <c r="F28" s="506"/>
      <c r="G28" s="506"/>
      <c r="H28" s="506"/>
      <c r="I28" s="595"/>
    </row>
    <row r="29" spans="2:9" x14ac:dyDescent="0.25">
      <c r="B29" s="908"/>
      <c r="C29" s="315" t="s">
        <v>238</v>
      </c>
      <c r="D29" s="506"/>
      <c r="E29" s="506"/>
      <c r="F29" s="599"/>
      <c r="G29" s="599"/>
      <c r="H29" s="599"/>
      <c r="I29" s="596"/>
    </row>
    <row r="30" spans="2:9" x14ac:dyDescent="0.25">
      <c r="B30" s="908"/>
      <c r="C30" s="315" t="s">
        <v>239</v>
      </c>
      <c r="D30" s="506"/>
      <c r="E30" s="506"/>
      <c r="F30" s="599"/>
      <c r="G30" s="599"/>
      <c r="H30" s="599"/>
      <c r="I30" s="596"/>
    </row>
    <row r="31" spans="2:9" x14ac:dyDescent="0.25">
      <c r="B31" s="908"/>
      <c r="C31" s="315" t="s">
        <v>382</v>
      </c>
      <c r="D31" s="506"/>
      <c r="E31" s="506"/>
      <c r="F31" s="599"/>
      <c r="G31" s="599"/>
      <c r="H31" s="599"/>
      <c r="I31" s="596"/>
    </row>
    <row r="32" spans="2:9" x14ac:dyDescent="0.25">
      <c r="B32" s="317"/>
      <c r="C32" s="325" t="s">
        <v>401</v>
      </c>
      <c r="D32" s="608"/>
      <c r="E32" s="608"/>
      <c r="F32" s="608">
        <f>SUM(F29:F31)</f>
        <v>0</v>
      </c>
      <c r="G32" s="608">
        <f>SUM(G29:G31)</f>
        <v>0</v>
      </c>
      <c r="H32" s="608">
        <f>SUM(H29:H31)</f>
        <v>0</v>
      </c>
      <c r="I32" s="316">
        <f>SUM(I29:I31)</f>
        <v>0</v>
      </c>
    </row>
    <row r="33" spans="2:9" x14ac:dyDescent="0.25">
      <c r="B33" s="317"/>
      <c r="C33" s="325"/>
      <c r="D33" s="506"/>
      <c r="E33" s="506"/>
      <c r="F33" s="506"/>
      <c r="G33" s="506"/>
      <c r="H33" s="506"/>
      <c r="I33" s="595"/>
    </row>
    <row r="34" spans="2:9" ht="12" customHeight="1" x14ac:dyDescent="0.25">
      <c r="B34" s="317"/>
      <c r="C34" s="38" t="s">
        <v>364</v>
      </c>
      <c r="D34" s="641"/>
      <c r="E34" s="641"/>
      <c r="F34" s="641">
        <f>F15+F20+F27+F32</f>
        <v>0</v>
      </c>
      <c r="G34" s="641">
        <f>G15+G20+G27+G32</f>
        <v>0</v>
      </c>
      <c r="H34" s="641">
        <f>H15+H20+H27+H32</f>
        <v>0</v>
      </c>
      <c r="I34" s="316">
        <f>I15+I20+I27+I32</f>
        <v>0</v>
      </c>
    </row>
    <row r="35" spans="2:9" ht="13.8" thickBot="1" x14ac:dyDescent="0.3">
      <c r="B35" s="591"/>
      <c r="C35" s="615"/>
      <c r="D35" s="615"/>
      <c r="E35" s="615"/>
      <c r="F35" s="615"/>
      <c r="G35" s="615"/>
      <c r="H35" s="615"/>
      <c r="I35" s="616"/>
    </row>
    <row r="38" spans="2:9" x14ac:dyDescent="0.25">
      <c r="B38" s="35" t="s">
        <v>450</v>
      </c>
      <c r="C38" s="19"/>
      <c r="D38" s="19"/>
      <c r="E38" s="19"/>
      <c r="F38" s="19"/>
      <c r="G38" s="19"/>
      <c r="H38" s="19"/>
      <c r="I38" s="473"/>
    </row>
    <row r="39" spans="2:9" ht="11.25" customHeight="1" x14ac:dyDescent="0.25">
      <c r="B39" s="915" t="s">
        <v>451</v>
      </c>
      <c r="C39" s="915"/>
      <c r="D39" s="915"/>
      <c r="E39" s="915"/>
      <c r="F39" s="915"/>
      <c r="G39" s="915"/>
      <c r="H39" s="915"/>
      <c r="I39" s="473"/>
    </row>
    <row r="41" spans="2:9" x14ac:dyDescent="0.25">
      <c r="B41" s="473"/>
      <c r="C41" s="482"/>
      <c r="D41" s="482"/>
      <c r="E41" s="482"/>
      <c r="F41" s="482"/>
      <c r="G41" s="482"/>
      <c r="H41" s="473"/>
      <c r="I41" s="473"/>
    </row>
    <row r="42" spans="2:9" x14ac:dyDescent="0.25">
      <c r="B42" s="473"/>
      <c r="C42" s="482"/>
      <c r="D42" s="482"/>
      <c r="E42" s="482"/>
      <c r="F42" s="482"/>
      <c r="G42" s="482"/>
      <c r="H42" s="473"/>
      <c r="I42" s="473"/>
    </row>
    <row r="43" spans="2:9" x14ac:dyDescent="0.25">
      <c r="B43" s="473"/>
      <c r="C43" s="482"/>
      <c r="D43" s="482"/>
      <c r="E43" s="482"/>
      <c r="F43" s="482"/>
      <c r="G43" s="482"/>
      <c r="H43" s="473"/>
      <c r="I43" s="473"/>
    </row>
    <row r="44" spans="2:9" x14ac:dyDescent="0.25">
      <c r="B44" s="473"/>
      <c r="C44" s="482"/>
      <c r="D44" s="482"/>
      <c r="E44" s="482"/>
      <c r="F44" s="482"/>
      <c r="G44" s="482"/>
      <c r="H44" s="473"/>
      <c r="I44" s="473"/>
    </row>
    <row r="45" spans="2:9" x14ac:dyDescent="0.25">
      <c r="B45" s="473"/>
      <c r="C45" s="482"/>
      <c r="D45" s="482"/>
      <c r="E45" s="482"/>
      <c r="F45" s="482"/>
      <c r="G45" s="482"/>
      <c r="H45" s="473"/>
      <c r="I45" s="473"/>
    </row>
    <row r="47" spans="2:9" x14ac:dyDescent="0.25">
      <c r="B47" s="473"/>
      <c r="C47" s="17" t="s">
        <v>367</v>
      </c>
      <c r="D47" s="628" t="s">
        <v>368</v>
      </c>
      <c r="E47" s="628" t="s">
        <v>369</v>
      </c>
      <c r="F47" s="628" t="s">
        <v>370</v>
      </c>
      <c r="G47" s="628" t="s">
        <v>371</v>
      </c>
      <c r="H47" s="473"/>
      <c r="I47" s="473"/>
    </row>
    <row r="48" spans="2:9" ht="52.8" x14ac:dyDescent="0.25">
      <c r="B48" s="473"/>
      <c r="C48" s="642" t="s">
        <v>260</v>
      </c>
      <c r="D48" s="643">
        <f>'Market Consistent Balance Sheet'!D77</f>
        <v>0</v>
      </c>
      <c r="E48" s="643">
        <f>'Market Consistent Balance Sheet'!E77</f>
        <v>0</v>
      </c>
      <c r="F48" s="643">
        <f>'Market Consistent Balance Sheet'!K77</f>
        <v>0</v>
      </c>
      <c r="G48" s="643">
        <f>'Market Consistent Balance Sheet'!M77</f>
        <v>0</v>
      </c>
      <c r="H48" s="473"/>
      <c r="I48" s="473"/>
    </row>
    <row r="49" spans="3:7" x14ac:dyDescent="0.25">
      <c r="C49" s="628" t="s">
        <v>372</v>
      </c>
      <c r="D49" s="639">
        <f>D48-G34</f>
        <v>0</v>
      </c>
      <c r="E49" s="639">
        <f>E48-F34</f>
        <v>0</v>
      </c>
      <c r="F49" s="639">
        <f>F48-H34</f>
        <v>0</v>
      </c>
      <c r="G49" s="639">
        <f>G48-I34</f>
        <v>0</v>
      </c>
    </row>
    <row r="50" spans="3:7" ht="46.5" customHeight="1" x14ac:dyDescent="0.25">
      <c r="C50" s="473"/>
      <c r="D50" s="473"/>
      <c r="E50" s="473"/>
      <c r="F50" s="473"/>
      <c r="G50" s="473"/>
    </row>
    <row r="53" spans="3:7" ht="20.100000000000001" customHeight="1" x14ac:dyDescent="0.25">
      <c r="C53" s="473"/>
      <c r="D53" s="473"/>
      <c r="E53" s="473"/>
      <c r="F53" s="473"/>
      <c r="G53" s="473"/>
    </row>
    <row r="54" spans="3:7" ht="20.100000000000001" customHeight="1" x14ac:dyDescent="0.25">
      <c r="C54" s="473"/>
      <c r="D54" s="473"/>
      <c r="E54" s="473"/>
      <c r="F54" s="473"/>
      <c r="G54" s="473"/>
    </row>
    <row r="55" spans="3:7" ht="20.100000000000001" customHeight="1" x14ac:dyDescent="0.25">
      <c r="C55" s="473"/>
      <c r="D55" s="473"/>
      <c r="E55" s="473"/>
      <c r="F55" s="473"/>
      <c r="G55" s="473"/>
    </row>
    <row r="56" spans="3:7" ht="20.100000000000001" customHeight="1" x14ac:dyDescent="0.25">
      <c r="C56" s="473"/>
      <c r="D56" s="473"/>
      <c r="E56" s="473"/>
      <c r="F56" s="473"/>
      <c r="G56" s="473"/>
    </row>
    <row r="57" spans="3:7" ht="20.100000000000001" customHeight="1" x14ac:dyDescent="0.25">
      <c r="C57" s="473"/>
      <c r="D57" s="473"/>
      <c r="E57" s="473"/>
      <c r="F57" s="473"/>
      <c r="G57" s="473"/>
    </row>
    <row r="58" spans="3:7" ht="20.100000000000001" customHeight="1" x14ac:dyDescent="0.25">
      <c r="C58" s="473"/>
      <c r="D58" s="473"/>
      <c r="E58" s="473"/>
      <c r="F58" s="473"/>
      <c r="G58" s="473"/>
    </row>
    <row r="59" spans="3:7" ht="20.100000000000001" customHeight="1" x14ac:dyDescent="0.25">
      <c r="C59" s="473"/>
      <c r="D59" s="473"/>
      <c r="E59" s="473"/>
      <c r="F59" s="473"/>
      <c r="G59" s="473"/>
    </row>
  </sheetData>
  <mergeCells count="5">
    <mergeCell ref="B12:B14"/>
    <mergeCell ref="B17:B19"/>
    <mergeCell ref="B39:H39"/>
    <mergeCell ref="B24:B26"/>
    <mergeCell ref="B29:B31"/>
  </mergeCells>
  <pageMargins left="0.7" right="0.7" top="0.75" bottom="0.75" header="0.3" footer="0.3"/>
  <pageSetup scale="84" orientation="portrait" r:id="rId1"/>
  <headerFooter>
    <oddFooter xml:space="preserve">&amp;CPage No. </oddFooter>
  </headerFooter>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F0E0-0677-4627-B39E-5D77FCD0CD24}">
  <sheetPr>
    <tabColor rgb="FFFFFF99"/>
  </sheetPr>
  <dimension ref="B1:G36"/>
  <sheetViews>
    <sheetView workbookViewId="0"/>
  </sheetViews>
  <sheetFormatPr defaultColWidth="9.109375" defaultRowHeight="13.2" x14ac:dyDescent="0.25"/>
  <cols>
    <col min="1" max="2" width="9.109375" style="72"/>
    <col min="3" max="3" width="23.44140625" style="72" customWidth="1"/>
    <col min="4" max="4" width="17.88671875" style="72" customWidth="1"/>
    <col min="5" max="5" width="16.44140625" style="72" customWidth="1"/>
    <col min="6" max="6" width="17.44140625" style="72" customWidth="1"/>
    <col min="7" max="7" width="24.109375" style="72" customWidth="1"/>
    <col min="8" max="16384" width="9.109375" style="72"/>
  </cols>
  <sheetData>
    <row r="1" spans="2:7" s="20" customFormat="1" x14ac:dyDescent="0.25">
      <c r="B1" s="19" t="s">
        <v>452</v>
      </c>
    </row>
    <row r="2" spans="2:7" s="20" customFormat="1" x14ac:dyDescent="0.25">
      <c r="B2" s="473" t="s">
        <v>374</v>
      </c>
    </row>
    <row r="3" spans="2:7" s="20" customFormat="1" x14ac:dyDescent="0.25">
      <c r="B3" s="17" t="s">
        <v>453</v>
      </c>
    </row>
    <row r="4" spans="2:7" x14ac:dyDescent="0.25">
      <c r="B4" s="473" t="s">
        <v>183</v>
      </c>
      <c r="C4" s="306"/>
      <c r="D4" s="473"/>
      <c r="E4" s="473"/>
      <c r="F4" s="473"/>
      <c r="G4" s="473"/>
    </row>
    <row r="5" spans="2:7" x14ac:dyDescent="0.25">
      <c r="B5" s="473" t="s">
        <v>184</v>
      </c>
      <c r="C5" s="306"/>
      <c r="D5" s="473"/>
      <c r="E5" s="473"/>
      <c r="F5" s="473"/>
      <c r="G5" s="473"/>
    </row>
    <row r="6" spans="2:7" s="20" customFormat="1" x14ac:dyDescent="0.25">
      <c r="B6" s="307"/>
    </row>
    <row r="7" spans="2:7" ht="13.8" thickBot="1" x14ac:dyDescent="0.3">
      <c r="B7" s="306"/>
      <c r="C7" s="473"/>
      <c r="D7" s="473"/>
      <c r="E7" s="473"/>
      <c r="F7" s="473"/>
      <c r="G7" s="601" t="s">
        <v>388</v>
      </c>
    </row>
    <row r="8" spans="2:7" s="309" customFormat="1" ht="51" customHeight="1" x14ac:dyDescent="0.25">
      <c r="B8" s="22" t="s">
        <v>389</v>
      </c>
      <c r="C8" s="308" t="s">
        <v>408</v>
      </c>
      <c r="D8" s="23" t="s">
        <v>356</v>
      </c>
      <c r="E8" s="23" t="s">
        <v>190</v>
      </c>
      <c r="F8" s="23" t="s">
        <v>357</v>
      </c>
      <c r="G8" s="24" t="s">
        <v>358</v>
      </c>
    </row>
    <row r="9" spans="2:7" x14ac:dyDescent="0.25">
      <c r="B9" s="589"/>
      <c r="C9" s="310" t="s">
        <v>409</v>
      </c>
      <c r="D9" s="311" t="s">
        <v>400</v>
      </c>
      <c r="E9" s="311" t="s">
        <v>390</v>
      </c>
      <c r="F9" s="312" t="s">
        <v>410</v>
      </c>
      <c r="G9" s="313" t="s">
        <v>411</v>
      </c>
    </row>
    <row r="10" spans="2:7" x14ac:dyDescent="0.25">
      <c r="B10" s="604">
        <v>1</v>
      </c>
      <c r="C10" s="314" t="s">
        <v>416</v>
      </c>
      <c r="D10" s="506"/>
      <c r="E10" s="506"/>
      <c r="F10" s="506"/>
      <c r="G10" s="595"/>
    </row>
    <row r="11" spans="2:7" x14ac:dyDescent="0.25">
      <c r="B11" s="908"/>
      <c r="C11" s="315" t="s">
        <v>238</v>
      </c>
      <c r="D11" s="599"/>
      <c r="E11" s="599"/>
      <c r="F11" s="599"/>
      <c r="G11" s="596"/>
    </row>
    <row r="12" spans="2:7" x14ac:dyDescent="0.25">
      <c r="B12" s="908"/>
      <c r="C12" s="315" t="s">
        <v>239</v>
      </c>
      <c r="D12" s="599"/>
      <c r="E12" s="599"/>
      <c r="F12" s="599"/>
      <c r="G12" s="596"/>
    </row>
    <row r="13" spans="2:7" x14ac:dyDescent="0.25">
      <c r="B13" s="908"/>
      <c r="C13" s="315" t="s">
        <v>382</v>
      </c>
      <c r="D13" s="599"/>
      <c r="E13" s="599"/>
      <c r="F13" s="599"/>
      <c r="G13" s="596"/>
    </row>
    <row r="14" spans="2:7" x14ac:dyDescent="0.25">
      <c r="B14" s="604"/>
      <c r="C14" s="314" t="s">
        <v>363</v>
      </c>
      <c r="D14" s="608">
        <f>SUM(D11:D13)</f>
        <v>0</v>
      </c>
      <c r="E14" s="608">
        <f>SUM(E11:E13)</f>
        <v>0</v>
      </c>
      <c r="F14" s="608">
        <f>SUM(F11:F13)</f>
        <v>0</v>
      </c>
      <c r="G14" s="316">
        <f>SUM(G11:G13)</f>
        <v>0</v>
      </c>
    </row>
    <row r="15" spans="2:7" ht="30.75" customHeight="1" x14ac:dyDescent="0.25">
      <c r="B15" s="604">
        <v>2</v>
      </c>
      <c r="C15" s="314" t="s">
        <v>413</v>
      </c>
      <c r="D15" s="610"/>
      <c r="E15" s="610"/>
      <c r="F15" s="611"/>
      <c r="G15" s="612"/>
    </row>
    <row r="16" spans="2:7" x14ac:dyDescent="0.25">
      <c r="B16" s="908"/>
      <c r="C16" s="315" t="s">
        <v>238</v>
      </c>
      <c r="D16" s="599"/>
      <c r="E16" s="599"/>
      <c r="F16" s="599"/>
      <c r="G16" s="596"/>
    </row>
    <row r="17" spans="2:7" x14ac:dyDescent="0.25">
      <c r="B17" s="908"/>
      <c r="C17" s="315" t="s">
        <v>239</v>
      </c>
      <c r="D17" s="599"/>
      <c r="E17" s="599"/>
      <c r="F17" s="599"/>
      <c r="G17" s="596"/>
    </row>
    <row r="18" spans="2:7" x14ac:dyDescent="0.25">
      <c r="B18" s="908"/>
      <c r="C18" s="315" t="s">
        <v>382</v>
      </c>
      <c r="D18" s="599"/>
      <c r="E18" s="599"/>
      <c r="F18" s="599"/>
      <c r="G18" s="596"/>
    </row>
    <row r="19" spans="2:7" x14ac:dyDescent="0.25">
      <c r="B19" s="604"/>
      <c r="C19" s="314" t="s">
        <v>401</v>
      </c>
      <c r="D19" s="608">
        <f>SUM(D16:D18)</f>
        <v>0</v>
      </c>
      <c r="E19" s="608">
        <f>SUM(E16:E18)</f>
        <v>0</v>
      </c>
      <c r="F19" s="608">
        <f>SUM(F16:F18)</f>
        <v>0</v>
      </c>
      <c r="G19" s="316">
        <f>SUM(G16:G18)</f>
        <v>0</v>
      </c>
    </row>
    <row r="20" spans="2:7" s="20" customFormat="1" x14ac:dyDescent="0.25">
      <c r="B20" s="317"/>
      <c r="C20" s="38" t="s">
        <v>364</v>
      </c>
      <c r="D20" s="318">
        <f>D14+D19</f>
        <v>0</v>
      </c>
      <c r="E20" s="318">
        <f>E14+E19</f>
        <v>0</v>
      </c>
      <c r="F20" s="318">
        <f>F14+F19</f>
        <v>0</v>
      </c>
      <c r="G20" s="316">
        <f>G14+G19</f>
        <v>0</v>
      </c>
    </row>
    <row r="21" spans="2:7" ht="13.8" thickBot="1" x14ac:dyDescent="0.3">
      <c r="B21" s="614" t="s">
        <v>417</v>
      </c>
      <c r="C21" s="615"/>
      <c r="D21" s="615"/>
      <c r="E21" s="615"/>
      <c r="F21" s="615"/>
      <c r="G21" s="616"/>
    </row>
    <row r="22" spans="2:7" x14ac:dyDescent="0.25">
      <c r="B22" s="473"/>
      <c r="C22" s="17" t="s">
        <v>365</v>
      </c>
      <c r="D22" s="473"/>
      <c r="E22" s="473"/>
      <c r="F22" s="473"/>
      <c r="G22" s="473"/>
    </row>
    <row r="23" spans="2:7" x14ac:dyDescent="0.25">
      <c r="B23" s="473"/>
      <c r="C23" s="19" t="s">
        <v>414</v>
      </c>
      <c r="D23" s="473"/>
      <c r="E23" s="473"/>
      <c r="F23" s="473"/>
      <c r="G23" s="473"/>
    </row>
    <row r="25" spans="2:7" x14ac:dyDescent="0.25">
      <c r="B25" s="473"/>
      <c r="C25" s="482"/>
      <c r="D25" s="482"/>
      <c r="E25" s="482"/>
      <c r="F25" s="482"/>
      <c r="G25" s="482"/>
    </row>
    <row r="26" spans="2:7" x14ac:dyDescent="0.25">
      <c r="B26" s="473"/>
      <c r="C26" s="482"/>
      <c r="D26" s="482"/>
      <c r="E26" s="482"/>
      <c r="F26" s="482"/>
      <c r="G26" s="482"/>
    </row>
    <row r="27" spans="2:7" x14ac:dyDescent="0.25">
      <c r="B27" s="473"/>
      <c r="C27" s="482"/>
      <c r="D27" s="482"/>
      <c r="E27" s="482"/>
      <c r="F27" s="482"/>
      <c r="G27" s="482"/>
    </row>
    <row r="28" spans="2:7" x14ac:dyDescent="0.25">
      <c r="B28" s="473"/>
      <c r="C28" s="482"/>
      <c r="D28" s="482"/>
      <c r="E28" s="482"/>
      <c r="F28" s="482"/>
      <c r="G28" s="482"/>
    </row>
    <row r="29" spans="2:7" x14ac:dyDescent="0.25">
      <c r="B29" s="473"/>
      <c r="C29" s="482"/>
      <c r="D29" s="482"/>
      <c r="E29" s="482"/>
      <c r="F29" s="482"/>
      <c r="G29" s="482"/>
    </row>
    <row r="34" spans="3:7" x14ac:dyDescent="0.25">
      <c r="C34" s="319" t="s">
        <v>397</v>
      </c>
      <c r="D34" s="472" t="s">
        <v>368</v>
      </c>
      <c r="E34" s="472" t="s">
        <v>369</v>
      </c>
      <c r="F34" s="472" t="s">
        <v>370</v>
      </c>
      <c r="G34" s="472" t="s">
        <v>371</v>
      </c>
    </row>
    <row r="35" spans="3:7" ht="26.4" x14ac:dyDescent="0.25">
      <c r="C35" s="592" t="s">
        <v>454</v>
      </c>
      <c r="D35" s="593">
        <f>'Market Consistent Balance Sheet'!D60</f>
        <v>0</v>
      </c>
      <c r="E35" s="593">
        <f>'Market Consistent Balance Sheet'!E60</f>
        <v>0</v>
      </c>
      <c r="F35" s="593">
        <f>'Market Consistent Balance Sheet'!K60</f>
        <v>0</v>
      </c>
      <c r="G35" s="593">
        <f>'Market Consistent Balance Sheet'!M60</f>
        <v>0</v>
      </c>
    </row>
    <row r="36" spans="3:7" x14ac:dyDescent="0.25">
      <c r="C36" s="472" t="s">
        <v>372</v>
      </c>
      <c r="D36" s="593">
        <f>D35-E20</f>
        <v>0</v>
      </c>
      <c r="E36" s="593">
        <f>E35-D20</f>
        <v>0</v>
      </c>
      <c r="F36" s="593">
        <f>F35-F20</f>
        <v>0</v>
      </c>
      <c r="G36" s="593">
        <f>G35-G20</f>
        <v>0</v>
      </c>
    </row>
  </sheetData>
  <mergeCells count="2">
    <mergeCell ref="B11:B13"/>
    <mergeCell ref="B16: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521F-B948-4350-94C5-BA43C9A14493}">
  <dimension ref="A1:J264"/>
  <sheetViews>
    <sheetView showGridLines="0" tabSelected="1" workbookViewId="0">
      <selection activeCell="B14" sqref="B14"/>
    </sheetView>
  </sheetViews>
  <sheetFormatPr defaultColWidth="0" defaultRowHeight="13.2" x14ac:dyDescent="0.25"/>
  <cols>
    <col min="1" max="1" width="10.44140625" style="456" customWidth="1"/>
    <col min="2" max="2" width="26.44140625" style="456" customWidth="1"/>
    <col min="3" max="3" width="19.44140625" style="456" customWidth="1"/>
    <col min="4" max="4" width="17" style="456" customWidth="1"/>
    <col min="5" max="10" width="9.109375" style="456" customWidth="1"/>
    <col min="11" max="16384" width="0" style="456" hidden="1"/>
  </cols>
  <sheetData>
    <row r="1" spans="1:10" x14ac:dyDescent="0.25">
      <c r="A1" s="473"/>
      <c r="B1" s="473"/>
      <c r="C1" s="473"/>
      <c r="D1" s="473"/>
      <c r="E1" s="473"/>
      <c r="F1" s="473"/>
      <c r="G1" s="473"/>
      <c r="H1" s="473"/>
      <c r="I1" s="473"/>
      <c r="J1" s="473"/>
    </row>
    <row r="2" spans="1:10" x14ac:dyDescent="0.25">
      <c r="A2" s="473"/>
      <c r="B2" s="473"/>
      <c r="C2" s="473"/>
      <c r="D2" s="473"/>
      <c r="E2" s="473"/>
      <c r="F2" s="473"/>
      <c r="G2" s="473"/>
      <c r="H2" s="473"/>
      <c r="I2" s="473"/>
      <c r="J2" s="473"/>
    </row>
    <row r="3" spans="1:10" x14ac:dyDescent="0.25">
      <c r="A3" s="872" t="s">
        <v>66</v>
      </c>
      <c r="B3" s="872"/>
      <c r="C3" s="872"/>
      <c r="D3" s="872"/>
      <c r="E3" s="872"/>
      <c r="F3" s="872"/>
      <c r="G3" s="872"/>
      <c r="H3" s="872"/>
      <c r="I3" s="872"/>
      <c r="J3" s="872"/>
    </row>
    <row r="4" spans="1:10" x14ac:dyDescent="0.25">
      <c r="A4" s="473"/>
      <c r="B4" s="473" t="s">
        <v>67</v>
      </c>
      <c r="C4" s="473"/>
      <c r="D4" s="473"/>
      <c r="E4" s="473"/>
      <c r="F4" s="473"/>
      <c r="G4" s="473"/>
      <c r="H4" s="473"/>
      <c r="I4" s="473"/>
      <c r="J4" s="473"/>
    </row>
    <row r="5" spans="1:10" ht="21" customHeight="1" x14ac:dyDescent="0.25">
      <c r="A5" s="500" t="s">
        <v>68</v>
      </c>
      <c r="B5" s="501"/>
      <c r="C5" s="502"/>
      <c r="D5" s="502"/>
      <c r="E5" s="500"/>
      <c r="F5" s="500"/>
      <c r="G5" s="500"/>
      <c r="H5" s="500"/>
      <c r="I5" s="500"/>
      <c r="J5" s="500"/>
    </row>
    <row r="6" spans="1:10" x14ac:dyDescent="0.25">
      <c r="A6" s="473"/>
      <c r="B6" s="473"/>
      <c r="C6" s="473"/>
      <c r="D6" s="473"/>
      <c r="E6" s="473"/>
      <c r="F6" s="473"/>
      <c r="G6" s="473"/>
      <c r="H6" s="473"/>
      <c r="I6" s="473"/>
      <c r="J6" s="473"/>
    </row>
    <row r="7" spans="1:10" x14ac:dyDescent="0.25">
      <c r="A7" s="503" t="s">
        <v>69</v>
      </c>
      <c r="B7" s="503"/>
      <c r="C7" s="503"/>
      <c r="D7" s="503"/>
      <c r="E7" s="473"/>
      <c r="F7" s="473"/>
      <c r="G7" s="473"/>
      <c r="H7" s="473"/>
      <c r="I7" s="473"/>
      <c r="J7" s="473"/>
    </row>
    <row r="8" spans="1:10" x14ac:dyDescent="0.25">
      <c r="A8" s="473"/>
      <c r="B8" s="473"/>
      <c r="C8" s="473"/>
      <c r="D8" s="473"/>
      <c r="E8" s="473"/>
      <c r="F8" s="473"/>
      <c r="G8" s="473"/>
      <c r="H8" s="473"/>
      <c r="I8" s="473"/>
      <c r="J8" s="473"/>
    </row>
    <row r="9" spans="1:10" ht="14.4" customHeight="1" x14ac:dyDescent="0.25">
      <c r="A9" s="473" t="s">
        <v>70</v>
      </c>
      <c r="B9" s="473"/>
      <c r="C9" s="473"/>
      <c r="D9" s="473"/>
      <c r="E9" s="473"/>
      <c r="F9" s="473"/>
      <c r="G9" s="473"/>
      <c r="H9" s="473"/>
      <c r="I9" s="473"/>
      <c r="J9" s="473"/>
    </row>
    <row r="10" spans="1:10" ht="14.4" customHeight="1" x14ac:dyDescent="0.25">
      <c r="A10" s="473" t="s">
        <v>71</v>
      </c>
      <c r="B10" s="458"/>
      <c r="C10" s="504"/>
      <c r="D10" s="473"/>
      <c r="E10" s="473"/>
      <c r="F10" s="473"/>
      <c r="G10" s="473"/>
      <c r="H10" s="473"/>
      <c r="I10" s="473"/>
      <c r="J10" s="473"/>
    </row>
    <row r="11" spans="1:10" x14ac:dyDescent="0.25">
      <c r="A11" s="504" t="s">
        <v>72</v>
      </c>
      <c r="B11" s="459" t="s">
        <v>73</v>
      </c>
      <c r="C11" s="473" t="s">
        <v>74</v>
      </c>
      <c r="D11" s="473"/>
      <c r="E11" s="473"/>
      <c r="F11" s="473"/>
      <c r="G11" s="473"/>
      <c r="H11" s="473"/>
      <c r="I11" s="473"/>
      <c r="J11" s="473"/>
    </row>
    <row r="12" spans="1:10" x14ac:dyDescent="0.25">
      <c r="A12" s="460">
        <v>1</v>
      </c>
      <c r="B12" s="465" t="s">
        <v>75</v>
      </c>
      <c r="C12" s="19" t="s">
        <v>76</v>
      </c>
      <c r="D12" s="19"/>
      <c r="E12" s="19"/>
      <c r="F12" s="19"/>
      <c r="G12" s="19"/>
      <c r="H12" s="19"/>
      <c r="I12" s="19"/>
      <c r="J12" s="19"/>
    </row>
    <row r="13" spans="1:10" ht="14.4" x14ac:dyDescent="0.3">
      <c r="A13" s="460">
        <f>A12+1</f>
        <v>2</v>
      </c>
      <c r="B13" s="1053" t="s">
        <v>77</v>
      </c>
      <c r="C13" s="19" t="s">
        <v>78</v>
      </c>
      <c r="D13" s="19"/>
      <c r="E13" s="19"/>
      <c r="F13" s="19"/>
      <c r="G13" s="19"/>
      <c r="H13" s="19"/>
      <c r="I13" s="19"/>
      <c r="J13" s="19"/>
    </row>
    <row r="14" spans="1:10" ht="14.4" x14ac:dyDescent="0.3">
      <c r="A14" s="460">
        <f t="shared" ref="A14:A36" si="0">A13+1</f>
        <v>3</v>
      </c>
      <c r="B14" s="1053" t="s">
        <v>79</v>
      </c>
      <c r="C14" s="19" t="s">
        <v>80</v>
      </c>
      <c r="D14" s="19"/>
      <c r="E14" s="19"/>
      <c r="F14" s="19"/>
      <c r="G14" s="19"/>
      <c r="H14" s="19"/>
      <c r="I14" s="19"/>
      <c r="J14" s="19"/>
    </row>
    <row r="15" spans="1:10" x14ac:dyDescent="0.25">
      <c r="A15" s="460">
        <f t="shared" si="0"/>
        <v>4</v>
      </c>
      <c r="B15" s="465" t="str">
        <f>'Note 1 Government Securities'!B1</f>
        <v>Form MC-BS(A) -1 [AR]</v>
      </c>
      <c r="C15" s="19" t="s">
        <v>81</v>
      </c>
      <c r="D15" s="19"/>
      <c r="E15" s="19"/>
      <c r="F15" s="19"/>
      <c r="G15" s="19"/>
      <c r="H15" s="19"/>
      <c r="I15" s="19"/>
      <c r="J15" s="19"/>
    </row>
    <row r="16" spans="1:10" ht="14.4" customHeight="1" x14ac:dyDescent="0.25">
      <c r="A16" s="460">
        <f t="shared" si="0"/>
        <v>5</v>
      </c>
      <c r="B16" s="465" t="str">
        <f>'Note 2 Debt securities'!B1</f>
        <v>Form MC-BS(A) -2 [AR]</v>
      </c>
      <c r="C16" s="460" t="s">
        <v>82</v>
      </c>
      <c r="D16" s="19"/>
      <c r="E16" s="19"/>
      <c r="F16" s="19"/>
      <c r="G16" s="19"/>
      <c r="H16" s="19"/>
      <c r="I16" s="19"/>
      <c r="J16" s="19"/>
    </row>
    <row r="17" spans="1:10" x14ac:dyDescent="0.25">
      <c r="A17" s="460">
        <f t="shared" si="0"/>
        <v>6</v>
      </c>
      <c r="B17" s="465" t="s">
        <v>83</v>
      </c>
      <c r="C17" s="461" t="s">
        <v>84</v>
      </c>
      <c r="D17" s="19"/>
      <c r="E17" s="19"/>
      <c r="F17" s="19"/>
      <c r="G17" s="19"/>
      <c r="H17" s="19"/>
      <c r="I17" s="19"/>
      <c r="J17" s="19"/>
    </row>
    <row r="18" spans="1:10" x14ac:dyDescent="0.25">
      <c r="A18" s="460">
        <f t="shared" si="0"/>
        <v>7</v>
      </c>
      <c r="B18" s="465" t="s">
        <v>85</v>
      </c>
      <c r="C18" s="461" t="s">
        <v>86</v>
      </c>
      <c r="D18" s="19"/>
      <c r="E18" s="19"/>
      <c r="F18" s="19"/>
      <c r="G18" s="19"/>
      <c r="H18" s="19"/>
      <c r="I18" s="19"/>
      <c r="J18" s="19"/>
    </row>
    <row r="19" spans="1:10" x14ac:dyDescent="0.25">
      <c r="A19" s="460">
        <f t="shared" si="0"/>
        <v>8</v>
      </c>
      <c r="B19" s="465" t="s">
        <v>87</v>
      </c>
      <c r="C19" s="19" t="s">
        <v>88</v>
      </c>
      <c r="D19" s="19"/>
      <c r="E19" s="19"/>
      <c r="F19" s="19"/>
      <c r="G19" s="19"/>
      <c r="H19" s="19"/>
      <c r="I19" s="19"/>
      <c r="J19" s="19"/>
    </row>
    <row r="20" spans="1:10" x14ac:dyDescent="0.25">
      <c r="A20" s="460">
        <f t="shared" si="0"/>
        <v>9</v>
      </c>
      <c r="B20" s="465" t="s">
        <v>89</v>
      </c>
      <c r="C20" s="19" t="s">
        <v>90</v>
      </c>
      <c r="D20" s="19"/>
      <c r="E20" s="19"/>
      <c r="F20" s="19"/>
      <c r="G20" s="19"/>
      <c r="H20" s="19"/>
      <c r="I20" s="19"/>
      <c r="J20" s="19"/>
    </row>
    <row r="21" spans="1:10" x14ac:dyDescent="0.25">
      <c r="A21" s="460">
        <f t="shared" si="0"/>
        <v>10</v>
      </c>
      <c r="B21" s="465" t="s">
        <v>91</v>
      </c>
      <c r="C21" s="19" t="s">
        <v>92</v>
      </c>
      <c r="D21" s="19"/>
      <c r="E21" s="19"/>
      <c r="F21" s="19"/>
      <c r="G21" s="19"/>
      <c r="H21" s="19"/>
      <c r="I21" s="19"/>
      <c r="J21" s="19"/>
    </row>
    <row r="22" spans="1:10" hidden="1" x14ac:dyDescent="0.25">
      <c r="A22" s="460">
        <f t="shared" si="0"/>
        <v>11</v>
      </c>
      <c r="B22" s="462"/>
      <c r="C22" s="463"/>
      <c r="D22" s="463"/>
      <c r="E22" s="463"/>
      <c r="F22" s="463"/>
      <c r="G22" s="463"/>
      <c r="H22" s="463"/>
      <c r="I22" s="463"/>
      <c r="J22" s="463"/>
    </row>
    <row r="23" spans="1:10" hidden="1" x14ac:dyDescent="0.25">
      <c r="A23" s="460">
        <f t="shared" si="0"/>
        <v>12</v>
      </c>
      <c r="B23" s="462"/>
      <c r="C23" s="463"/>
      <c r="D23" s="463"/>
      <c r="E23" s="463"/>
      <c r="F23" s="463"/>
      <c r="G23" s="463"/>
      <c r="H23" s="463"/>
      <c r="I23" s="463"/>
      <c r="J23" s="463"/>
    </row>
    <row r="24" spans="1:10" hidden="1" x14ac:dyDescent="0.25">
      <c r="A24" s="460">
        <f t="shared" si="0"/>
        <v>13</v>
      </c>
      <c r="B24" s="462"/>
      <c r="C24" s="463"/>
      <c r="D24" s="463"/>
      <c r="E24" s="463" t="s">
        <v>93</v>
      </c>
      <c r="F24" s="463"/>
      <c r="G24" s="463"/>
      <c r="H24" s="463"/>
      <c r="I24" s="463"/>
      <c r="J24" s="463"/>
    </row>
    <row r="25" spans="1:10" s="457" customFormat="1" x14ac:dyDescent="0.25">
      <c r="A25" s="460">
        <f t="shared" si="0"/>
        <v>14</v>
      </c>
      <c r="B25" s="466" t="s">
        <v>94</v>
      </c>
      <c r="C25" s="344" t="s">
        <v>95</v>
      </c>
      <c r="D25" s="344"/>
      <c r="E25" s="344"/>
      <c r="F25" s="344"/>
      <c r="G25" s="344"/>
      <c r="H25" s="344"/>
      <c r="I25" s="344"/>
      <c r="J25" s="344"/>
    </row>
    <row r="26" spans="1:10" s="457" customFormat="1" x14ac:dyDescent="0.25">
      <c r="A26" s="460">
        <f t="shared" si="0"/>
        <v>15</v>
      </c>
      <c r="B26" s="466" t="s">
        <v>96</v>
      </c>
      <c r="C26" s="344" t="s">
        <v>97</v>
      </c>
      <c r="D26" s="344"/>
      <c r="E26" s="344"/>
      <c r="F26" s="344"/>
      <c r="G26" s="344"/>
      <c r="H26" s="344"/>
      <c r="I26" s="344"/>
      <c r="J26" s="344"/>
    </row>
    <row r="27" spans="1:10" s="457" customFormat="1" x14ac:dyDescent="0.25">
      <c r="A27" s="460">
        <f t="shared" si="0"/>
        <v>16</v>
      </c>
      <c r="B27" s="466" t="s">
        <v>98</v>
      </c>
      <c r="C27" s="344" t="s">
        <v>99</v>
      </c>
      <c r="D27" s="344"/>
      <c r="E27" s="344"/>
      <c r="F27" s="344"/>
      <c r="G27" s="344"/>
      <c r="H27" s="344"/>
      <c r="I27" s="344"/>
      <c r="J27" s="344"/>
    </row>
    <row r="28" spans="1:10" x14ac:dyDescent="0.25">
      <c r="A28" s="460">
        <f t="shared" si="0"/>
        <v>17</v>
      </c>
      <c r="B28" s="466" t="s">
        <v>100</v>
      </c>
      <c r="C28" s="19" t="s">
        <v>101</v>
      </c>
      <c r="D28" s="19"/>
      <c r="E28" s="19"/>
      <c r="F28" s="19"/>
      <c r="G28" s="19"/>
      <c r="H28" s="19"/>
      <c r="I28" s="19"/>
      <c r="J28" s="19"/>
    </row>
    <row r="29" spans="1:10" x14ac:dyDescent="0.25">
      <c r="A29" s="460">
        <f t="shared" si="0"/>
        <v>18</v>
      </c>
      <c r="B29" s="466" t="s">
        <v>102</v>
      </c>
      <c r="C29" s="19" t="s">
        <v>103</v>
      </c>
      <c r="D29" s="19"/>
      <c r="E29" s="19"/>
      <c r="F29" s="19"/>
      <c r="G29" s="19"/>
      <c r="H29" s="19"/>
      <c r="I29" s="19"/>
      <c r="J29" s="19"/>
    </row>
    <row r="30" spans="1:10" ht="30" customHeight="1" x14ac:dyDescent="0.25">
      <c r="A30" s="460">
        <f t="shared" si="0"/>
        <v>19</v>
      </c>
      <c r="B30" s="466" t="s">
        <v>104</v>
      </c>
      <c r="C30" s="873" t="s">
        <v>105</v>
      </c>
      <c r="D30" s="873"/>
      <c r="E30" s="873"/>
      <c r="F30" s="873"/>
      <c r="G30" s="873"/>
      <c r="H30" s="873"/>
      <c r="I30" s="873"/>
      <c r="J30" s="873"/>
    </row>
    <row r="31" spans="1:10" ht="30" customHeight="1" x14ac:dyDescent="0.25">
      <c r="A31" s="460">
        <f t="shared" si="0"/>
        <v>20</v>
      </c>
      <c r="B31" s="466" t="s">
        <v>106</v>
      </c>
      <c r="C31" s="19" t="s">
        <v>107</v>
      </c>
      <c r="D31" s="464"/>
      <c r="E31" s="464"/>
      <c r="F31" s="464"/>
      <c r="G31" s="464"/>
      <c r="H31" s="464"/>
      <c r="I31" s="464"/>
      <c r="J31" s="464"/>
    </row>
    <row r="32" spans="1:10" ht="30" customHeight="1" x14ac:dyDescent="0.25">
      <c r="A32" s="460">
        <f t="shared" si="0"/>
        <v>21</v>
      </c>
      <c r="B32" s="466" t="s">
        <v>108</v>
      </c>
      <c r="C32" s="19" t="s">
        <v>109</v>
      </c>
      <c r="D32" s="464"/>
      <c r="E32" s="464"/>
      <c r="F32" s="464"/>
      <c r="G32" s="464"/>
      <c r="H32" s="464"/>
      <c r="I32" s="464"/>
      <c r="J32" s="464"/>
    </row>
    <row r="33" spans="1:10" ht="30" customHeight="1" x14ac:dyDescent="0.25">
      <c r="A33" s="460">
        <f t="shared" si="0"/>
        <v>22</v>
      </c>
      <c r="B33" s="466" t="s">
        <v>110</v>
      </c>
      <c r="C33" s="19" t="s">
        <v>111</v>
      </c>
      <c r="D33" s="464"/>
      <c r="E33" s="464"/>
      <c r="F33" s="464"/>
      <c r="G33" s="464"/>
      <c r="H33" s="464"/>
      <c r="I33" s="464"/>
      <c r="J33" s="464"/>
    </row>
    <row r="34" spans="1:10" ht="30" customHeight="1" x14ac:dyDescent="0.25">
      <c r="A34" s="460">
        <f t="shared" si="0"/>
        <v>23</v>
      </c>
      <c r="B34" s="466" t="s">
        <v>112</v>
      </c>
      <c r="C34" s="19" t="s">
        <v>113</v>
      </c>
      <c r="D34" s="464"/>
      <c r="E34" s="464"/>
      <c r="F34" s="464"/>
      <c r="G34" s="464"/>
      <c r="H34" s="464"/>
      <c r="I34" s="464"/>
      <c r="J34" s="464"/>
    </row>
    <row r="35" spans="1:10" s="72" customFormat="1" x14ac:dyDescent="0.25">
      <c r="A35" s="460">
        <f t="shared" si="0"/>
        <v>24</v>
      </c>
      <c r="B35" s="466" t="s">
        <v>114</v>
      </c>
      <c r="C35" s="19" t="s">
        <v>115</v>
      </c>
      <c r="D35" s="473"/>
      <c r="E35" s="473"/>
      <c r="F35" s="473"/>
      <c r="G35" s="473"/>
      <c r="H35" s="473"/>
      <c r="I35" s="473"/>
      <c r="J35" s="473"/>
    </row>
    <row r="36" spans="1:10" s="72" customFormat="1" x14ac:dyDescent="0.25">
      <c r="A36" s="460">
        <f t="shared" si="0"/>
        <v>25</v>
      </c>
      <c r="B36" s="466" t="s">
        <v>116</v>
      </c>
      <c r="C36" s="19" t="s">
        <v>117</v>
      </c>
      <c r="D36" s="473"/>
      <c r="E36" s="473"/>
      <c r="F36" s="473"/>
      <c r="G36" s="473"/>
      <c r="H36" s="473"/>
      <c r="I36" s="473"/>
      <c r="J36" s="473"/>
    </row>
    <row r="37" spans="1:10" s="72" customFormat="1" x14ac:dyDescent="0.25">
      <c r="A37" s="460">
        <v>26</v>
      </c>
      <c r="B37" s="465" t="s">
        <v>118</v>
      </c>
      <c r="C37" s="473" t="s">
        <v>119</v>
      </c>
      <c r="D37" s="473"/>
      <c r="E37" s="473"/>
      <c r="F37" s="473"/>
      <c r="G37" s="473"/>
      <c r="H37" s="473"/>
      <c r="I37" s="473"/>
      <c r="J37" s="473"/>
    </row>
    <row r="38" spans="1:10" s="72" customFormat="1" x14ac:dyDescent="0.25">
      <c r="A38" s="460">
        <v>27</v>
      </c>
      <c r="B38" s="465" t="s">
        <v>120</v>
      </c>
      <c r="C38" s="473" t="s">
        <v>121</v>
      </c>
      <c r="D38" s="473"/>
      <c r="E38" s="473"/>
      <c r="F38" s="473"/>
      <c r="G38" s="473"/>
      <c r="H38" s="473"/>
      <c r="I38" s="473"/>
      <c r="J38" s="473"/>
    </row>
    <row r="39" spans="1:10" s="72" customFormat="1" x14ac:dyDescent="0.25">
      <c r="A39" s="460">
        <v>28</v>
      </c>
      <c r="B39" s="467" t="s">
        <v>122</v>
      </c>
      <c r="C39" s="473" t="s">
        <v>123</v>
      </c>
      <c r="D39" s="473"/>
      <c r="E39" s="473"/>
      <c r="F39" s="473"/>
      <c r="G39" s="473"/>
      <c r="H39" s="473"/>
      <c r="I39" s="473"/>
      <c r="J39" s="473"/>
    </row>
    <row r="40" spans="1:10" s="72" customFormat="1" x14ac:dyDescent="0.25">
      <c r="A40" s="460">
        <v>29</v>
      </c>
      <c r="B40" s="465" t="s">
        <v>124</v>
      </c>
      <c r="C40" s="473" t="s">
        <v>125</v>
      </c>
      <c r="D40" s="473"/>
      <c r="E40" s="473"/>
      <c r="F40" s="473"/>
      <c r="G40" s="473"/>
      <c r="H40" s="473"/>
      <c r="I40" s="473"/>
      <c r="J40" s="473"/>
    </row>
    <row r="41" spans="1:10" s="72" customFormat="1" x14ac:dyDescent="0.25">
      <c r="A41" s="460">
        <v>30</v>
      </c>
      <c r="B41" s="465" t="s">
        <v>126</v>
      </c>
      <c r="C41" s="473" t="s">
        <v>127</v>
      </c>
      <c r="D41" s="473"/>
      <c r="E41" s="473"/>
      <c r="F41" s="473"/>
      <c r="G41" s="473"/>
      <c r="H41" s="473"/>
      <c r="I41" s="473"/>
      <c r="J41" s="473"/>
    </row>
    <row r="42" spans="1:10" s="72" customFormat="1" x14ac:dyDescent="0.25">
      <c r="A42" s="460">
        <v>31</v>
      </c>
      <c r="B42" s="465" t="s">
        <v>128</v>
      </c>
      <c r="C42" s="473" t="s">
        <v>129</v>
      </c>
      <c r="D42" s="473"/>
      <c r="E42" s="473"/>
      <c r="F42" s="473"/>
      <c r="G42" s="473"/>
      <c r="H42" s="473"/>
      <c r="I42" s="473"/>
      <c r="J42" s="473"/>
    </row>
    <row r="43" spans="1:10" s="72" customFormat="1" x14ac:dyDescent="0.25">
      <c r="A43" s="460">
        <v>32</v>
      </c>
      <c r="B43" s="465" t="s">
        <v>130</v>
      </c>
      <c r="C43" s="473" t="s">
        <v>131</v>
      </c>
      <c r="D43" s="473"/>
      <c r="E43" s="473"/>
      <c r="F43" s="473"/>
      <c r="G43" s="473"/>
      <c r="H43" s="473"/>
      <c r="I43" s="473"/>
      <c r="J43" s="473"/>
    </row>
    <row r="44" spans="1:10" s="72" customFormat="1" x14ac:dyDescent="0.25">
      <c r="A44" s="460">
        <v>33</v>
      </c>
      <c r="B44" s="465" t="s">
        <v>132</v>
      </c>
      <c r="C44" s="473" t="s">
        <v>133</v>
      </c>
      <c r="D44" s="473"/>
      <c r="E44" s="473"/>
      <c r="F44" s="473"/>
      <c r="G44" s="473"/>
      <c r="H44" s="473"/>
      <c r="I44" s="473"/>
      <c r="J44" s="473"/>
    </row>
    <row r="45" spans="1:10" s="72" customFormat="1" x14ac:dyDescent="0.25">
      <c r="A45" s="460">
        <v>34</v>
      </c>
      <c r="B45" s="465" t="s">
        <v>134</v>
      </c>
      <c r="C45" s="473" t="s">
        <v>135</v>
      </c>
      <c r="D45" s="473"/>
      <c r="E45" s="473"/>
      <c r="F45" s="473"/>
      <c r="G45" s="473"/>
      <c r="H45" s="473"/>
      <c r="I45" s="473"/>
      <c r="J45" s="473"/>
    </row>
    <row r="46" spans="1:10" s="72" customFormat="1" x14ac:dyDescent="0.25">
      <c r="A46" s="460">
        <v>35</v>
      </c>
      <c r="B46" s="465" t="s">
        <v>136</v>
      </c>
      <c r="C46" s="473" t="s">
        <v>137</v>
      </c>
      <c r="D46" s="503"/>
      <c r="E46" s="473"/>
      <c r="F46" s="473"/>
      <c r="G46" s="473"/>
      <c r="H46" s="473"/>
      <c r="I46" s="473"/>
      <c r="J46" s="473"/>
    </row>
    <row r="47" spans="1:10" s="72" customFormat="1" x14ac:dyDescent="0.25">
      <c r="A47" s="460">
        <v>36</v>
      </c>
      <c r="B47" s="465" t="s">
        <v>138</v>
      </c>
      <c r="C47" s="473" t="s">
        <v>139</v>
      </c>
      <c r="D47" s="473"/>
      <c r="E47" s="473"/>
      <c r="F47" s="473"/>
      <c r="G47" s="473"/>
      <c r="H47" s="473"/>
      <c r="I47" s="473"/>
      <c r="J47" s="473"/>
    </row>
    <row r="48" spans="1:10" s="72" customFormat="1" x14ac:dyDescent="0.25">
      <c r="A48" s="460">
        <v>36</v>
      </c>
      <c r="B48" s="467" t="s">
        <v>140</v>
      </c>
      <c r="C48" s="473" t="s">
        <v>141</v>
      </c>
      <c r="D48" s="473"/>
      <c r="E48" s="473"/>
      <c r="F48" s="473"/>
      <c r="G48" s="473"/>
      <c r="H48" s="473"/>
      <c r="I48" s="473"/>
      <c r="J48" s="473"/>
    </row>
    <row r="49" spans="1:3" s="72" customFormat="1" x14ac:dyDescent="0.25">
      <c r="A49" s="460">
        <v>36</v>
      </c>
      <c r="B49" s="467" t="s">
        <v>142</v>
      </c>
      <c r="C49" s="473" t="s">
        <v>143</v>
      </c>
    </row>
    <row r="50" spans="1:3" s="72" customFormat="1" x14ac:dyDescent="0.25">
      <c r="A50" s="473"/>
      <c r="B50" s="473"/>
      <c r="C50" s="473"/>
    </row>
    <row r="51" spans="1:3" s="72" customFormat="1" x14ac:dyDescent="0.25">
      <c r="A51" s="473"/>
      <c r="B51" s="473"/>
      <c r="C51" s="473"/>
    </row>
    <row r="52" spans="1:3" s="72" customFormat="1" x14ac:dyDescent="0.25">
      <c r="A52" s="473"/>
      <c r="B52" s="473"/>
      <c r="C52" s="473"/>
    </row>
    <row r="53" spans="1:3" s="72" customFormat="1" x14ac:dyDescent="0.25">
      <c r="A53" s="473"/>
      <c r="B53" s="473"/>
      <c r="C53" s="473"/>
    </row>
    <row r="54" spans="1:3" s="72" customFormat="1" x14ac:dyDescent="0.25">
      <c r="A54" s="473"/>
      <c r="B54" s="473"/>
      <c r="C54" s="473"/>
    </row>
    <row r="55" spans="1:3" s="72" customFormat="1" x14ac:dyDescent="0.25">
      <c r="A55" s="473"/>
      <c r="B55" s="473"/>
      <c r="C55" s="473"/>
    </row>
    <row r="56" spans="1:3" s="72" customFormat="1" x14ac:dyDescent="0.25">
      <c r="A56" s="473" t="s">
        <v>144</v>
      </c>
      <c r="B56" s="473"/>
      <c r="C56" s="473"/>
    </row>
    <row r="57" spans="1:3" s="72" customFormat="1" x14ac:dyDescent="0.25">
      <c r="A57" s="473" t="s">
        <v>145</v>
      </c>
      <c r="B57" s="473"/>
      <c r="C57" s="473"/>
    </row>
    <row r="58" spans="1:3" s="72" customFormat="1" x14ac:dyDescent="0.25">
      <c r="A58" s="473"/>
      <c r="B58" s="473"/>
      <c r="C58" s="473"/>
    </row>
    <row r="59" spans="1:3" s="72" customFormat="1" x14ac:dyDescent="0.25">
      <c r="A59" s="473"/>
      <c r="B59" s="473"/>
      <c r="C59" s="473"/>
    </row>
    <row r="60" spans="1:3" s="72" customFormat="1" x14ac:dyDescent="0.25">
      <c r="A60" s="473"/>
      <c r="B60" s="473"/>
      <c r="C60" s="473"/>
    </row>
    <row r="61" spans="1:3" s="72" customFormat="1" x14ac:dyDescent="0.25">
      <c r="A61" s="473"/>
      <c r="B61" s="473"/>
      <c r="C61" s="473"/>
    </row>
    <row r="62" spans="1:3" s="72" customFormat="1" x14ac:dyDescent="0.25">
      <c r="A62" s="473"/>
      <c r="B62" s="473"/>
      <c r="C62" s="473"/>
    </row>
    <row r="63" spans="1:3" s="72" customFormat="1" x14ac:dyDescent="0.25">
      <c r="A63" s="473"/>
      <c r="B63" s="473"/>
      <c r="C63" s="473"/>
    </row>
    <row r="64" spans="1:3" s="72" customFormat="1" x14ac:dyDescent="0.25">
      <c r="A64" s="473"/>
      <c r="B64" s="473"/>
      <c r="C64" s="473"/>
    </row>
    <row r="65" s="72" customFormat="1" x14ac:dyDescent="0.25"/>
    <row r="66" s="72" customFormat="1" x14ac:dyDescent="0.25"/>
    <row r="67" s="72" customFormat="1" x14ac:dyDescent="0.25"/>
    <row r="68" s="72" customFormat="1" x14ac:dyDescent="0.25"/>
    <row r="69" s="72" customFormat="1" x14ac:dyDescent="0.25"/>
    <row r="70" s="72" customFormat="1" x14ac:dyDescent="0.25"/>
    <row r="71" s="72" customFormat="1" x14ac:dyDescent="0.25"/>
    <row r="72" s="72" customFormat="1" x14ac:dyDescent="0.25"/>
    <row r="73" s="72" customFormat="1" x14ac:dyDescent="0.25"/>
    <row r="74" s="72" customFormat="1" x14ac:dyDescent="0.25"/>
    <row r="75" s="72" customFormat="1" x14ac:dyDescent="0.25"/>
    <row r="76" s="72" customFormat="1" x14ac:dyDescent="0.25"/>
    <row r="77" s="72" customFormat="1" x14ac:dyDescent="0.25"/>
    <row r="78" s="72" customFormat="1" x14ac:dyDescent="0.25"/>
    <row r="79" s="72" customFormat="1" x14ac:dyDescent="0.25"/>
    <row r="80" s="72" customFormat="1" x14ac:dyDescent="0.25"/>
    <row r="81" s="72" customFormat="1" x14ac:dyDescent="0.25"/>
    <row r="82" s="72" customFormat="1" x14ac:dyDescent="0.25"/>
    <row r="83" s="72" customFormat="1" x14ac:dyDescent="0.25"/>
    <row r="84" s="72" customFormat="1" x14ac:dyDescent="0.25"/>
    <row r="85" s="72" customFormat="1" x14ac:dyDescent="0.25"/>
    <row r="86" s="72" customFormat="1" x14ac:dyDescent="0.25"/>
    <row r="87" s="72" customFormat="1" x14ac:dyDescent="0.25"/>
    <row r="88" s="72" customFormat="1" x14ac:dyDescent="0.25"/>
    <row r="89" s="72" customFormat="1" x14ac:dyDescent="0.25"/>
    <row r="90" s="72" customFormat="1" x14ac:dyDescent="0.25"/>
    <row r="91" s="72" customFormat="1" x14ac:dyDescent="0.25"/>
    <row r="92" s="72" customFormat="1" x14ac:dyDescent="0.25"/>
    <row r="93" s="72" customFormat="1" x14ac:dyDescent="0.25"/>
    <row r="94" s="72" customFormat="1" x14ac:dyDescent="0.25"/>
    <row r="95" s="72" customFormat="1" x14ac:dyDescent="0.25"/>
    <row r="96" s="72" customFormat="1" x14ac:dyDescent="0.25"/>
    <row r="97" s="72" customFormat="1" x14ac:dyDescent="0.25"/>
    <row r="98" s="72" customFormat="1" x14ac:dyDescent="0.25"/>
    <row r="99" s="72" customFormat="1" x14ac:dyDescent="0.25"/>
    <row r="100" s="72" customFormat="1" x14ac:dyDescent="0.25"/>
    <row r="101" s="72" customFormat="1" x14ac:dyDescent="0.25"/>
    <row r="102" s="72" customFormat="1" x14ac:dyDescent="0.25"/>
    <row r="103" s="72" customFormat="1" x14ac:dyDescent="0.25"/>
    <row r="104" s="72" customFormat="1" x14ac:dyDescent="0.25"/>
    <row r="105" s="72" customFormat="1" x14ac:dyDescent="0.25"/>
    <row r="106" s="72" customFormat="1" x14ac:dyDescent="0.25"/>
    <row r="107" s="72" customFormat="1" x14ac:dyDescent="0.25"/>
    <row r="108" s="72" customFormat="1" x14ac:dyDescent="0.25"/>
    <row r="109" s="72" customFormat="1" x14ac:dyDescent="0.25"/>
    <row r="110" s="72" customFormat="1" x14ac:dyDescent="0.25"/>
    <row r="111" s="72" customFormat="1" x14ac:dyDescent="0.25"/>
    <row r="112" s="72" customFormat="1" x14ac:dyDescent="0.25"/>
    <row r="113" s="72" customFormat="1" x14ac:dyDescent="0.25"/>
    <row r="114" s="72" customFormat="1" x14ac:dyDescent="0.25"/>
    <row r="115" s="72" customFormat="1" x14ac:dyDescent="0.25"/>
    <row r="116" s="72" customFormat="1" x14ac:dyDescent="0.25"/>
    <row r="117" s="72" customFormat="1" x14ac:dyDescent="0.25"/>
    <row r="118" s="72" customFormat="1" x14ac:dyDescent="0.25"/>
    <row r="119" s="72" customFormat="1" x14ac:dyDescent="0.25"/>
    <row r="120" s="72" customFormat="1" x14ac:dyDescent="0.25"/>
    <row r="121" s="72" customFormat="1" x14ac:dyDescent="0.25"/>
    <row r="122" s="72" customFormat="1" x14ac:dyDescent="0.25"/>
    <row r="123" s="72" customFormat="1" x14ac:dyDescent="0.25"/>
    <row r="124" s="72" customFormat="1" x14ac:dyDescent="0.25"/>
    <row r="125" s="72" customFormat="1" x14ac:dyDescent="0.25"/>
    <row r="126" s="72" customFormat="1" x14ac:dyDescent="0.25"/>
    <row r="127" s="72" customFormat="1" x14ac:dyDescent="0.25"/>
    <row r="128" s="72" customFormat="1" x14ac:dyDescent="0.25"/>
    <row r="129" s="72" customFormat="1" x14ac:dyDescent="0.25"/>
    <row r="130" s="72" customFormat="1" x14ac:dyDescent="0.25"/>
    <row r="131" s="72" customFormat="1" x14ac:dyDescent="0.25"/>
    <row r="132" s="72" customFormat="1" x14ac:dyDescent="0.25"/>
    <row r="133" s="72" customFormat="1" x14ac:dyDescent="0.25"/>
    <row r="134" s="72" customFormat="1" x14ac:dyDescent="0.25"/>
    <row r="135" s="72" customFormat="1" x14ac:dyDescent="0.25"/>
    <row r="136" s="72" customFormat="1" x14ac:dyDescent="0.25"/>
    <row r="137" s="72" customFormat="1" x14ac:dyDescent="0.25"/>
    <row r="138" s="72" customFormat="1" x14ac:dyDescent="0.25"/>
    <row r="139" s="72" customFormat="1" x14ac:dyDescent="0.25"/>
    <row r="140" s="72" customFormat="1" x14ac:dyDescent="0.25"/>
    <row r="141" s="72" customFormat="1" x14ac:dyDescent="0.25"/>
    <row r="142" s="72" customFormat="1" x14ac:dyDescent="0.25"/>
    <row r="143" s="72" customFormat="1" x14ac:dyDescent="0.25"/>
    <row r="144" s="72" customFormat="1" x14ac:dyDescent="0.25"/>
    <row r="145" s="72" customFormat="1" x14ac:dyDescent="0.25"/>
    <row r="146" s="72" customFormat="1" x14ac:dyDescent="0.25"/>
    <row r="147" s="72" customFormat="1" x14ac:dyDescent="0.25"/>
    <row r="148" s="72" customFormat="1" x14ac:dyDescent="0.25"/>
    <row r="149" s="72" customFormat="1" x14ac:dyDescent="0.25"/>
    <row r="150" s="72" customFormat="1" x14ac:dyDescent="0.25"/>
    <row r="151" s="72" customFormat="1" x14ac:dyDescent="0.25"/>
    <row r="152" s="72" customFormat="1" x14ac:dyDescent="0.25"/>
    <row r="153" s="72" customFormat="1" x14ac:dyDescent="0.25"/>
    <row r="154" s="72" customFormat="1" x14ac:dyDescent="0.25"/>
    <row r="155" s="72" customFormat="1" x14ac:dyDescent="0.25"/>
    <row r="156" s="72" customFormat="1" x14ac:dyDescent="0.25"/>
    <row r="157" s="72" customFormat="1" x14ac:dyDescent="0.25"/>
    <row r="158" s="72" customFormat="1" x14ac:dyDescent="0.25"/>
    <row r="159" s="72" customFormat="1" x14ac:dyDescent="0.25"/>
    <row r="160" s="72" customFormat="1" x14ac:dyDescent="0.25"/>
    <row r="161" s="72" customFormat="1" x14ac:dyDescent="0.25"/>
    <row r="162" s="72" customFormat="1" x14ac:dyDescent="0.25"/>
    <row r="163" s="72" customFormat="1" x14ac:dyDescent="0.25"/>
    <row r="164" s="72" customFormat="1" x14ac:dyDescent="0.25"/>
    <row r="165" s="72" customFormat="1" x14ac:dyDescent="0.25"/>
    <row r="166" s="72" customFormat="1" x14ac:dyDescent="0.25"/>
    <row r="167" s="72" customFormat="1" x14ac:dyDescent="0.25"/>
    <row r="168" s="72" customFormat="1" x14ac:dyDescent="0.25"/>
    <row r="169" s="72" customFormat="1" x14ac:dyDescent="0.25"/>
    <row r="170" s="72" customFormat="1" x14ac:dyDescent="0.25"/>
    <row r="171" s="72" customFormat="1" x14ac:dyDescent="0.25"/>
    <row r="172" s="72" customFormat="1" x14ac:dyDescent="0.25"/>
    <row r="173" s="72" customFormat="1" x14ac:dyDescent="0.25"/>
    <row r="174" s="72" customFormat="1" x14ac:dyDescent="0.25"/>
    <row r="175" s="72" customFormat="1" x14ac:dyDescent="0.25"/>
    <row r="176" s="72" customFormat="1" x14ac:dyDescent="0.25"/>
    <row r="177" s="72" customFormat="1" x14ac:dyDescent="0.25"/>
    <row r="178" s="72" customFormat="1" x14ac:dyDescent="0.25"/>
    <row r="179" s="72" customFormat="1" x14ac:dyDescent="0.25"/>
    <row r="180" s="72" customFormat="1" x14ac:dyDescent="0.25"/>
    <row r="181" s="72" customFormat="1" x14ac:dyDescent="0.25"/>
    <row r="182" s="72" customFormat="1" x14ac:dyDescent="0.25"/>
    <row r="183" s="72" customFormat="1" x14ac:dyDescent="0.25"/>
    <row r="184" s="72" customFormat="1" x14ac:dyDescent="0.25"/>
    <row r="185" s="72" customFormat="1" x14ac:dyDescent="0.25"/>
    <row r="186" s="72" customFormat="1" x14ac:dyDescent="0.25"/>
    <row r="187" s="72" customFormat="1" x14ac:dyDescent="0.25"/>
    <row r="188" s="72" customFormat="1" x14ac:dyDescent="0.25"/>
    <row r="189" s="72" customFormat="1" x14ac:dyDescent="0.25"/>
    <row r="190" s="72" customFormat="1" x14ac:dyDescent="0.25"/>
    <row r="191" s="72" customFormat="1" x14ac:dyDescent="0.25"/>
    <row r="192" s="72" customFormat="1" x14ac:dyDescent="0.25"/>
    <row r="193" s="72" customFormat="1" x14ac:dyDescent="0.25"/>
    <row r="194" s="72" customFormat="1" x14ac:dyDescent="0.25"/>
    <row r="195" s="72" customFormat="1" x14ac:dyDescent="0.25"/>
    <row r="196" s="72" customFormat="1" x14ac:dyDescent="0.25"/>
    <row r="197" s="72" customFormat="1" x14ac:dyDescent="0.25"/>
    <row r="198" s="72" customFormat="1" x14ac:dyDescent="0.25"/>
    <row r="199" s="72" customFormat="1" x14ac:dyDescent="0.25"/>
    <row r="200" s="72" customFormat="1" x14ac:dyDescent="0.25"/>
    <row r="201" s="72" customFormat="1" x14ac:dyDescent="0.25"/>
    <row r="202" s="72" customFormat="1" x14ac:dyDescent="0.25"/>
    <row r="203" s="72" customFormat="1" x14ac:dyDescent="0.25"/>
    <row r="204" s="72" customFormat="1" x14ac:dyDescent="0.25"/>
    <row r="205" s="72" customFormat="1" x14ac:dyDescent="0.25"/>
    <row r="206" s="72" customFormat="1" x14ac:dyDescent="0.25"/>
    <row r="207" s="72" customFormat="1" x14ac:dyDescent="0.25"/>
    <row r="208" s="72" customFormat="1" x14ac:dyDescent="0.25"/>
    <row r="209" s="72" customFormat="1" x14ac:dyDescent="0.25"/>
    <row r="210" s="72" customFormat="1" x14ac:dyDescent="0.25"/>
    <row r="211" s="72" customFormat="1" x14ac:dyDescent="0.25"/>
    <row r="212" s="72" customFormat="1" x14ac:dyDescent="0.25"/>
    <row r="213" s="72" customFormat="1" x14ac:dyDescent="0.25"/>
    <row r="214" s="72" customFormat="1" x14ac:dyDescent="0.25"/>
    <row r="215" s="72" customFormat="1" x14ac:dyDescent="0.25"/>
    <row r="216" s="72" customFormat="1" x14ac:dyDescent="0.25"/>
    <row r="217" s="72" customFormat="1" x14ac:dyDescent="0.25"/>
    <row r="218" s="72" customFormat="1" x14ac:dyDescent="0.25"/>
    <row r="219" s="72" customFormat="1" x14ac:dyDescent="0.25"/>
    <row r="220" s="72" customFormat="1" x14ac:dyDescent="0.25"/>
    <row r="221" s="72" customFormat="1" x14ac:dyDescent="0.25"/>
    <row r="222" s="72" customFormat="1" x14ac:dyDescent="0.25"/>
    <row r="223" s="72" customFormat="1" x14ac:dyDescent="0.25"/>
    <row r="224" s="72" customFormat="1" x14ac:dyDescent="0.25"/>
    <row r="225" s="72" customFormat="1" x14ac:dyDescent="0.25"/>
    <row r="226" s="72" customFormat="1" x14ac:dyDescent="0.25"/>
    <row r="227" s="72" customFormat="1" x14ac:dyDescent="0.25"/>
    <row r="228" s="72" customFormat="1" x14ac:dyDescent="0.25"/>
    <row r="229" s="72" customFormat="1" x14ac:dyDescent="0.25"/>
    <row r="230" s="72" customFormat="1" x14ac:dyDescent="0.25"/>
    <row r="231" s="72" customFormat="1" x14ac:dyDescent="0.25"/>
    <row r="232" s="72" customFormat="1" x14ac:dyDescent="0.25"/>
    <row r="233" s="72" customFormat="1" x14ac:dyDescent="0.25"/>
    <row r="234" s="72" customFormat="1" x14ac:dyDescent="0.25"/>
    <row r="235" s="72" customFormat="1" x14ac:dyDescent="0.25"/>
    <row r="236" s="72" customFormat="1" x14ac:dyDescent="0.25"/>
    <row r="237" s="72" customFormat="1" x14ac:dyDescent="0.25"/>
    <row r="238" s="72" customFormat="1" x14ac:dyDescent="0.25"/>
    <row r="239" s="72" customFormat="1" x14ac:dyDescent="0.25"/>
    <row r="240" s="72" customFormat="1" x14ac:dyDescent="0.25"/>
    <row r="241" s="72" customFormat="1" x14ac:dyDescent="0.25"/>
    <row r="242" s="72" customFormat="1" x14ac:dyDescent="0.25"/>
    <row r="243" s="72" customFormat="1" x14ac:dyDescent="0.25"/>
    <row r="244" s="72" customFormat="1" x14ac:dyDescent="0.25"/>
    <row r="245" s="72" customFormat="1" x14ac:dyDescent="0.25"/>
    <row r="246" s="72" customFormat="1" x14ac:dyDescent="0.25"/>
    <row r="247" s="72" customFormat="1" x14ac:dyDescent="0.25"/>
    <row r="248" s="72" customFormat="1" x14ac:dyDescent="0.25"/>
    <row r="249" s="72" customFormat="1" x14ac:dyDescent="0.25"/>
    <row r="250" s="72" customFormat="1" x14ac:dyDescent="0.25"/>
    <row r="251" s="72" customFormat="1" x14ac:dyDescent="0.25"/>
    <row r="252" s="72" customFormat="1" x14ac:dyDescent="0.25"/>
    <row r="253" s="72" customFormat="1" x14ac:dyDescent="0.25"/>
    <row r="254" s="72" customFormat="1" x14ac:dyDescent="0.25"/>
    <row r="255" s="72" customFormat="1" x14ac:dyDescent="0.25"/>
    <row r="256" s="72" customFormat="1" x14ac:dyDescent="0.25"/>
    <row r="257" s="72" customFormat="1" x14ac:dyDescent="0.25"/>
    <row r="258" s="72" customFormat="1" x14ac:dyDescent="0.25"/>
    <row r="259" s="72" customFormat="1" x14ac:dyDescent="0.25"/>
    <row r="260" s="72" customFormat="1" x14ac:dyDescent="0.25"/>
    <row r="261" s="72" customFormat="1" x14ac:dyDescent="0.25"/>
    <row r="262" s="72" customFormat="1" x14ac:dyDescent="0.25"/>
    <row r="263" s="72" customFormat="1" x14ac:dyDescent="0.25"/>
    <row r="264" s="72" customFormat="1" x14ac:dyDescent="0.25"/>
  </sheetData>
  <mergeCells count="2">
    <mergeCell ref="A3:J3"/>
    <mergeCell ref="C30:J30"/>
  </mergeCells>
  <hyperlinks>
    <hyperlink ref="B12" location="'Market Consistent Balance Sheet'!B1" display="Form MC-BS(A)[AR]" xr:uid="{47D856E8-9358-4825-860C-84B29563339F}"/>
    <hyperlink ref="B15" location="'Note 1 Government Securities'!B1" display="'Note 1 Government Securities'!B1" xr:uid="{DF0087F9-E5F9-46A6-B9E2-41EB5BA79376}"/>
    <hyperlink ref="B16" location="'Note 2 Debt securities'!B1" display="'Note 2 Debt securities'!B1" xr:uid="{9D139EEE-5C4A-44FE-A192-7641A5A88093}"/>
    <hyperlink ref="B17" location="'Note 3 Ordinary shares'!B1" display="Form MC-BS(A) -3 [AR]" xr:uid="{0E834692-359A-4B65-9F29-0C328436927D}"/>
    <hyperlink ref="B18" location="'Note 4 Corporate Debts'!B1" display="Form MC-BS(A) -4[AR]" xr:uid="{94CC1C84-31D8-40D5-BD97-D058D0213CC3}"/>
    <hyperlink ref="B19" location="'Note 5 Deposits'!B1" display="Form MC-BS(A) -5[AR]" xr:uid="{82BD0AFA-3944-4918-9845-6463264C63C0}"/>
    <hyperlink ref="B20" location="'Note 6 Freehold - Occupied'!A1" display="Form MC-BS(A) -6 [AR]" xr:uid="{A1A71310-6EA3-4DBC-B608-DE78540BEE57}"/>
    <hyperlink ref="B21" location="'Note 7 Free Hold - Investment'!A1" display="Form MC-BS(A) -7[AR]" xr:uid="{A5BE3DE1-2735-4F29-931A-793D23A54528}"/>
    <hyperlink ref="B25" location="'Note 8 Inv - Related parties'!A1" display="Form MC-BS(A) -8 [AR]" xr:uid="{29C1B0CF-A7CE-40FE-AD3A-C3B9CC178D82}"/>
    <hyperlink ref="B26" location="'Note 9 Unlis Shar &amp; Co deb inv'!A1" display="Form MC-BS(A) -9 [AR]" xr:uid="{494A71DB-1613-46E4-A555-01BB9D93BEE2}"/>
    <hyperlink ref="B27" location="'Note 10 Unrated Corporate Debt '!A1" display="Form MC-BS(A) -10 [AR]" xr:uid="{DC6A17F1-5D83-4195-B203-958E878E25F5}"/>
    <hyperlink ref="B28" location="'Note 11 Unit Trust and MF'!A1" display="Form MC-BS(A) -11 [AR]" xr:uid="{09B1A12E-F347-42DD-8AB2-392A05201B14}"/>
    <hyperlink ref="B29" location="'Note 12 Gold'!A1" display="Form MC-BS(A) -12 [AR]" xr:uid="{7E30D131-92CB-4469-A3BD-A2A82227DA85}"/>
    <hyperlink ref="B30" location="'Note 13 Morgage loan'!A1" display="Form MC-BS(A) -13 [AR]" xr:uid="{C524313B-3250-4011-A0E9-97FD0F2D16F0}"/>
    <hyperlink ref="B13" location="'Market Consistent Balance Sheet'!B112" display="Form MC-BS(L)[AR]" xr:uid="{21776BFA-0789-41FA-B961-240498F48724}"/>
    <hyperlink ref="B14" location="'Market Consistent Balance Sheet'!B150" display="Form MC-BS(E)[AR]" xr:uid="{934BDFDE-73EB-49CF-A7A9-B220E2026383}"/>
    <hyperlink ref="B31:B36" location="'Note 13 Morgage loan'!A1" display="Form MC-BS(A) -13 [AR]" xr:uid="{DCC5A65B-8928-4DAA-A058-DE9B49E230F2}"/>
    <hyperlink ref="B31" location="'Note 14 Leasehold Property'!A1" display="Form MC-BS(A) -14 [AR]" xr:uid="{B1A01D95-3F51-4450-A13E-414449F8E598}"/>
    <hyperlink ref="B32" location="'Note15 Other inadmissible asset'!A1" display="Form MC-BS(A) -15 [AR]" xr:uid="{D8F0CE3B-D2DE-448A-8373-6A887E822A3E}"/>
    <hyperlink ref="B33" location="'Note 16 Inadmissible Prop,Plant'!A1" display="Form MC-BS(A) -16 [AR]" xr:uid="{DB51A784-6396-4288-A5C4-A4196D6261E5}"/>
    <hyperlink ref="B34" location="'Note 17 Inadmissible L&amp;A'!A1" display="Form MC-BS(A) -17 [AR]" xr:uid="{11E1AEBD-DF46-4608-BA62-C9A580B180D9}"/>
    <hyperlink ref="B35" location="'Note 18 Inadmissible shares'!A1" display="Form MC-BS(A) -18 [AR]" xr:uid="{6A7F7054-6A3B-4DB7-A724-4FA60FE07BCE}"/>
    <hyperlink ref="B36" location="'Note 19 Inadmissible Inv Rel'!A1" display="Form MC-BS(A) -19 [AR]" xr:uid="{0EAD06D0-1109-46EC-AAC5-CC514F338EE1}"/>
    <hyperlink ref="B37" location="'Table 1A Unit Trusts'!A1" display="Table 1A" xr:uid="{D7A10AC9-159A-449D-BBAF-B93DFE28C59F}"/>
    <hyperlink ref="B38" location="'Table 2A - Liability Breakdown'!A1" display="Table 2A" xr:uid="{5EA7C442-DD48-4BA8-B4FB-5D3C9F173E81}"/>
    <hyperlink ref="B39" location="'Table 2B - Reinsurance'!A1" display="Table 2B" xr:uid="{A7081636-CCFF-40EE-8AF1-9E529BB7BF7F}"/>
    <hyperlink ref="B40" location="'Table 2C - Reinsurance Details'!A1" display="Table 2C" xr:uid="{6FEF68A0-3EBE-4588-AF77-7D1EC202F7CF}"/>
    <hyperlink ref="B43" location="'Table 4 - Asset Cashflows'!A1" display="Table 4" xr:uid="{26755D87-BFA0-4132-AE18-30A954CB3F2D}"/>
    <hyperlink ref="B44" location="'Table 5 - Liability Cashflows'!A1" display="Table 5" xr:uid="{1F8AD9DA-A3E6-4386-ADD7-5D2313FFCBB9}"/>
    <hyperlink ref="B45" location="'Ins Claims '!A1" display="Ins Claims" xr:uid="{C1AADEAF-A24F-42A0-A0C5-1CCE7DCA5106}"/>
    <hyperlink ref="B46" location="'ZC Curve'!A1" display="ZC curve" xr:uid="{37C4A91E-CFC5-4020-B523-804A321C8FE5}"/>
    <hyperlink ref="B47" location="'GI-TR '!A1" display="GI-TR" xr:uid="{10ABC1C1-84DF-45E4-8B5F-77CDCE91C7C7}"/>
    <hyperlink ref="B41:B42" location="'Table 2C - Reinsurance Details'!A1" display="Table 2C" xr:uid="{48B64FA8-46DC-427E-BDB0-AC0EA5219FDC}"/>
    <hyperlink ref="B41" location="'Table 2D - Coinsurance'!A1" display="Table 2D" xr:uid="{87CEDF41-0E19-4D49-A637-0AB91210A396}"/>
    <hyperlink ref="B42" location="'Table 2E - Coinsurance Detail'!A1" display="Table 2E" xr:uid="{F2B72940-3BA6-4A5F-B137-B2737C1CEE20}"/>
    <hyperlink ref="B48" location="'4 Reinsurance&amp;Coinsurance Risk'!A1" display="Reinsurance&amp;Coinsurance Risk" xr:uid="{49427A50-F351-437B-AA98-25E26C8A1880}"/>
    <hyperlink ref="B49" location="'5 Liability Risk Charge'!A1" display="Liability risk" xr:uid="{35F7CB01-8539-4457-B4AD-6510B9321E22}"/>
  </hyperlinks>
  <pageMargins left="0.75" right="0.75" top="1" bottom="1" header="0.5" footer="0.5"/>
  <pageSetup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3FA-19F9-44E1-AA99-D21C02F79079}">
  <sheetPr>
    <tabColor rgb="FFFFFF99"/>
  </sheetPr>
  <dimension ref="B1:G40"/>
  <sheetViews>
    <sheetView showGridLines="0" workbookViewId="0"/>
  </sheetViews>
  <sheetFormatPr defaultColWidth="8.88671875" defaultRowHeight="13.2" x14ac:dyDescent="0.25"/>
  <cols>
    <col min="1" max="1" width="8.88671875" style="72"/>
    <col min="2" max="2" width="26.44140625" style="72" customWidth="1"/>
    <col min="3" max="3" width="25.5546875" style="72" customWidth="1"/>
    <col min="4" max="4" width="22.5546875" style="72" customWidth="1"/>
    <col min="5" max="5" width="16.44140625" style="72" customWidth="1"/>
    <col min="6" max="6" width="15.5546875" style="72" customWidth="1"/>
    <col min="7" max="7" width="20.44140625" style="72" customWidth="1"/>
    <col min="8" max="16384" width="8.88671875" style="72"/>
  </cols>
  <sheetData>
    <row r="1" spans="2:7" x14ac:dyDescent="0.25">
      <c r="B1" s="19" t="s">
        <v>108</v>
      </c>
      <c r="C1" s="20"/>
      <c r="D1" s="20"/>
      <c r="E1" s="20"/>
      <c r="F1" s="20"/>
      <c r="G1" s="19"/>
    </row>
    <row r="2" spans="2:7" x14ac:dyDescent="0.25">
      <c r="B2" s="473" t="s">
        <v>374</v>
      </c>
      <c r="C2" s="20"/>
      <c r="D2" s="20"/>
      <c r="E2" s="20"/>
      <c r="F2" s="20"/>
      <c r="G2" s="473"/>
    </row>
    <row r="3" spans="2:7" x14ac:dyDescent="0.25">
      <c r="B3" s="21" t="s">
        <v>455</v>
      </c>
      <c r="C3" s="20"/>
      <c r="D3" s="20"/>
      <c r="E3" s="20"/>
      <c r="F3" s="20"/>
      <c r="G3" s="21"/>
    </row>
    <row r="4" spans="2:7" x14ac:dyDescent="0.25">
      <c r="B4" s="473" t="s">
        <v>183</v>
      </c>
      <c r="C4" s="473"/>
      <c r="D4" s="473"/>
      <c r="E4" s="473"/>
      <c r="F4" s="473"/>
      <c r="G4" s="473"/>
    </row>
    <row r="5" spans="2:7" x14ac:dyDescent="0.25">
      <c r="B5" s="473" t="s">
        <v>184</v>
      </c>
      <c r="C5" s="473"/>
      <c r="D5" s="473"/>
      <c r="E5" s="473"/>
      <c r="F5" s="473"/>
      <c r="G5" s="473"/>
    </row>
    <row r="7" spans="2:7" ht="13.8" thickBot="1" x14ac:dyDescent="0.3">
      <c r="B7" s="473"/>
      <c r="C7" s="473"/>
      <c r="D7" s="473"/>
      <c r="E7" s="473"/>
      <c r="F7" s="473" t="s">
        <v>388</v>
      </c>
      <c r="G7" s="473"/>
    </row>
    <row r="8" spans="2:7" ht="39.6" x14ac:dyDescent="0.25">
      <c r="B8" s="22" t="s">
        <v>74</v>
      </c>
      <c r="C8" s="23" t="s">
        <v>356</v>
      </c>
      <c r="D8" s="23" t="s">
        <v>190</v>
      </c>
      <c r="E8" s="23" t="s">
        <v>357</v>
      </c>
      <c r="F8" s="24" t="s">
        <v>358</v>
      </c>
      <c r="G8" s="473"/>
    </row>
    <row r="9" spans="2:7" x14ac:dyDescent="0.25">
      <c r="B9" s="29"/>
      <c r="C9" s="30"/>
      <c r="D9" s="30"/>
      <c r="E9" s="599"/>
      <c r="F9" s="32"/>
      <c r="G9" s="473"/>
    </row>
    <row r="10" spans="2:7" x14ac:dyDescent="0.25">
      <c r="B10" s="29"/>
      <c r="C10" s="30"/>
      <c r="D10" s="30"/>
      <c r="E10" s="599"/>
      <c r="F10" s="32"/>
      <c r="G10" s="473"/>
    </row>
    <row r="11" spans="2:7" x14ac:dyDescent="0.25">
      <c r="B11" s="29"/>
      <c r="C11" s="30"/>
      <c r="D11" s="30"/>
      <c r="E11" s="599"/>
      <c r="F11" s="596"/>
      <c r="G11" s="473"/>
    </row>
    <row r="12" spans="2:7" x14ac:dyDescent="0.25">
      <c r="B12" s="29"/>
      <c r="C12" s="30"/>
      <c r="D12" s="30"/>
      <c r="E12" s="599"/>
      <c r="F12" s="596"/>
      <c r="G12" s="473"/>
    </row>
    <row r="13" spans="2:7" x14ac:dyDescent="0.25">
      <c r="B13" s="644"/>
      <c r="C13" s="599"/>
      <c r="D13" s="599"/>
      <c r="E13" s="599"/>
      <c r="F13" s="596"/>
      <c r="G13" s="473"/>
    </row>
    <row r="14" spans="2:7" x14ac:dyDescent="0.25">
      <c r="B14" s="644"/>
      <c r="C14" s="599"/>
      <c r="D14" s="599"/>
      <c r="E14" s="599"/>
      <c r="F14" s="596"/>
      <c r="G14" s="473"/>
    </row>
    <row r="15" spans="2:7" x14ac:dyDescent="0.25">
      <c r="B15" s="644"/>
      <c r="C15" s="599"/>
      <c r="D15" s="599"/>
      <c r="E15" s="599"/>
      <c r="F15" s="596"/>
      <c r="G15" s="473"/>
    </row>
    <row r="16" spans="2:7" x14ac:dyDescent="0.25">
      <c r="B16" s="589"/>
      <c r="C16" s="506"/>
      <c r="D16" s="506"/>
      <c r="E16" s="506"/>
      <c r="F16" s="595"/>
      <c r="G16" s="473"/>
    </row>
    <row r="17" spans="2:6" ht="13.8" thickBot="1" x14ac:dyDescent="0.3">
      <c r="B17" s="28" t="s">
        <v>401</v>
      </c>
      <c r="C17" s="600">
        <f>SUM(C9:C14)</f>
        <v>0</v>
      </c>
      <c r="D17" s="600">
        <f>SUM(D9:D14)</f>
        <v>0</v>
      </c>
      <c r="E17" s="600">
        <f>SUM(E9:E14)</f>
        <v>0</v>
      </c>
      <c r="F17" s="645">
        <f>SUM(F9:F14)</f>
        <v>0</v>
      </c>
    </row>
    <row r="21" spans="2:6" x14ac:dyDescent="0.25">
      <c r="B21" s="628" t="s">
        <v>367</v>
      </c>
      <c r="C21" s="628" t="s">
        <v>368</v>
      </c>
      <c r="D21" s="628" t="s">
        <v>369</v>
      </c>
      <c r="E21" s="628" t="s">
        <v>370</v>
      </c>
      <c r="F21" s="628" t="s">
        <v>371</v>
      </c>
    </row>
    <row r="22" spans="2:6" ht="26.4" x14ac:dyDescent="0.25">
      <c r="B22" s="629" t="s">
        <v>456</v>
      </c>
      <c r="C22" s="630">
        <f>'Market Consistent Balance Sheet'!D89</f>
        <v>0</v>
      </c>
      <c r="D22" s="630">
        <f>'Market Consistent Balance Sheet'!E89</f>
        <v>0</v>
      </c>
      <c r="E22" s="630">
        <f>'Market Consistent Balance Sheet'!K89</f>
        <v>0</v>
      </c>
      <c r="F22" s="630">
        <f>'Market Consistent Balance Sheet'!L89</f>
        <v>0</v>
      </c>
    </row>
    <row r="23" spans="2:6" x14ac:dyDescent="0.25">
      <c r="B23" s="628" t="s">
        <v>372</v>
      </c>
      <c r="C23" s="639">
        <f>C22-D17</f>
        <v>0</v>
      </c>
      <c r="D23" s="639">
        <f>D22-C17</f>
        <v>0</v>
      </c>
      <c r="E23" s="639">
        <f>E22-E17</f>
        <v>0</v>
      </c>
      <c r="F23" s="639">
        <f>F22-F17</f>
        <v>0</v>
      </c>
    </row>
    <row r="28" spans="2:6" x14ac:dyDescent="0.25">
      <c r="B28" s="473"/>
      <c r="C28" s="581"/>
      <c r="D28" s="482"/>
      <c r="E28" s="482"/>
      <c r="F28" s="473"/>
    </row>
    <row r="32" spans="2:6" x14ac:dyDescent="0.25">
      <c r="B32" s="473"/>
      <c r="C32" s="473"/>
      <c r="D32" s="482"/>
      <c r="E32" s="482"/>
      <c r="F32" s="482"/>
    </row>
    <row r="33" spans="3:6" x14ac:dyDescent="0.25">
      <c r="C33" s="473"/>
      <c r="D33" s="482"/>
      <c r="E33" s="482"/>
      <c r="F33" s="482"/>
    </row>
    <row r="34" spans="3:6" x14ac:dyDescent="0.25">
      <c r="C34" s="473"/>
      <c r="D34" s="482"/>
      <c r="E34" s="482"/>
      <c r="F34" s="482"/>
    </row>
    <row r="35" spans="3:6" x14ac:dyDescent="0.25">
      <c r="C35" s="473"/>
      <c r="D35" s="482"/>
      <c r="E35" s="482"/>
      <c r="F35" s="482"/>
    </row>
    <row r="36" spans="3:6" x14ac:dyDescent="0.25">
      <c r="C36" s="473"/>
      <c r="D36" s="482"/>
      <c r="E36" s="482"/>
      <c r="F36" s="482"/>
    </row>
    <row r="37" spans="3:6" x14ac:dyDescent="0.25">
      <c r="C37" s="473"/>
      <c r="D37" s="581"/>
      <c r="E37" s="482"/>
      <c r="F37" s="482"/>
    </row>
    <row r="38" spans="3:6" x14ac:dyDescent="0.25">
      <c r="C38" s="620"/>
      <c r="D38" s="581"/>
      <c r="E38" s="509"/>
      <c r="F38" s="509"/>
    </row>
    <row r="39" spans="3:6" x14ac:dyDescent="0.25">
      <c r="C39" s="620"/>
      <c r="D39" s="581"/>
      <c r="E39" s="509"/>
      <c r="F39" s="509"/>
    </row>
    <row r="40" spans="3:6" x14ac:dyDescent="0.25">
      <c r="C40" s="620"/>
      <c r="D40" s="473"/>
      <c r="E40" s="509"/>
      <c r="F40" s="509"/>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9502-5EAF-448E-A17A-4FB015765F96}">
  <sheetPr>
    <tabColor rgb="FFFFFF99"/>
  </sheetPr>
  <dimension ref="B1:G40"/>
  <sheetViews>
    <sheetView showGridLines="0" workbookViewId="0"/>
  </sheetViews>
  <sheetFormatPr defaultColWidth="8.88671875" defaultRowHeight="13.2" x14ac:dyDescent="0.25"/>
  <cols>
    <col min="1" max="1" width="8.88671875" style="72"/>
    <col min="2" max="2" width="26.44140625" style="72" customWidth="1"/>
    <col min="3" max="3" width="25.5546875" style="72" customWidth="1"/>
    <col min="4" max="4" width="22.5546875" style="72" customWidth="1"/>
    <col min="5" max="5" width="16.44140625" style="72" customWidth="1"/>
    <col min="6" max="6" width="15.5546875" style="72" customWidth="1"/>
    <col min="7" max="7" width="20.44140625" style="72" customWidth="1"/>
    <col min="8" max="16384" width="8.88671875" style="72"/>
  </cols>
  <sheetData>
    <row r="1" spans="2:7" x14ac:dyDescent="0.25">
      <c r="B1" s="19" t="s">
        <v>110</v>
      </c>
      <c r="C1" s="20"/>
      <c r="D1" s="20"/>
      <c r="E1" s="20"/>
      <c r="F1" s="20"/>
      <c r="G1" s="19"/>
    </row>
    <row r="2" spans="2:7" x14ac:dyDescent="0.25">
      <c r="B2" s="473" t="s">
        <v>374</v>
      </c>
      <c r="C2" s="20"/>
      <c r="D2" s="20"/>
      <c r="E2" s="20"/>
      <c r="F2" s="20"/>
      <c r="G2" s="473"/>
    </row>
    <row r="3" spans="2:7" x14ac:dyDescent="0.25">
      <c r="B3" s="21" t="s">
        <v>457</v>
      </c>
      <c r="C3" s="20"/>
      <c r="D3" s="20"/>
      <c r="E3" s="20"/>
      <c r="F3" s="20"/>
      <c r="G3" s="21"/>
    </row>
    <row r="4" spans="2:7" x14ac:dyDescent="0.25">
      <c r="B4" s="473" t="s">
        <v>183</v>
      </c>
      <c r="C4" s="473"/>
      <c r="D4" s="473"/>
      <c r="E4" s="473"/>
      <c r="F4" s="473"/>
      <c r="G4" s="473"/>
    </row>
    <row r="5" spans="2:7" x14ac:dyDescent="0.25">
      <c r="B5" s="473" t="s">
        <v>184</v>
      </c>
      <c r="C5" s="473"/>
      <c r="D5" s="473"/>
      <c r="E5" s="473"/>
      <c r="F5" s="473"/>
      <c r="G5" s="473"/>
    </row>
    <row r="7" spans="2:7" ht="13.8" thickBot="1" x14ac:dyDescent="0.3">
      <c r="B7" s="473"/>
      <c r="C7" s="473"/>
      <c r="D7" s="473"/>
      <c r="E7" s="473"/>
      <c r="F7" s="473" t="s">
        <v>388</v>
      </c>
      <c r="G7" s="473"/>
    </row>
    <row r="8" spans="2:7" ht="39.6" x14ac:dyDescent="0.25">
      <c r="B8" s="22" t="s">
        <v>74</v>
      </c>
      <c r="C8" s="23" t="s">
        <v>356</v>
      </c>
      <c r="D8" s="23" t="s">
        <v>190</v>
      </c>
      <c r="E8" s="23" t="s">
        <v>357</v>
      </c>
      <c r="F8" s="24" t="s">
        <v>358</v>
      </c>
      <c r="G8" s="473"/>
    </row>
    <row r="9" spans="2:7" x14ac:dyDescent="0.25">
      <c r="B9" s="29"/>
      <c r="C9" s="30"/>
      <c r="D9" s="30"/>
      <c r="E9" s="599"/>
      <c r="F9" s="32"/>
      <c r="G9" s="473"/>
    </row>
    <row r="10" spans="2:7" x14ac:dyDescent="0.25">
      <c r="B10" s="29"/>
      <c r="C10" s="30"/>
      <c r="D10" s="30"/>
      <c r="E10" s="599"/>
      <c r="F10" s="32"/>
      <c r="G10" s="473"/>
    </row>
    <row r="11" spans="2:7" x14ac:dyDescent="0.25">
      <c r="B11" s="29"/>
      <c r="C11" s="30"/>
      <c r="D11" s="30"/>
      <c r="E11" s="599"/>
      <c r="F11" s="596"/>
      <c r="G11" s="473"/>
    </row>
    <row r="12" spans="2:7" x14ac:dyDescent="0.25">
      <c r="B12" s="29"/>
      <c r="C12" s="30"/>
      <c r="D12" s="30"/>
      <c r="E12" s="599"/>
      <c r="F12" s="596"/>
      <c r="G12" s="473"/>
    </row>
    <row r="13" spans="2:7" x14ac:dyDescent="0.25">
      <c r="B13" s="644"/>
      <c r="C13" s="599"/>
      <c r="D13" s="599"/>
      <c r="E13" s="599"/>
      <c r="F13" s="596"/>
      <c r="G13" s="473"/>
    </row>
    <row r="14" spans="2:7" x14ac:dyDescent="0.25">
      <c r="B14" s="644"/>
      <c r="C14" s="599"/>
      <c r="D14" s="599"/>
      <c r="E14" s="599"/>
      <c r="F14" s="596"/>
      <c r="G14" s="473"/>
    </row>
    <row r="15" spans="2:7" x14ac:dyDescent="0.25">
      <c r="B15" s="644"/>
      <c r="C15" s="599"/>
      <c r="D15" s="599"/>
      <c r="E15" s="599"/>
      <c r="F15" s="596"/>
      <c r="G15" s="473"/>
    </row>
    <row r="16" spans="2:7" x14ac:dyDescent="0.25">
      <c r="B16" s="589"/>
      <c r="C16" s="506"/>
      <c r="D16" s="506"/>
      <c r="E16" s="506"/>
      <c r="F16" s="595"/>
      <c r="G16" s="473"/>
    </row>
    <row r="17" spans="2:6" ht="13.8" thickBot="1" x14ac:dyDescent="0.3">
      <c r="B17" s="28" t="s">
        <v>401</v>
      </c>
      <c r="C17" s="600">
        <f>SUM(C9:C14)</f>
        <v>0</v>
      </c>
      <c r="D17" s="600">
        <f>SUM(D9:D14)</f>
        <v>0</v>
      </c>
      <c r="E17" s="600">
        <f>SUM(E9:E14)</f>
        <v>0</v>
      </c>
      <c r="F17" s="645">
        <f>SUM(F9:F14)</f>
        <v>0</v>
      </c>
    </row>
    <row r="21" spans="2:6" x14ac:dyDescent="0.25">
      <c r="B21" s="628" t="s">
        <v>367</v>
      </c>
      <c r="C21" s="628" t="s">
        <v>368</v>
      </c>
      <c r="D21" s="628" t="s">
        <v>369</v>
      </c>
      <c r="E21" s="628" t="s">
        <v>370</v>
      </c>
      <c r="F21" s="628" t="s">
        <v>371</v>
      </c>
    </row>
    <row r="22" spans="2:6" ht="26.4" x14ac:dyDescent="0.25">
      <c r="B22" s="629" t="s">
        <v>456</v>
      </c>
      <c r="C22" s="630">
        <f>'Market Consistent Balance Sheet'!D92</f>
        <v>0</v>
      </c>
      <c r="D22" s="630">
        <f>'Market Consistent Balance Sheet'!E92</f>
        <v>0</v>
      </c>
      <c r="E22" s="630">
        <f>'Market Consistent Balance Sheet'!K92</f>
        <v>0</v>
      </c>
      <c r="F22" s="630">
        <f>'Market Consistent Balance Sheet'!L92</f>
        <v>0</v>
      </c>
    </row>
    <row r="23" spans="2:6" x14ac:dyDescent="0.25">
      <c r="B23" s="628" t="s">
        <v>372</v>
      </c>
      <c r="C23" s="639">
        <f>C22-D17</f>
        <v>0</v>
      </c>
      <c r="D23" s="639">
        <f>D22-C17</f>
        <v>0</v>
      </c>
      <c r="E23" s="639">
        <f>E22-E17</f>
        <v>0</v>
      </c>
      <c r="F23" s="639">
        <f>F22-F17</f>
        <v>0</v>
      </c>
    </row>
    <row r="28" spans="2:6" x14ac:dyDescent="0.25">
      <c r="B28" s="473"/>
      <c r="C28" s="581"/>
      <c r="D28" s="482"/>
      <c r="E28" s="482"/>
      <c r="F28" s="473"/>
    </row>
    <row r="32" spans="2:6" x14ac:dyDescent="0.25">
      <c r="B32" s="473"/>
      <c r="C32" s="473"/>
      <c r="D32" s="482"/>
      <c r="E32" s="482"/>
      <c r="F32" s="482"/>
    </row>
    <row r="33" spans="3:6" x14ac:dyDescent="0.25">
      <c r="C33" s="473"/>
      <c r="D33" s="482"/>
      <c r="E33" s="482"/>
      <c r="F33" s="482"/>
    </row>
    <row r="34" spans="3:6" x14ac:dyDescent="0.25">
      <c r="C34" s="473"/>
      <c r="D34" s="482"/>
      <c r="E34" s="482"/>
      <c r="F34" s="482"/>
    </row>
    <row r="35" spans="3:6" x14ac:dyDescent="0.25">
      <c r="C35" s="473"/>
      <c r="D35" s="482"/>
      <c r="E35" s="482"/>
      <c r="F35" s="482"/>
    </row>
    <row r="36" spans="3:6" x14ac:dyDescent="0.25">
      <c r="C36" s="473"/>
      <c r="D36" s="482"/>
      <c r="E36" s="482"/>
      <c r="F36" s="482"/>
    </row>
    <row r="37" spans="3:6" x14ac:dyDescent="0.25">
      <c r="C37" s="473"/>
      <c r="D37" s="581"/>
      <c r="E37" s="482"/>
      <c r="F37" s="482"/>
    </row>
    <row r="38" spans="3:6" x14ac:dyDescent="0.25">
      <c r="C38" s="620"/>
      <c r="D38" s="581"/>
      <c r="E38" s="509"/>
      <c r="F38" s="509"/>
    </row>
    <row r="39" spans="3:6" x14ac:dyDescent="0.25">
      <c r="C39" s="620"/>
      <c r="D39" s="581"/>
      <c r="E39" s="509"/>
      <c r="F39" s="509"/>
    </row>
    <row r="40" spans="3:6" x14ac:dyDescent="0.25">
      <c r="C40" s="620"/>
      <c r="D40" s="473"/>
      <c r="E40" s="509"/>
      <c r="F40" s="50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50A9-0E67-4E6F-A74B-4106F5D8A0AF}">
  <sheetPr>
    <tabColor rgb="FFFFFF99"/>
  </sheetPr>
  <dimension ref="B1:G40"/>
  <sheetViews>
    <sheetView showGridLines="0" workbookViewId="0"/>
  </sheetViews>
  <sheetFormatPr defaultColWidth="8.88671875" defaultRowHeight="13.2" x14ac:dyDescent="0.25"/>
  <cols>
    <col min="1" max="1" width="8.88671875" style="72"/>
    <col min="2" max="2" width="20.44140625" style="72" customWidth="1"/>
    <col min="3" max="3" width="25.5546875" style="72" customWidth="1"/>
    <col min="4" max="4" width="22.5546875" style="72" customWidth="1"/>
    <col min="5" max="5" width="16.44140625" style="72" customWidth="1"/>
    <col min="6" max="6" width="15.5546875" style="72" customWidth="1"/>
    <col min="7" max="7" width="20.44140625" style="72" customWidth="1"/>
    <col min="8" max="16384" width="8.88671875" style="72"/>
  </cols>
  <sheetData>
    <row r="1" spans="2:7" x14ac:dyDescent="0.25">
      <c r="B1" s="19" t="s">
        <v>112</v>
      </c>
      <c r="C1" s="20"/>
      <c r="D1" s="20"/>
      <c r="E1" s="20"/>
      <c r="F1" s="20"/>
      <c r="G1" s="19"/>
    </row>
    <row r="2" spans="2:7" x14ac:dyDescent="0.25">
      <c r="B2" s="473" t="s">
        <v>374</v>
      </c>
      <c r="C2" s="20"/>
      <c r="D2" s="20"/>
      <c r="E2" s="20"/>
      <c r="F2" s="20"/>
      <c r="G2" s="473"/>
    </row>
    <row r="3" spans="2:7" x14ac:dyDescent="0.25">
      <c r="B3" s="21" t="s">
        <v>458</v>
      </c>
      <c r="C3" s="20"/>
      <c r="D3" s="20"/>
      <c r="E3" s="20"/>
      <c r="F3" s="20"/>
      <c r="G3" s="21"/>
    </row>
    <row r="4" spans="2:7" x14ac:dyDescent="0.25">
      <c r="B4" s="473" t="s">
        <v>183</v>
      </c>
      <c r="C4" s="473"/>
      <c r="D4" s="473"/>
      <c r="E4" s="473"/>
      <c r="F4" s="473"/>
      <c r="G4" s="473"/>
    </row>
    <row r="5" spans="2:7" x14ac:dyDescent="0.25">
      <c r="B5" s="473" t="s">
        <v>184</v>
      </c>
      <c r="C5" s="473"/>
      <c r="D5" s="473"/>
      <c r="E5" s="473"/>
      <c r="F5" s="473"/>
      <c r="G5" s="473"/>
    </row>
    <row r="7" spans="2:7" ht="13.8" thickBot="1" x14ac:dyDescent="0.3">
      <c r="B7" s="473"/>
      <c r="C7" s="473"/>
      <c r="D7" s="473"/>
      <c r="E7" s="473"/>
      <c r="F7" s="473" t="s">
        <v>388</v>
      </c>
      <c r="G7" s="473"/>
    </row>
    <row r="8" spans="2:7" ht="39.6" x14ac:dyDescent="0.25">
      <c r="B8" s="22" t="s">
        <v>74</v>
      </c>
      <c r="C8" s="23" t="s">
        <v>356</v>
      </c>
      <c r="D8" s="23" t="s">
        <v>190</v>
      </c>
      <c r="E8" s="23" t="s">
        <v>357</v>
      </c>
      <c r="F8" s="24" t="s">
        <v>358</v>
      </c>
      <c r="G8" s="473"/>
    </row>
    <row r="9" spans="2:7" x14ac:dyDescent="0.25">
      <c r="B9" s="25"/>
      <c r="C9" s="26"/>
      <c r="D9" s="26"/>
      <c r="E9" s="26"/>
      <c r="F9" s="27"/>
      <c r="G9" s="473"/>
    </row>
    <row r="10" spans="2:7" x14ac:dyDescent="0.25">
      <c r="B10" s="644"/>
      <c r="C10" s="599"/>
      <c r="D10" s="599"/>
      <c r="E10" s="599"/>
      <c r="F10" s="596"/>
      <c r="G10" s="473"/>
    </row>
    <row r="11" spans="2:7" x14ac:dyDescent="0.25">
      <c r="B11" s="644"/>
      <c r="C11" s="599"/>
      <c r="D11" s="599"/>
      <c r="E11" s="599"/>
      <c r="F11" s="596"/>
      <c r="G11" s="473"/>
    </row>
    <row r="12" spans="2:7" x14ac:dyDescent="0.25">
      <c r="B12" s="644"/>
      <c r="C12" s="599"/>
      <c r="D12" s="599"/>
      <c r="E12" s="599"/>
      <c r="F12" s="596"/>
      <c r="G12" s="473"/>
    </row>
    <row r="13" spans="2:7" x14ac:dyDescent="0.25">
      <c r="B13" s="644"/>
      <c r="C13" s="599"/>
      <c r="D13" s="599"/>
      <c r="E13" s="599"/>
      <c r="F13" s="596"/>
      <c r="G13" s="473"/>
    </row>
    <row r="14" spans="2:7" x14ac:dyDescent="0.25">
      <c r="B14" s="644"/>
      <c r="C14" s="599"/>
      <c r="D14" s="599"/>
      <c r="E14" s="599"/>
      <c r="F14" s="596"/>
      <c r="G14" s="473"/>
    </row>
    <row r="15" spans="2:7" x14ac:dyDescent="0.25">
      <c r="B15" s="644"/>
      <c r="C15" s="599"/>
      <c r="D15" s="599"/>
      <c r="E15" s="599"/>
      <c r="F15" s="596"/>
      <c r="G15" s="473"/>
    </row>
    <row r="16" spans="2:7" x14ac:dyDescent="0.25">
      <c r="B16" s="589"/>
      <c r="C16" s="506"/>
      <c r="D16" s="506"/>
      <c r="E16" s="506"/>
      <c r="F16" s="595"/>
      <c r="G16" s="473"/>
    </row>
    <row r="17" spans="2:6" ht="13.8" thickBot="1" x14ac:dyDescent="0.3">
      <c r="B17" s="28" t="s">
        <v>401</v>
      </c>
      <c r="C17" s="600">
        <f>SUM(C10:C15)</f>
        <v>0</v>
      </c>
      <c r="D17" s="600">
        <f>SUM(D10:D15)</f>
        <v>0</v>
      </c>
      <c r="E17" s="600">
        <f>SUM(E10:E15)</f>
        <v>0</v>
      </c>
      <c r="F17" s="645"/>
    </row>
    <row r="21" spans="2:6" x14ac:dyDescent="0.25">
      <c r="B21" s="628" t="s">
        <v>367</v>
      </c>
      <c r="C21" s="628" t="s">
        <v>368</v>
      </c>
      <c r="D21" s="628" t="s">
        <v>369</v>
      </c>
      <c r="E21" s="628" t="s">
        <v>370</v>
      </c>
      <c r="F21" s="628" t="s">
        <v>371</v>
      </c>
    </row>
    <row r="22" spans="2:6" ht="26.4" x14ac:dyDescent="0.25">
      <c r="B22" s="629" t="s">
        <v>459</v>
      </c>
      <c r="C22" s="630">
        <f>'Market Consistent Balance Sheet'!D93</f>
        <v>0</v>
      </c>
      <c r="D22" s="630">
        <f>'Market Consistent Balance Sheet'!E93</f>
        <v>0</v>
      </c>
      <c r="E22" s="630">
        <f>'Market Consistent Balance Sheet'!K93</f>
        <v>0</v>
      </c>
      <c r="F22" s="630">
        <f>'Market Consistent Balance Sheet'!L93</f>
        <v>0</v>
      </c>
    </row>
    <row r="23" spans="2:6" x14ac:dyDescent="0.25">
      <c r="B23" s="628" t="s">
        <v>372</v>
      </c>
      <c r="C23" s="639">
        <f>C22-D17</f>
        <v>0</v>
      </c>
      <c r="D23" s="639">
        <f>D22-C17</f>
        <v>0</v>
      </c>
      <c r="E23" s="639">
        <f>E22-E17</f>
        <v>0</v>
      </c>
      <c r="F23" s="639">
        <f>F22-F17</f>
        <v>0</v>
      </c>
    </row>
    <row r="28" spans="2:6" x14ac:dyDescent="0.25">
      <c r="B28" s="473"/>
      <c r="C28" s="581"/>
      <c r="D28" s="482"/>
      <c r="E28" s="482"/>
      <c r="F28" s="473"/>
    </row>
    <row r="32" spans="2:6" x14ac:dyDescent="0.25">
      <c r="B32" s="473"/>
      <c r="C32" s="473"/>
      <c r="D32" s="482"/>
      <c r="E32" s="482"/>
      <c r="F32" s="482"/>
    </row>
    <row r="33" spans="3:6" x14ac:dyDescent="0.25">
      <c r="C33" s="473"/>
      <c r="D33" s="482"/>
      <c r="E33" s="482"/>
      <c r="F33" s="482"/>
    </row>
    <row r="34" spans="3:6" x14ac:dyDescent="0.25">
      <c r="C34" s="473"/>
      <c r="D34" s="482"/>
      <c r="E34" s="482"/>
      <c r="F34" s="482"/>
    </row>
    <row r="35" spans="3:6" x14ac:dyDescent="0.25">
      <c r="C35" s="473"/>
      <c r="D35" s="482"/>
      <c r="E35" s="482"/>
      <c r="F35" s="482"/>
    </row>
    <row r="36" spans="3:6" x14ac:dyDescent="0.25">
      <c r="C36" s="473"/>
      <c r="D36" s="482"/>
      <c r="E36" s="482"/>
      <c r="F36" s="482"/>
    </row>
    <row r="37" spans="3:6" x14ac:dyDescent="0.25">
      <c r="C37" s="473"/>
      <c r="D37" s="581"/>
      <c r="E37" s="482"/>
      <c r="F37" s="482"/>
    </row>
    <row r="38" spans="3:6" x14ac:dyDescent="0.25">
      <c r="C38" s="620"/>
      <c r="D38" s="581"/>
      <c r="E38" s="509"/>
      <c r="F38" s="509"/>
    </row>
    <row r="39" spans="3:6" x14ac:dyDescent="0.25">
      <c r="C39" s="620"/>
      <c r="D39" s="581"/>
      <c r="E39" s="509"/>
      <c r="F39" s="509"/>
    </row>
    <row r="40" spans="3:6" x14ac:dyDescent="0.25">
      <c r="C40" s="620"/>
      <c r="D40" s="473"/>
      <c r="E40" s="509"/>
      <c r="F40" s="50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48F8-2C50-4E47-8B81-78BE51D8C0DC}">
  <sheetPr>
    <tabColor rgb="FFFFFF99"/>
  </sheetPr>
  <dimension ref="B1:G40"/>
  <sheetViews>
    <sheetView showGridLines="0" workbookViewId="0"/>
  </sheetViews>
  <sheetFormatPr defaultColWidth="8.88671875" defaultRowHeight="13.2" x14ac:dyDescent="0.25"/>
  <cols>
    <col min="1" max="1" width="8.88671875" style="72"/>
    <col min="2" max="2" width="27.5546875" style="72" customWidth="1"/>
    <col min="3" max="3" width="25.5546875" style="72" customWidth="1"/>
    <col min="4" max="4" width="22.5546875" style="72" customWidth="1"/>
    <col min="5" max="5" width="16.44140625" style="72" customWidth="1"/>
    <col min="6" max="6" width="15.5546875" style="72" customWidth="1"/>
    <col min="7" max="7" width="20.44140625" style="72" customWidth="1"/>
    <col min="8" max="16384" width="8.88671875" style="72"/>
  </cols>
  <sheetData>
    <row r="1" spans="2:7" x14ac:dyDescent="0.25">
      <c r="B1" s="19" t="s">
        <v>114</v>
      </c>
      <c r="C1" s="20"/>
      <c r="D1" s="20"/>
      <c r="E1" s="20"/>
      <c r="F1" s="20"/>
      <c r="G1" s="19"/>
    </row>
    <row r="2" spans="2:7" x14ac:dyDescent="0.25">
      <c r="B2" s="473" t="s">
        <v>374</v>
      </c>
      <c r="C2" s="20"/>
      <c r="D2" s="20"/>
      <c r="E2" s="20"/>
      <c r="F2" s="20"/>
      <c r="G2" s="473"/>
    </row>
    <row r="3" spans="2:7" x14ac:dyDescent="0.25">
      <c r="B3" s="21" t="s">
        <v>460</v>
      </c>
      <c r="C3" s="20"/>
      <c r="D3" s="20"/>
      <c r="E3" s="20"/>
      <c r="F3" s="20"/>
      <c r="G3" s="21"/>
    </row>
    <row r="4" spans="2:7" x14ac:dyDescent="0.25">
      <c r="B4" s="473" t="s">
        <v>183</v>
      </c>
      <c r="C4" s="473"/>
      <c r="D4" s="473"/>
      <c r="E4" s="473"/>
      <c r="F4" s="473"/>
      <c r="G4" s="473"/>
    </row>
    <row r="5" spans="2:7" x14ac:dyDescent="0.25">
      <c r="B5" s="473" t="s">
        <v>184</v>
      </c>
      <c r="C5" s="473"/>
      <c r="D5" s="473"/>
      <c r="E5" s="473"/>
      <c r="F5" s="473"/>
      <c r="G5" s="473"/>
    </row>
    <row r="7" spans="2:7" ht="13.8" thickBot="1" x14ac:dyDescent="0.3">
      <c r="B7" s="473"/>
      <c r="C7" s="473"/>
      <c r="D7" s="473"/>
      <c r="E7" s="473"/>
      <c r="F7" s="473" t="s">
        <v>388</v>
      </c>
      <c r="G7" s="473"/>
    </row>
    <row r="8" spans="2:7" ht="39.6" x14ac:dyDescent="0.25">
      <c r="B8" s="22" t="s">
        <v>74</v>
      </c>
      <c r="C8" s="23" t="s">
        <v>356</v>
      </c>
      <c r="D8" s="23" t="s">
        <v>190</v>
      </c>
      <c r="E8" s="23" t="s">
        <v>357</v>
      </c>
      <c r="F8" s="24" t="s">
        <v>358</v>
      </c>
      <c r="G8" s="473"/>
    </row>
    <row r="9" spans="2:7" x14ac:dyDescent="0.25">
      <c r="B9" s="29"/>
      <c r="C9" s="30"/>
      <c r="D9" s="30"/>
      <c r="E9" s="599"/>
      <c r="F9" s="32"/>
      <c r="G9" s="473"/>
    </row>
    <row r="10" spans="2:7" x14ac:dyDescent="0.25">
      <c r="B10" s="29"/>
      <c r="C10" s="30"/>
      <c r="D10" s="30"/>
      <c r="E10" s="599"/>
      <c r="F10" s="32"/>
      <c r="G10" s="473"/>
    </row>
    <row r="11" spans="2:7" x14ac:dyDescent="0.25">
      <c r="B11" s="29"/>
      <c r="C11" s="30"/>
      <c r="D11" s="30"/>
      <c r="E11" s="599"/>
      <c r="F11" s="596"/>
      <c r="G11" s="473"/>
    </row>
    <row r="12" spans="2:7" x14ac:dyDescent="0.25">
      <c r="B12" s="29"/>
      <c r="C12" s="30"/>
      <c r="D12" s="30"/>
      <c r="E12" s="599"/>
      <c r="F12" s="596"/>
      <c r="G12" s="473"/>
    </row>
    <row r="13" spans="2:7" x14ac:dyDescent="0.25">
      <c r="B13" s="644"/>
      <c r="C13" s="599"/>
      <c r="D13" s="599"/>
      <c r="E13" s="599"/>
      <c r="F13" s="596"/>
      <c r="G13" s="473"/>
    </row>
    <row r="14" spans="2:7" x14ac:dyDescent="0.25">
      <c r="B14" s="644"/>
      <c r="C14" s="599"/>
      <c r="D14" s="599"/>
      <c r="E14" s="599"/>
      <c r="F14" s="596"/>
      <c r="G14" s="473"/>
    </row>
    <row r="15" spans="2:7" x14ac:dyDescent="0.25">
      <c r="B15" s="644"/>
      <c r="C15" s="599"/>
      <c r="D15" s="599"/>
      <c r="E15" s="599"/>
      <c r="F15" s="596"/>
      <c r="G15" s="473"/>
    </row>
    <row r="16" spans="2:7" x14ac:dyDescent="0.25">
      <c r="B16" s="589"/>
      <c r="C16" s="506"/>
      <c r="D16" s="506"/>
      <c r="E16" s="506"/>
      <c r="F16" s="595"/>
      <c r="G16" s="473"/>
    </row>
    <row r="17" spans="2:6" ht="13.8" thickBot="1" x14ac:dyDescent="0.3">
      <c r="B17" s="28" t="s">
        <v>401</v>
      </c>
      <c r="C17" s="646">
        <f>SUM(C9:C14)</f>
        <v>0</v>
      </c>
      <c r="D17" s="646">
        <f>SUM(D9:D14)</f>
        <v>0</v>
      </c>
      <c r="E17" s="646">
        <f>SUM(E9:E14)</f>
        <v>0</v>
      </c>
      <c r="F17" s="647">
        <f>SUM(F9:F14)</f>
        <v>0</v>
      </c>
    </row>
    <row r="21" spans="2:6" x14ac:dyDescent="0.25">
      <c r="B21" s="628" t="s">
        <v>367</v>
      </c>
      <c r="C21" s="628" t="s">
        <v>368</v>
      </c>
      <c r="D21" s="628" t="s">
        <v>369</v>
      </c>
      <c r="E21" s="628" t="s">
        <v>370</v>
      </c>
      <c r="F21" s="628" t="s">
        <v>371</v>
      </c>
    </row>
    <row r="22" spans="2:6" x14ac:dyDescent="0.25">
      <c r="B22" s="629" t="s">
        <v>461</v>
      </c>
      <c r="C22" s="630">
        <f>'Market Consistent Balance Sheet'!D101</f>
        <v>0</v>
      </c>
      <c r="D22" s="630">
        <f>'Market Consistent Balance Sheet'!E101</f>
        <v>0</v>
      </c>
      <c r="E22" s="630">
        <f>'Market Consistent Balance Sheet'!K101</f>
        <v>0</v>
      </c>
      <c r="F22" s="630">
        <f>'Market Consistent Balance Sheet'!L101</f>
        <v>0</v>
      </c>
    </row>
    <row r="23" spans="2:6" x14ac:dyDescent="0.25">
      <c r="B23" s="628" t="s">
        <v>372</v>
      </c>
      <c r="C23" s="31">
        <f>C22-D17</f>
        <v>0</v>
      </c>
      <c r="D23" s="31">
        <f>D22-C17</f>
        <v>0</v>
      </c>
      <c r="E23" s="31">
        <f>E22-E17</f>
        <v>0</v>
      </c>
      <c r="F23" s="31">
        <f>F22-F17</f>
        <v>0</v>
      </c>
    </row>
    <row r="28" spans="2:6" x14ac:dyDescent="0.25">
      <c r="B28" s="473"/>
      <c r="C28" s="581"/>
      <c r="D28" s="482"/>
      <c r="E28" s="482"/>
      <c r="F28" s="473"/>
    </row>
    <row r="32" spans="2:6" x14ac:dyDescent="0.25">
      <c r="B32" s="473"/>
      <c r="C32" s="473"/>
      <c r="D32" s="482"/>
      <c r="E32" s="482"/>
      <c r="F32" s="482"/>
    </row>
    <row r="33" spans="3:6" x14ac:dyDescent="0.25">
      <c r="C33" s="473"/>
      <c r="D33" s="482"/>
      <c r="E33" s="482"/>
      <c r="F33" s="482"/>
    </row>
    <row r="34" spans="3:6" x14ac:dyDescent="0.25">
      <c r="C34" s="473"/>
      <c r="D34" s="482"/>
      <c r="E34" s="482"/>
      <c r="F34" s="482"/>
    </row>
    <row r="35" spans="3:6" x14ac:dyDescent="0.25">
      <c r="C35" s="473"/>
      <c r="D35" s="482"/>
      <c r="E35" s="482"/>
      <c r="F35" s="482"/>
    </row>
    <row r="36" spans="3:6" x14ac:dyDescent="0.25">
      <c r="C36" s="473"/>
      <c r="D36" s="482"/>
      <c r="E36" s="482"/>
      <c r="F36" s="482"/>
    </row>
    <row r="37" spans="3:6" x14ac:dyDescent="0.25">
      <c r="C37" s="473"/>
      <c r="D37" s="581"/>
      <c r="E37" s="482"/>
      <c r="F37" s="482"/>
    </row>
    <row r="38" spans="3:6" x14ac:dyDescent="0.25">
      <c r="C38" s="620"/>
      <c r="D38" s="581"/>
      <c r="E38" s="509"/>
      <c r="F38" s="509"/>
    </row>
    <row r="39" spans="3:6" x14ac:dyDescent="0.25">
      <c r="C39" s="620"/>
      <c r="D39" s="581"/>
      <c r="E39" s="509"/>
      <c r="F39" s="509"/>
    </row>
    <row r="40" spans="3:6" x14ac:dyDescent="0.25">
      <c r="C40" s="620"/>
      <c r="D40" s="473"/>
      <c r="E40" s="509"/>
      <c r="F40" s="50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E060-9A44-4F6A-9F0E-E9C7FE35F383}">
  <sheetPr>
    <tabColor rgb="FFFFFF99"/>
  </sheetPr>
  <dimension ref="B1:G40"/>
  <sheetViews>
    <sheetView showGridLines="0" workbookViewId="0"/>
  </sheetViews>
  <sheetFormatPr defaultColWidth="8.88671875" defaultRowHeight="13.2" x14ac:dyDescent="0.25"/>
  <cols>
    <col min="1" max="1" width="8.88671875" style="72"/>
    <col min="2" max="2" width="26.44140625" style="72" customWidth="1"/>
    <col min="3" max="3" width="25.5546875" style="72" customWidth="1"/>
    <col min="4" max="4" width="22.5546875" style="72" customWidth="1"/>
    <col min="5" max="5" width="16.44140625" style="72" customWidth="1"/>
    <col min="6" max="6" width="15.5546875" style="72" customWidth="1"/>
    <col min="7" max="7" width="20.44140625" style="72" customWidth="1"/>
    <col min="8" max="16384" width="8.88671875" style="72"/>
  </cols>
  <sheetData>
    <row r="1" spans="2:7" x14ac:dyDescent="0.25">
      <c r="B1" s="19" t="s">
        <v>116</v>
      </c>
      <c r="C1" s="20"/>
      <c r="D1" s="20"/>
      <c r="E1" s="20"/>
      <c r="F1" s="20"/>
      <c r="G1" s="19"/>
    </row>
    <row r="2" spans="2:7" x14ac:dyDescent="0.25">
      <c r="B2" s="473" t="s">
        <v>374</v>
      </c>
      <c r="C2" s="20"/>
      <c r="D2" s="20"/>
      <c r="E2" s="20"/>
      <c r="F2" s="20"/>
      <c r="G2" s="473"/>
    </row>
    <row r="3" spans="2:7" x14ac:dyDescent="0.25">
      <c r="B3" s="21" t="s">
        <v>462</v>
      </c>
      <c r="C3" s="20"/>
      <c r="D3" s="20"/>
      <c r="E3" s="20"/>
      <c r="F3" s="20"/>
      <c r="G3" s="21"/>
    </row>
    <row r="4" spans="2:7" x14ac:dyDescent="0.25">
      <c r="B4" s="473" t="s">
        <v>183</v>
      </c>
      <c r="C4" s="473"/>
      <c r="D4" s="473"/>
      <c r="E4" s="473"/>
      <c r="F4" s="473"/>
      <c r="G4" s="473"/>
    </row>
    <row r="5" spans="2:7" x14ac:dyDescent="0.25">
      <c r="B5" s="473" t="s">
        <v>184</v>
      </c>
      <c r="C5" s="473"/>
      <c r="D5" s="473"/>
      <c r="E5" s="473"/>
      <c r="F5" s="473"/>
      <c r="G5" s="473"/>
    </row>
    <row r="7" spans="2:7" ht="13.8" thickBot="1" x14ac:dyDescent="0.3">
      <c r="B7" s="473"/>
      <c r="C7" s="473"/>
      <c r="D7" s="473"/>
      <c r="E7" s="473"/>
      <c r="F7" s="473" t="s">
        <v>388</v>
      </c>
      <c r="G7" s="473"/>
    </row>
    <row r="8" spans="2:7" ht="39.6" x14ac:dyDescent="0.25">
      <c r="B8" s="22" t="s">
        <v>74</v>
      </c>
      <c r="C8" s="23" t="s">
        <v>356</v>
      </c>
      <c r="D8" s="23" t="s">
        <v>190</v>
      </c>
      <c r="E8" s="23" t="s">
        <v>357</v>
      </c>
      <c r="F8" s="24" t="s">
        <v>358</v>
      </c>
      <c r="G8" s="473"/>
    </row>
    <row r="9" spans="2:7" x14ac:dyDescent="0.25">
      <c r="B9" s="29"/>
      <c r="C9" s="30"/>
      <c r="D9" s="30"/>
      <c r="E9" s="599"/>
      <c r="F9" s="32"/>
      <c r="G9" s="473"/>
    </row>
    <row r="10" spans="2:7" x14ac:dyDescent="0.25">
      <c r="B10" s="29"/>
      <c r="C10" s="30"/>
      <c r="D10" s="30"/>
      <c r="E10" s="599"/>
      <c r="F10" s="32"/>
      <c r="G10" s="473"/>
    </row>
    <row r="11" spans="2:7" x14ac:dyDescent="0.25">
      <c r="B11" s="29"/>
      <c r="C11" s="30"/>
      <c r="D11" s="30"/>
      <c r="E11" s="599"/>
      <c r="F11" s="596"/>
      <c r="G11" s="473"/>
    </row>
    <row r="12" spans="2:7" x14ac:dyDescent="0.25">
      <c r="B12" s="29"/>
      <c r="C12" s="30"/>
      <c r="D12" s="30"/>
      <c r="E12" s="599"/>
      <c r="F12" s="596"/>
      <c r="G12" s="473"/>
    </row>
    <row r="13" spans="2:7" x14ac:dyDescent="0.25">
      <c r="B13" s="644"/>
      <c r="C13" s="599"/>
      <c r="D13" s="599"/>
      <c r="E13" s="599"/>
      <c r="F13" s="596"/>
      <c r="G13" s="473"/>
    </row>
    <row r="14" spans="2:7" x14ac:dyDescent="0.25">
      <c r="B14" s="644"/>
      <c r="C14" s="599"/>
      <c r="D14" s="599"/>
      <c r="E14" s="599"/>
      <c r="F14" s="596"/>
      <c r="G14" s="473"/>
    </row>
    <row r="15" spans="2:7" x14ac:dyDescent="0.25">
      <c r="B15" s="644"/>
      <c r="C15" s="599"/>
      <c r="D15" s="599"/>
      <c r="E15" s="599"/>
      <c r="F15" s="596"/>
      <c r="G15" s="473"/>
    </row>
    <row r="16" spans="2:7" x14ac:dyDescent="0.25">
      <c r="B16" s="589"/>
      <c r="C16" s="506"/>
      <c r="D16" s="506"/>
      <c r="E16" s="506"/>
      <c r="F16" s="595"/>
      <c r="G16" s="473"/>
    </row>
    <row r="17" spans="2:6" ht="13.8" thickBot="1" x14ac:dyDescent="0.3">
      <c r="B17" s="28" t="s">
        <v>401</v>
      </c>
      <c r="C17" s="600">
        <f>SUM(C9:C14)</f>
        <v>0</v>
      </c>
      <c r="D17" s="600">
        <f>SUM(D9:D14)</f>
        <v>0</v>
      </c>
      <c r="E17" s="600">
        <f>SUM(E9:E14)</f>
        <v>0</v>
      </c>
      <c r="F17" s="645">
        <f>SUM(F9:F14)</f>
        <v>0</v>
      </c>
    </row>
    <row r="21" spans="2:6" x14ac:dyDescent="0.25">
      <c r="B21" s="628" t="s">
        <v>367</v>
      </c>
      <c r="C21" s="628" t="s">
        <v>368</v>
      </c>
      <c r="D21" s="628" t="s">
        <v>369</v>
      </c>
      <c r="E21" s="628" t="s">
        <v>370</v>
      </c>
      <c r="F21" s="628" t="s">
        <v>371</v>
      </c>
    </row>
    <row r="22" spans="2:6" ht="26.4" x14ac:dyDescent="0.25">
      <c r="B22" s="629" t="s">
        <v>456</v>
      </c>
      <c r="C22" s="630">
        <f>'Market Consistent Balance Sheet'!D102</f>
        <v>0</v>
      </c>
      <c r="D22" s="630">
        <f>'Market Consistent Balance Sheet'!E102</f>
        <v>0</v>
      </c>
      <c r="E22" s="630">
        <f>'Market Consistent Balance Sheet'!K102</f>
        <v>0</v>
      </c>
      <c r="F22" s="630">
        <f>'Market Consistent Balance Sheet'!L102</f>
        <v>0</v>
      </c>
    </row>
    <row r="23" spans="2:6" x14ac:dyDescent="0.25">
      <c r="B23" s="628" t="s">
        <v>372</v>
      </c>
      <c r="C23" s="639">
        <f>C22-D17</f>
        <v>0</v>
      </c>
      <c r="D23" s="639">
        <f>D22-C17</f>
        <v>0</v>
      </c>
      <c r="E23" s="639">
        <f>E22-E17</f>
        <v>0</v>
      </c>
      <c r="F23" s="639">
        <f>F22-F17</f>
        <v>0</v>
      </c>
    </row>
    <row r="28" spans="2:6" x14ac:dyDescent="0.25">
      <c r="B28" s="473"/>
      <c r="C28" s="581"/>
      <c r="D28" s="482"/>
      <c r="E28" s="482"/>
      <c r="F28" s="473"/>
    </row>
    <row r="32" spans="2:6" x14ac:dyDescent="0.25">
      <c r="B32" s="473"/>
      <c r="C32" s="473"/>
      <c r="D32" s="482"/>
      <c r="E32" s="482"/>
      <c r="F32" s="482"/>
    </row>
    <row r="33" spans="3:6" x14ac:dyDescent="0.25">
      <c r="C33" s="473"/>
      <c r="D33" s="482"/>
      <c r="E33" s="482"/>
      <c r="F33" s="482"/>
    </row>
    <row r="34" spans="3:6" x14ac:dyDescent="0.25">
      <c r="C34" s="473"/>
      <c r="D34" s="482"/>
      <c r="E34" s="482"/>
      <c r="F34" s="482"/>
    </row>
    <row r="35" spans="3:6" x14ac:dyDescent="0.25">
      <c r="C35" s="473"/>
      <c r="D35" s="482"/>
      <c r="E35" s="482"/>
      <c r="F35" s="482"/>
    </row>
    <row r="36" spans="3:6" x14ac:dyDescent="0.25">
      <c r="C36" s="473"/>
      <c r="D36" s="482"/>
      <c r="E36" s="482"/>
      <c r="F36" s="482"/>
    </row>
    <row r="37" spans="3:6" x14ac:dyDescent="0.25">
      <c r="C37" s="473"/>
      <c r="D37" s="581"/>
      <c r="E37" s="482"/>
      <c r="F37" s="482"/>
    </row>
    <row r="38" spans="3:6" x14ac:dyDescent="0.25">
      <c r="C38" s="620"/>
      <c r="D38" s="581"/>
      <c r="E38" s="509"/>
      <c r="F38" s="509"/>
    </row>
    <row r="39" spans="3:6" x14ac:dyDescent="0.25">
      <c r="C39" s="620"/>
      <c r="D39" s="581"/>
      <c r="E39" s="509"/>
      <c r="F39" s="509"/>
    </row>
    <row r="40" spans="3:6" x14ac:dyDescent="0.25">
      <c r="C40" s="620"/>
      <c r="D40" s="473"/>
      <c r="E40" s="509"/>
      <c r="F40" s="509"/>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6918-AAAC-4271-9318-DD562DA8232C}">
  <sheetPr>
    <tabColor rgb="FFFFFF99"/>
  </sheetPr>
  <dimension ref="A1:S15"/>
  <sheetViews>
    <sheetView workbookViewId="0">
      <selection sqref="A1:D1"/>
    </sheetView>
  </sheetViews>
  <sheetFormatPr defaultColWidth="0" defaultRowHeight="13.2" zeroHeight="1" x14ac:dyDescent="0.25"/>
  <cols>
    <col min="1" max="1" width="5.5546875" style="72" customWidth="1"/>
    <col min="2" max="2" width="69.109375" style="72" customWidth="1"/>
    <col min="3" max="3" width="16.5546875" style="83" customWidth="1"/>
    <col min="4" max="4" width="15" style="72" customWidth="1"/>
    <col min="5" max="13" width="0" style="72" hidden="1" customWidth="1"/>
    <col min="14" max="19" width="20.44140625" style="72" hidden="1" customWidth="1"/>
    <col min="20" max="16384" width="0" style="72" hidden="1"/>
  </cols>
  <sheetData>
    <row r="1" spans="1:4" x14ac:dyDescent="0.25">
      <c r="A1" s="916" t="s">
        <v>463</v>
      </c>
      <c r="B1" s="916"/>
      <c r="C1" s="916"/>
      <c r="D1" s="916"/>
    </row>
    <row r="2" spans="1:4" ht="13.5" customHeight="1" x14ac:dyDescent="0.25">
      <c r="A2" s="473" t="s">
        <v>183</v>
      </c>
      <c r="B2" s="270"/>
      <c r="C2" s="270"/>
      <c r="D2" s="270"/>
    </row>
    <row r="3" spans="1:4" ht="13.5" customHeight="1" x14ac:dyDescent="0.25">
      <c r="A3" s="473" t="s">
        <v>184</v>
      </c>
      <c r="B3" s="473"/>
      <c r="C3" s="631"/>
      <c r="D3" s="473"/>
    </row>
    <row r="4" spans="1:4" ht="13.5" customHeight="1" x14ac:dyDescent="0.25">
      <c r="A4" s="473" t="s">
        <v>464</v>
      </c>
      <c r="B4" s="473"/>
      <c r="C4" s="631"/>
      <c r="D4" s="473"/>
    </row>
    <row r="5" spans="1:4" ht="37.5" customHeight="1" x14ac:dyDescent="0.25">
      <c r="A5" s="473"/>
      <c r="B5" s="303" t="s">
        <v>465</v>
      </c>
      <c r="C5" s="631"/>
      <c r="D5" s="473"/>
    </row>
    <row r="6" spans="1:4" ht="30.75" customHeight="1" x14ac:dyDescent="0.25">
      <c r="A6" s="648" t="s">
        <v>188</v>
      </c>
      <c r="B6" s="648" t="s">
        <v>432</v>
      </c>
      <c r="C6" s="649" t="s">
        <v>466</v>
      </c>
      <c r="D6" s="473"/>
    </row>
    <row r="7" spans="1:4" x14ac:dyDescent="0.25">
      <c r="A7" s="506">
        <v>1</v>
      </c>
      <c r="B7" s="617" t="s">
        <v>467</v>
      </c>
      <c r="C7" s="650">
        <v>0</v>
      </c>
      <c r="D7" s="473"/>
    </row>
    <row r="8" spans="1:4" x14ac:dyDescent="0.25">
      <c r="A8" s="506">
        <v>2</v>
      </c>
      <c r="B8" s="617" t="s">
        <v>434</v>
      </c>
      <c r="C8" s="650">
        <v>0</v>
      </c>
      <c r="D8" s="473"/>
    </row>
    <row r="9" spans="1:4" x14ac:dyDescent="0.25">
      <c r="A9" s="506">
        <v>3</v>
      </c>
      <c r="B9" s="617" t="s">
        <v>84</v>
      </c>
      <c r="C9" s="650">
        <v>0</v>
      </c>
      <c r="D9" s="473"/>
    </row>
    <row r="10" spans="1:4" x14ac:dyDescent="0.25">
      <c r="A10" s="506">
        <v>4</v>
      </c>
      <c r="B10" s="617" t="s">
        <v>435</v>
      </c>
      <c r="C10" s="650">
        <v>0</v>
      </c>
      <c r="D10" s="473"/>
    </row>
    <row r="11" spans="1:4" x14ac:dyDescent="0.25">
      <c r="A11" s="506">
        <v>5</v>
      </c>
      <c r="B11" s="617" t="s">
        <v>297</v>
      </c>
      <c r="C11" s="650">
        <v>0</v>
      </c>
      <c r="D11" s="473"/>
    </row>
    <row r="12" spans="1:4" x14ac:dyDescent="0.25">
      <c r="A12" s="506">
        <v>6</v>
      </c>
      <c r="B12" s="617" t="s">
        <v>436</v>
      </c>
      <c r="C12" s="650">
        <v>0</v>
      </c>
      <c r="D12" s="473"/>
    </row>
    <row r="13" spans="1:4" x14ac:dyDescent="0.25">
      <c r="A13" s="651"/>
      <c r="B13" s="652" t="s">
        <v>363</v>
      </c>
      <c r="C13" s="653">
        <f>SUM(C7:C12)</f>
        <v>0</v>
      </c>
      <c r="D13" s="473"/>
    </row>
    <row r="14" spans="1:4" x14ac:dyDescent="0.25">
      <c r="A14" s="473"/>
      <c r="B14" s="304" t="s">
        <v>468</v>
      </c>
      <c r="C14" s="305" t="b">
        <f>'Market Consistent Balance Sheet'!K66='Table 1A Unit Trusts'!C13</f>
        <v>1</v>
      </c>
      <c r="D14" s="473"/>
    </row>
    <row r="15" spans="1:4" hidden="1" x14ac:dyDescent="0.25">
      <c r="A15" s="473"/>
      <c r="B15" s="473"/>
      <c r="C15" s="473"/>
      <c r="D15" s="473"/>
    </row>
  </sheetData>
  <sheetProtection selectLockedCells="1"/>
  <mergeCells count="1">
    <mergeCell ref="A1:D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8BBF-BA6C-461F-8BEF-B16C19A87F7C}">
  <sheetPr>
    <tabColor rgb="FFFFFF99"/>
  </sheetPr>
  <dimension ref="A1:N40"/>
  <sheetViews>
    <sheetView zoomScale="70" zoomScaleNormal="70" workbookViewId="0">
      <selection sqref="A1:G1"/>
    </sheetView>
  </sheetViews>
  <sheetFormatPr defaultColWidth="4.44140625" defaultRowHeight="13.2" x14ac:dyDescent="0.25"/>
  <cols>
    <col min="1" max="1" width="40" style="72" customWidth="1"/>
    <col min="2" max="2" width="23.33203125" style="83" customWidth="1"/>
    <col min="3" max="3" width="23.33203125" style="72" customWidth="1"/>
    <col min="4" max="5" width="23.33203125" style="83" customWidth="1"/>
    <col min="6" max="11" width="23.33203125" style="72" customWidth="1"/>
    <col min="12" max="12" width="3.44140625" style="72" customWidth="1"/>
    <col min="13" max="14" width="19" style="72" customWidth="1"/>
    <col min="15" max="15" width="4.44140625" style="72" customWidth="1"/>
    <col min="16" max="16" width="19.88671875" style="72" customWidth="1"/>
    <col min="17" max="16384" width="4.44140625" style="72"/>
  </cols>
  <sheetData>
    <row r="1" spans="1:14" ht="13.5" customHeight="1" x14ac:dyDescent="0.25">
      <c r="A1" s="917" t="s">
        <v>469</v>
      </c>
      <c r="B1" s="917"/>
      <c r="C1" s="917"/>
      <c r="D1" s="917"/>
      <c r="E1" s="917"/>
      <c r="F1" s="917"/>
      <c r="G1" s="917"/>
      <c r="H1" s="473"/>
      <c r="I1" s="473"/>
      <c r="J1" s="473"/>
      <c r="K1" s="473"/>
      <c r="L1" s="473"/>
      <c r="M1" s="473"/>
      <c r="N1" s="473"/>
    </row>
    <row r="2" spans="1:14" ht="17.399999999999999" x14ac:dyDescent="0.3">
      <c r="A2" s="295" t="s">
        <v>470</v>
      </c>
      <c r="B2" s="281" t="s">
        <v>471</v>
      </c>
      <c r="C2" s="281"/>
      <c r="D2" s="281"/>
      <c r="E2" s="281"/>
      <c r="F2" s="112"/>
      <c r="G2" s="112"/>
      <c r="H2" s="473"/>
      <c r="I2" s="473"/>
      <c r="J2" s="473"/>
      <c r="K2" s="473"/>
      <c r="L2" s="473"/>
      <c r="M2" s="473"/>
      <c r="N2" s="473" t="s">
        <v>472</v>
      </c>
    </row>
    <row r="3" spans="1:14" ht="25.5" customHeight="1" x14ac:dyDescent="0.3">
      <c r="A3" s="295"/>
      <c r="B3" s="281"/>
      <c r="C3" s="296"/>
      <c r="D3" s="281"/>
      <c r="E3" s="281"/>
      <c r="F3" s="112"/>
      <c r="G3" s="112"/>
      <c r="H3" s="473"/>
      <c r="I3" s="473"/>
      <c r="J3" s="473"/>
      <c r="K3" s="473"/>
      <c r="L3" s="473"/>
      <c r="M3" s="473"/>
      <c r="N3" s="473" t="s">
        <v>473</v>
      </c>
    </row>
    <row r="4" spans="1:14" ht="13.5" customHeight="1" x14ac:dyDescent="0.25">
      <c r="A4" s="473" t="s">
        <v>183</v>
      </c>
      <c r="B4" s="281"/>
      <c r="C4" s="297"/>
      <c r="D4" s="281"/>
      <c r="E4" s="281"/>
      <c r="F4" s="87"/>
      <c r="G4" s="87"/>
      <c r="H4" s="473"/>
      <c r="I4" s="473"/>
      <c r="J4" s="473"/>
      <c r="K4" s="473"/>
      <c r="L4" s="473"/>
      <c r="M4" s="473"/>
      <c r="N4" s="473"/>
    </row>
    <row r="5" spans="1:14" ht="13.5" customHeight="1" x14ac:dyDescent="0.25">
      <c r="A5" s="473" t="s">
        <v>184</v>
      </c>
      <c r="B5" s="281"/>
      <c r="C5" s="297"/>
      <c r="D5" s="281"/>
      <c r="E5" s="281"/>
      <c r="F5" s="87"/>
      <c r="G5" s="87"/>
      <c r="H5" s="473"/>
      <c r="I5" s="473"/>
      <c r="J5" s="473"/>
      <c r="K5" s="473"/>
      <c r="L5" s="473"/>
      <c r="M5" s="473"/>
      <c r="N5" s="473"/>
    </row>
    <row r="6" spans="1:14" ht="13.5" customHeight="1" x14ac:dyDescent="0.25">
      <c r="A6" s="473" t="s">
        <v>464</v>
      </c>
      <c r="B6" s="281"/>
      <c r="C6" s="297"/>
      <c r="D6" s="281"/>
      <c r="E6" s="281"/>
      <c r="F6" s="87"/>
      <c r="G6" s="87"/>
      <c r="H6" s="473"/>
      <c r="I6" s="473"/>
      <c r="J6" s="473"/>
      <c r="K6" s="473"/>
      <c r="L6" s="473"/>
      <c r="M6" s="473"/>
      <c r="N6" s="473"/>
    </row>
    <row r="7" spans="1:14" ht="22.35" customHeight="1" x14ac:dyDescent="0.25">
      <c r="A7" s="918" t="s">
        <v>474</v>
      </c>
      <c r="B7" s="918"/>
      <c r="C7" s="918"/>
      <c r="D7" s="918"/>
      <c r="E7" s="918"/>
      <c r="F7" s="918"/>
      <c r="G7" s="84"/>
      <c r="H7" s="473"/>
      <c r="I7" s="473"/>
      <c r="J7" s="473"/>
      <c r="K7" s="473"/>
      <c r="L7" s="473"/>
      <c r="M7" s="473"/>
      <c r="N7" s="473"/>
    </row>
    <row r="8" spans="1:14" x14ac:dyDescent="0.25">
      <c r="A8" s="473"/>
      <c r="B8" s="920" t="s">
        <v>475</v>
      </c>
      <c r="C8" s="920"/>
      <c r="D8" s="920"/>
      <c r="E8" s="920"/>
      <c r="F8" s="920"/>
      <c r="G8" s="919" t="s">
        <v>476</v>
      </c>
      <c r="H8" s="919"/>
      <c r="I8" s="298"/>
      <c r="J8" s="298"/>
      <c r="K8" s="298"/>
      <c r="L8" s="473"/>
      <c r="M8" s="473"/>
      <c r="N8" s="473"/>
    </row>
    <row r="9" spans="1:14" ht="26.4" x14ac:dyDescent="0.25">
      <c r="A9" s="299"/>
      <c r="B9" s="654" t="s">
        <v>477</v>
      </c>
      <c r="C9" s="655" t="s">
        <v>478</v>
      </c>
      <c r="D9" s="924" t="s">
        <v>479</v>
      </c>
      <c r="E9" s="924"/>
      <c r="F9" s="924"/>
      <c r="G9" s="654" t="s">
        <v>477</v>
      </c>
      <c r="H9" s="655" t="s">
        <v>478</v>
      </c>
      <c r="I9" s="921" t="s">
        <v>479</v>
      </c>
      <c r="J9" s="922"/>
      <c r="K9" s="923"/>
      <c r="L9" s="473"/>
      <c r="M9" s="473"/>
      <c r="N9" s="473"/>
    </row>
    <row r="10" spans="1:14" ht="26.4" x14ac:dyDescent="0.25">
      <c r="A10" s="657" t="s">
        <v>480</v>
      </c>
      <c r="B10" s="658" t="s">
        <v>481</v>
      </c>
      <c r="C10" s="656" t="s">
        <v>481</v>
      </c>
      <c r="D10" s="656" t="s">
        <v>481</v>
      </c>
      <c r="E10" s="656" t="s">
        <v>482</v>
      </c>
      <c r="F10" s="656" t="s">
        <v>483</v>
      </c>
      <c r="G10" s="658" t="s">
        <v>484</v>
      </c>
      <c r="H10" s="656" t="s">
        <v>484</v>
      </c>
      <c r="I10" s="656" t="s">
        <v>484</v>
      </c>
      <c r="J10" s="656" t="s">
        <v>485</v>
      </c>
      <c r="K10" s="656" t="s">
        <v>486</v>
      </c>
      <c r="L10" s="473"/>
      <c r="M10" s="473"/>
      <c r="N10" s="473"/>
    </row>
    <row r="11" spans="1:14" x14ac:dyDescent="0.25">
      <c r="A11" s="94" t="s">
        <v>294</v>
      </c>
      <c r="B11" s="97"/>
      <c r="C11" s="97"/>
      <c r="D11" s="97"/>
      <c r="E11" s="97"/>
      <c r="F11" s="97"/>
      <c r="G11" s="97"/>
      <c r="H11" s="97"/>
      <c r="I11" s="97"/>
      <c r="J11" s="97"/>
      <c r="K11" s="300"/>
      <c r="L11" s="473"/>
      <c r="M11" s="473"/>
      <c r="N11" s="473"/>
    </row>
    <row r="12" spans="1:14" x14ac:dyDescent="0.25">
      <c r="A12" s="99" t="s">
        <v>295</v>
      </c>
      <c r="B12" s="659"/>
      <c r="C12" s="660"/>
      <c r="D12" s="660"/>
      <c r="E12" s="661">
        <f>'5 Liability Risk Charge'!H19*_xlfn.NORM.S.INV(65%)/_xlfn.NORM.S.INV(99.5%)</f>
        <v>0</v>
      </c>
      <c r="F12" s="661">
        <f>D12+E12</f>
        <v>0</v>
      </c>
      <c r="G12" s="659"/>
      <c r="H12" s="659"/>
      <c r="I12" s="659"/>
      <c r="J12" s="662">
        <f>'5 Liability Risk Charge'!I19*_xlfn.NORM.S.INV(65%)/_xlfn.NORM.S.INV(99.5%)</f>
        <v>0</v>
      </c>
      <c r="K12" s="663">
        <f>I12+J12</f>
        <v>0</v>
      </c>
      <c r="L12" s="473"/>
      <c r="M12" s="17" t="s">
        <v>487</v>
      </c>
      <c r="N12" s="473"/>
    </row>
    <row r="13" spans="1:14" x14ac:dyDescent="0.25">
      <c r="A13" s="94" t="s">
        <v>297</v>
      </c>
      <c r="B13" s="97"/>
      <c r="C13" s="97"/>
      <c r="D13" s="97"/>
      <c r="E13" s="97"/>
      <c r="F13" s="97"/>
      <c r="G13" s="97"/>
      <c r="H13" s="97"/>
      <c r="I13" s="97"/>
      <c r="J13" s="97"/>
      <c r="K13" s="300"/>
      <c r="L13" s="473"/>
      <c r="M13" s="664" t="s">
        <v>488</v>
      </c>
      <c r="N13" s="664" t="s">
        <v>489</v>
      </c>
    </row>
    <row r="14" spans="1:14" x14ac:dyDescent="0.25">
      <c r="A14" s="99" t="s">
        <v>298</v>
      </c>
      <c r="B14" s="659"/>
      <c r="C14" s="660"/>
      <c r="D14" s="660"/>
      <c r="E14" s="661">
        <f>'5 Liability Risk Charge'!H21*_xlfn.NORM.S.INV(65%)/_xlfn.NORM.S.INV(99.5%)</f>
        <v>0</v>
      </c>
      <c r="F14" s="661">
        <f t="shared" ref="F14" si="0">D14+E14</f>
        <v>0</v>
      </c>
      <c r="G14" s="659"/>
      <c r="H14" s="659"/>
      <c r="I14" s="659"/>
      <c r="J14" s="662">
        <f>'5 Liability Risk Charge'!I21*_xlfn.NORM.S.INV(65%)/_xlfn.NORM.S.INV(99.5%)</f>
        <v>0</v>
      </c>
      <c r="K14" s="663">
        <f>I14+J14</f>
        <v>0</v>
      </c>
      <c r="L14" s="473"/>
      <c r="M14" s="660"/>
      <c r="N14" s="660"/>
    </row>
    <row r="15" spans="1:14" x14ac:dyDescent="0.25">
      <c r="A15" s="99" t="s">
        <v>299</v>
      </c>
      <c r="B15" s="659"/>
      <c r="C15" s="660"/>
      <c r="D15" s="660"/>
      <c r="E15" s="661">
        <f>'5 Liability Risk Charge'!H22*_xlfn.NORM.S.INV(65%)/_xlfn.NORM.S.INV(99.5%)</f>
        <v>0</v>
      </c>
      <c r="F15" s="661">
        <f t="shared" ref="F15" si="1">D15+E15</f>
        <v>0</v>
      </c>
      <c r="G15" s="659"/>
      <c r="H15" s="659"/>
      <c r="I15" s="659"/>
      <c r="J15" s="662">
        <f>'5 Liability Risk Charge'!I22*_xlfn.NORM.S.INV(65%)/_xlfn.NORM.S.INV(99.5%)</f>
        <v>0</v>
      </c>
      <c r="K15" s="663">
        <f>I15+J15</f>
        <v>0</v>
      </c>
      <c r="L15" s="473"/>
      <c r="M15" s="660"/>
      <c r="N15" s="660"/>
    </row>
    <row r="16" spans="1:14" ht="26.4" x14ac:dyDescent="0.25">
      <c r="A16" s="99" t="s">
        <v>300</v>
      </c>
      <c r="B16" s="659"/>
      <c r="C16" s="660"/>
      <c r="D16" s="660"/>
      <c r="E16" s="661">
        <f>'5 Liability Risk Charge'!H23*_xlfn.NORM.S.INV(65%)/_xlfn.NORM.S.INV(99.5%)</f>
        <v>0</v>
      </c>
      <c r="F16" s="661">
        <f t="shared" ref="F16:F20" si="2">D16+E16</f>
        <v>0</v>
      </c>
      <c r="G16" s="659"/>
      <c r="H16" s="659"/>
      <c r="I16" s="659"/>
      <c r="J16" s="662">
        <f>'5 Liability Risk Charge'!I23*_xlfn.NORM.S.INV(65%)/_xlfn.NORM.S.INV(99.5%)</f>
        <v>0</v>
      </c>
      <c r="K16" s="663">
        <f>I16+J16</f>
        <v>0</v>
      </c>
      <c r="L16" s="473"/>
      <c r="M16" s="660"/>
      <c r="N16" s="660"/>
    </row>
    <row r="17" spans="1:14" x14ac:dyDescent="0.25">
      <c r="A17" s="99" t="s">
        <v>301</v>
      </c>
      <c r="B17" s="659"/>
      <c r="C17" s="660"/>
      <c r="D17" s="660"/>
      <c r="E17" s="661">
        <f>'5 Liability Risk Charge'!H24*_xlfn.NORM.S.INV(65%)/_xlfn.NORM.S.INV(99.5%)</f>
        <v>0</v>
      </c>
      <c r="F17" s="661">
        <f t="shared" si="2"/>
        <v>0</v>
      </c>
      <c r="G17" s="659"/>
      <c r="H17" s="659"/>
      <c r="I17" s="659"/>
      <c r="J17" s="662">
        <f>'5 Liability Risk Charge'!I24*_xlfn.NORM.S.INV(65%)/_xlfn.NORM.S.INV(99.5%)</f>
        <v>0</v>
      </c>
      <c r="K17" s="663">
        <f>I17+J17</f>
        <v>0</v>
      </c>
      <c r="L17" s="473"/>
      <c r="M17" s="660"/>
      <c r="N17" s="660"/>
    </row>
    <row r="18" spans="1:14" x14ac:dyDescent="0.25">
      <c r="A18" s="94" t="s">
        <v>303</v>
      </c>
      <c r="B18" s="97"/>
      <c r="C18" s="97"/>
      <c r="D18" s="97"/>
      <c r="E18" s="97"/>
      <c r="F18" s="97"/>
      <c r="G18" s="97"/>
      <c r="H18" s="97"/>
      <c r="I18" s="97"/>
      <c r="J18" s="97"/>
      <c r="K18" s="300"/>
      <c r="L18" s="473"/>
      <c r="M18" s="506" t="s">
        <v>363</v>
      </c>
      <c r="N18" s="599">
        <f>SUM(N14:N17)</f>
        <v>0</v>
      </c>
    </row>
    <row r="19" spans="1:14" x14ac:dyDescent="0.25">
      <c r="A19" s="99" t="s">
        <v>304</v>
      </c>
      <c r="B19" s="659"/>
      <c r="C19" s="660"/>
      <c r="D19" s="660"/>
      <c r="E19" s="661">
        <f>'5 Liability Risk Charge'!H26*_xlfn.NORM.S.INV(65%)/_xlfn.NORM.S.INV(99.5%)</f>
        <v>0</v>
      </c>
      <c r="F19" s="661">
        <f t="shared" si="2"/>
        <v>0</v>
      </c>
      <c r="G19" s="659"/>
      <c r="H19" s="659"/>
      <c r="I19" s="659"/>
      <c r="J19" s="662">
        <f>'5 Liability Risk Charge'!I26*_xlfn.NORM.S.INV(65%)/_xlfn.NORM.S.INV(99.5%)</f>
        <v>0</v>
      </c>
      <c r="K19" s="663">
        <f t="shared" ref="K19:K25" si="3">I19+J19</f>
        <v>0</v>
      </c>
      <c r="L19" s="473"/>
      <c r="M19" s="473"/>
      <c r="N19" s="473"/>
    </row>
    <row r="20" spans="1:14" x14ac:dyDescent="0.25">
      <c r="A20" s="99" t="s">
        <v>305</v>
      </c>
      <c r="B20" s="659"/>
      <c r="C20" s="660"/>
      <c r="D20" s="660"/>
      <c r="E20" s="661">
        <f>'5 Liability Risk Charge'!H27*_xlfn.NORM.S.INV(65%)/_xlfn.NORM.S.INV(99.5%)</f>
        <v>0</v>
      </c>
      <c r="F20" s="661">
        <f t="shared" si="2"/>
        <v>0</v>
      </c>
      <c r="G20" s="659"/>
      <c r="H20" s="659"/>
      <c r="I20" s="659"/>
      <c r="J20" s="662">
        <f>'5 Liability Risk Charge'!I27*_xlfn.NORM.S.INV(65%)/_xlfn.NORM.S.INV(99.5%)</f>
        <v>0</v>
      </c>
      <c r="K20" s="663">
        <f t="shared" si="3"/>
        <v>0</v>
      </c>
      <c r="L20" s="473"/>
      <c r="M20" s="17" t="s">
        <v>490</v>
      </c>
      <c r="N20" s="473"/>
    </row>
    <row r="21" spans="1:14" x14ac:dyDescent="0.25">
      <c r="A21" s="99" t="s">
        <v>306</v>
      </c>
      <c r="B21" s="659"/>
      <c r="C21" s="660"/>
      <c r="D21" s="660"/>
      <c r="E21" s="661">
        <f>'5 Liability Risk Charge'!H28*_xlfn.NORM.S.INV(65%)/_xlfn.NORM.S.INV(99.5%)</f>
        <v>0</v>
      </c>
      <c r="F21" s="661">
        <f t="shared" ref="F21:F24" si="4">D21+E21</f>
        <v>0</v>
      </c>
      <c r="G21" s="659"/>
      <c r="H21" s="659"/>
      <c r="I21" s="659"/>
      <c r="J21" s="662">
        <f>'5 Liability Risk Charge'!I28*_xlfn.NORM.S.INV(65%)/_xlfn.NORM.S.INV(99.5%)</f>
        <v>0</v>
      </c>
      <c r="K21" s="663">
        <f t="shared" si="3"/>
        <v>0</v>
      </c>
      <c r="L21" s="473"/>
      <c r="M21" s="664" t="s">
        <v>491</v>
      </c>
      <c r="N21" s="664" t="s">
        <v>489</v>
      </c>
    </row>
    <row r="22" spans="1:14" x14ac:dyDescent="0.25">
      <c r="A22" s="99" t="s">
        <v>307</v>
      </c>
      <c r="B22" s="659"/>
      <c r="C22" s="660"/>
      <c r="D22" s="660"/>
      <c r="E22" s="661">
        <f>'5 Liability Risk Charge'!H29*_xlfn.NORM.S.INV(65%)/_xlfn.NORM.S.INV(99.5%)</f>
        <v>0</v>
      </c>
      <c r="F22" s="661">
        <f t="shared" si="4"/>
        <v>0</v>
      </c>
      <c r="G22" s="659"/>
      <c r="H22" s="659"/>
      <c r="I22" s="659"/>
      <c r="J22" s="662">
        <f>'5 Liability Risk Charge'!I29*_xlfn.NORM.S.INV(65%)/_xlfn.NORM.S.INV(99.5%)</f>
        <v>0</v>
      </c>
      <c r="K22" s="663">
        <f t="shared" si="3"/>
        <v>0</v>
      </c>
      <c r="L22" s="473"/>
      <c r="M22" s="660"/>
      <c r="N22" s="660"/>
    </row>
    <row r="23" spans="1:14" x14ac:dyDescent="0.25">
      <c r="A23" s="99" t="s">
        <v>308</v>
      </c>
      <c r="B23" s="659"/>
      <c r="C23" s="660"/>
      <c r="D23" s="660"/>
      <c r="E23" s="661">
        <f>'5 Liability Risk Charge'!H30*_xlfn.NORM.S.INV(65%)/_xlfn.NORM.S.INV(99.5%)</f>
        <v>0</v>
      </c>
      <c r="F23" s="661">
        <f t="shared" si="4"/>
        <v>0</v>
      </c>
      <c r="G23" s="659"/>
      <c r="H23" s="659"/>
      <c r="I23" s="659"/>
      <c r="J23" s="662">
        <f>'5 Liability Risk Charge'!I30*_xlfn.NORM.S.INV(65%)/_xlfn.NORM.S.INV(99.5%)</f>
        <v>0</v>
      </c>
      <c r="K23" s="663">
        <f t="shared" si="3"/>
        <v>0</v>
      </c>
      <c r="L23" s="473"/>
      <c r="M23" s="660"/>
      <c r="N23" s="660"/>
    </row>
    <row r="24" spans="1:14" x14ac:dyDescent="0.25">
      <c r="A24" s="99" t="s">
        <v>309</v>
      </c>
      <c r="B24" s="659"/>
      <c r="C24" s="660"/>
      <c r="D24" s="660"/>
      <c r="E24" s="661">
        <f>'5 Liability Risk Charge'!H31*_xlfn.NORM.S.INV(65%)/_xlfn.NORM.S.INV(99.5%)</f>
        <v>0</v>
      </c>
      <c r="F24" s="661">
        <f t="shared" si="4"/>
        <v>0</v>
      </c>
      <c r="G24" s="659"/>
      <c r="H24" s="659"/>
      <c r="I24" s="659"/>
      <c r="J24" s="662">
        <f>'5 Liability Risk Charge'!I31*_xlfn.NORM.S.INV(65%)/_xlfn.NORM.S.INV(99.5%)</f>
        <v>0</v>
      </c>
      <c r="K24" s="663">
        <f t="shared" si="3"/>
        <v>0</v>
      </c>
      <c r="L24" s="473"/>
      <c r="M24" s="660"/>
      <c r="N24" s="660"/>
    </row>
    <row r="25" spans="1:14" x14ac:dyDescent="0.25">
      <c r="A25" s="99" t="s">
        <v>310</v>
      </c>
      <c r="B25" s="659"/>
      <c r="C25" s="660"/>
      <c r="D25" s="660"/>
      <c r="E25" s="661">
        <f>'5 Liability Risk Charge'!H32*_xlfn.NORM.S.INV(65%)/_xlfn.NORM.S.INV(99.5%)</f>
        <v>0</v>
      </c>
      <c r="F25" s="661">
        <f>D25+E25</f>
        <v>0</v>
      </c>
      <c r="G25" s="659"/>
      <c r="H25" s="659"/>
      <c r="I25" s="659"/>
      <c r="J25" s="662">
        <f>'5 Liability Risk Charge'!I32*_xlfn.NORM.S.INV(65%)/_xlfn.NORM.S.INV(99.5%)</f>
        <v>0</v>
      </c>
      <c r="K25" s="663">
        <f t="shared" si="3"/>
        <v>0</v>
      </c>
      <c r="L25" s="473"/>
      <c r="M25" s="660"/>
      <c r="N25" s="660"/>
    </row>
    <row r="26" spans="1:14" x14ac:dyDescent="0.25">
      <c r="A26" s="94" t="s">
        <v>312</v>
      </c>
      <c r="B26" s="97"/>
      <c r="C26" s="97"/>
      <c r="D26" s="97"/>
      <c r="E26" s="97"/>
      <c r="F26" s="97"/>
      <c r="G26" s="97"/>
      <c r="H26" s="97"/>
      <c r="I26" s="97"/>
      <c r="J26" s="97"/>
      <c r="K26" s="300"/>
      <c r="L26" s="473"/>
      <c r="M26" s="506" t="s">
        <v>363</v>
      </c>
      <c r="N26" s="599">
        <f>SUM(N22:N25)</f>
        <v>0</v>
      </c>
    </row>
    <row r="27" spans="1:14" x14ac:dyDescent="0.25">
      <c r="A27" s="99" t="s">
        <v>313</v>
      </c>
      <c r="B27" s="659"/>
      <c r="C27" s="660"/>
      <c r="D27" s="660"/>
      <c r="E27" s="661">
        <f>'5 Liability Risk Charge'!H34*_xlfn.NORM.S.INV(65%)/_xlfn.NORM.S.INV(99.5%)</f>
        <v>0</v>
      </c>
      <c r="F27" s="661">
        <f>D27+E27</f>
        <v>0</v>
      </c>
      <c r="G27" s="659"/>
      <c r="H27" s="659"/>
      <c r="I27" s="659"/>
      <c r="J27" s="662">
        <f>'5 Liability Risk Charge'!I34*_xlfn.NORM.S.INV(65%)/_xlfn.NORM.S.INV(99.5%)</f>
        <v>0</v>
      </c>
      <c r="K27" s="663">
        <f>I27+J27</f>
        <v>0</v>
      </c>
      <c r="L27" s="473"/>
      <c r="M27" s="473"/>
      <c r="N27" s="473"/>
    </row>
    <row r="28" spans="1:14" x14ac:dyDescent="0.25">
      <c r="A28" s="94" t="s">
        <v>315</v>
      </c>
      <c r="B28" s="97"/>
      <c r="C28" s="97"/>
      <c r="D28" s="97"/>
      <c r="E28" s="97"/>
      <c r="F28" s="97"/>
      <c r="G28" s="97"/>
      <c r="H28" s="97"/>
      <c r="I28" s="97"/>
      <c r="J28" s="97"/>
      <c r="K28" s="300"/>
      <c r="L28" s="473"/>
      <c r="M28" s="473"/>
      <c r="N28" s="473"/>
    </row>
    <row r="29" spans="1:14" x14ac:dyDescent="0.25">
      <c r="A29" s="99" t="s">
        <v>316</v>
      </c>
      <c r="B29" s="659"/>
      <c r="C29" s="660"/>
      <c r="D29" s="660"/>
      <c r="E29" s="661">
        <f>'5 Liability Risk Charge'!H36*_xlfn.NORM.S.INV(65%)/_xlfn.NORM.S.INV(99.5%)</f>
        <v>0</v>
      </c>
      <c r="F29" s="661">
        <f>D29+E29</f>
        <v>0</v>
      </c>
      <c r="G29" s="659"/>
      <c r="H29" s="659"/>
      <c r="I29" s="659"/>
      <c r="J29" s="662">
        <f>'5 Liability Risk Charge'!I36*_xlfn.NORM.S.INV(65%)/_xlfn.NORM.S.INV(99.5%)</f>
        <v>0</v>
      </c>
      <c r="K29" s="663">
        <f>I29+J29</f>
        <v>0</v>
      </c>
      <c r="L29" s="473"/>
      <c r="M29" s="473"/>
      <c r="N29" s="473"/>
    </row>
    <row r="30" spans="1:14" x14ac:dyDescent="0.25">
      <c r="A30" s="94" t="s">
        <v>318</v>
      </c>
      <c r="B30" s="97"/>
      <c r="C30" s="97"/>
      <c r="D30" s="97"/>
      <c r="E30" s="97"/>
      <c r="F30" s="97"/>
      <c r="G30" s="97"/>
      <c r="H30" s="97"/>
      <c r="I30" s="97"/>
      <c r="J30" s="97"/>
      <c r="K30" s="300"/>
      <c r="L30" s="473"/>
      <c r="M30" s="473"/>
      <c r="N30" s="473"/>
    </row>
    <row r="31" spans="1:14" ht="12.6" customHeight="1" x14ac:dyDescent="0.25">
      <c r="A31" s="99" t="s">
        <v>319</v>
      </c>
      <c r="B31" s="659"/>
      <c r="C31" s="660"/>
      <c r="D31" s="660"/>
      <c r="E31" s="661">
        <f>'5 Liability Risk Charge'!H38*_xlfn.NORM.S.INV(65%)/_xlfn.NORM.S.INV(99.5%)</f>
        <v>0</v>
      </c>
      <c r="F31" s="661">
        <f t="shared" ref="F31:F34" si="5">D31+E31</f>
        <v>0</v>
      </c>
      <c r="G31" s="659"/>
      <c r="H31" s="659"/>
      <c r="I31" s="659"/>
      <c r="J31" s="662">
        <f>'5 Liability Risk Charge'!I38*_xlfn.NORM.S.INV(65%)/_xlfn.NORM.S.INV(99.5%)</f>
        <v>0</v>
      </c>
      <c r="K31" s="663">
        <f t="shared" ref="K31:K34" si="6">I31+J31</f>
        <v>0</v>
      </c>
      <c r="L31" s="473"/>
      <c r="M31" s="473"/>
      <c r="N31" s="473"/>
    </row>
    <row r="32" spans="1:14" x14ac:dyDescent="0.25">
      <c r="A32" s="99" t="s">
        <v>320</v>
      </c>
      <c r="B32" s="659"/>
      <c r="C32" s="660"/>
      <c r="D32" s="660"/>
      <c r="E32" s="661">
        <f>'5 Liability Risk Charge'!H39*_xlfn.NORM.S.INV(65%)/_xlfn.NORM.S.INV(99.5%)</f>
        <v>0</v>
      </c>
      <c r="F32" s="661">
        <f t="shared" si="5"/>
        <v>0</v>
      </c>
      <c r="G32" s="659"/>
      <c r="H32" s="659"/>
      <c r="I32" s="659"/>
      <c r="J32" s="662">
        <f>'5 Liability Risk Charge'!I39*_xlfn.NORM.S.INV(65%)/_xlfn.NORM.S.INV(99.5%)</f>
        <v>0</v>
      </c>
      <c r="K32" s="663">
        <f t="shared" si="6"/>
        <v>0</v>
      </c>
      <c r="L32" s="473"/>
      <c r="M32" s="473"/>
      <c r="N32" s="473"/>
    </row>
    <row r="33" spans="1:11" x14ac:dyDescent="0.25">
      <c r="A33" s="99" t="s">
        <v>321</v>
      </c>
      <c r="B33" s="659"/>
      <c r="C33" s="660"/>
      <c r="D33" s="660"/>
      <c r="E33" s="661">
        <f>'5 Liability Risk Charge'!H40*_xlfn.NORM.S.INV(65%)/_xlfn.NORM.S.INV(99.5%)</f>
        <v>0</v>
      </c>
      <c r="F33" s="661">
        <f t="shared" si="5"/>
        <v>0</v>
      </c>
      <c r="G33" s="659"/>
      <c r="H33" s="659"/>
      <c r="I33" s="659"/>
      <c r="J33" s="662">
        <f>'5 Liability Risk Charge'!I40*_xlfn.NORM.S.INV(65%)/_xlfn.NORM.S.INV(99.5%)</f>
        <v>0</v>
      </c>
      <c r="K33" s="663">
        <f t="shared" si="6"/>
        <v>0</v>
      </c>
    </row>
    <row r="34" spans="1:11" x14ac:dyDescent="0.25">
      <c r="A34" s="99" t="s">
        <v>322</v>
      </c>
      <c r="B34" s="659"/>
      <c r="C34" s="660"/>
      <c r="D34" s="660"/>
      <c r="E34" s="661">
        <f>'5 Liability Risk Charge'!H41*_xlfn.NORM.S.INV(65%)/_xlfn.NORM.S.INV(99.5%)</f>
        <v>0</v>
      </c>
      <c r="F34" s="661">
        <f t="shared" si="5"/>
        <v>0</v>
      </c>
      <c r="G34" s="659"/>
      <c r="H34" s="659"/>
      <c r="I34" s="659"/>
      <c r="J34" s="662">
        <f>'5 Liability Risk Charge'!I41*_xlfn.NORM.S.INV(65%)/_xlfn.NORM.S.INV(99.5%)</f>
        <v>0</v>
      </c>
      <c r="K34" s="663">
        <f t="shared" si="6"/>
        <v>0</v>
      </c>
    </row>
    <row r="35" spans="1:11" x14ac:dyDescent="0.25">
      <c r="A35" s="301" t="s">
        <v>363</v>
      </c>
      <c r="B35" s="302">
        <f>SUM(B31:B34,B29,B27,B19:B25,B14:B17,B12)</f>
        <v>0</v>
      </c>
      <c r="C35" s="302">
        <f t="shared" ref="C35:K35" si="7">SUM(C31:C34,C29,C27,C19:C25,C14:C17,C12)</f>
        <v>0</v>
      </c>
      <c r="D35" s="302">
        <f t="shared" si="7"/>
        <v>0</v>
      </c>
      <c r="E35" s="302">
        <f t="shared" si="7"/>
        <v>0</v>
      </c>
      <c r="F35" s="302">
        <f t="shared" si="7"/>
        <v>0</v>
      </c>
      <c r="G35" s="302">
        <f t="shared" si="7"/>
        <v>0</v>
      </c>
      <c r="H35" s="302">
        <f t="shared" si="7"/>
        <v>0</v>
      </c>
      <c r="I35" s="302">
        <f t="shared" si="7"/>
        <v>0</v>
      </c>
      <c r="J35" s="302">
        <f t="shared" si="7"/>
        <v>0</v>
      </c>
      <c r="K35" s="302">
        <f t="shared" si="7"/>
        <v>0</v>
      </c>
    </row>
    <row r="36" spans="1:11" x14ac:dyDescent="0.25">
      <c r="A36" s="473"/>
      <c r="B36" s="631"/>
      <c r="C36" s="631"/>
      <c r="D36" s="631"/>
      <c r="E36" s="631"/>
      <c r="F36" s="631"/>
      <c r="G36" s="631"/>
      <c r="H36" s="631"/>
      <c r="I36" s="473"/>
      <c r="J36" s="473"/>
      <c r="K36" s="473"/>
    </row>
    <row r="37" spans="1:11" x14ac:dyDescent="0.25">
      <c r="A37" s="473"/>
      <c r="B37" s="631"/>
      <c r="C37" s="631"/>
      <c r="D37" s="631"/>
      <c r="E37" s="631"/>
      <c r="F37" s="631"/>
      <c r="G37" s="631"/>
      <c r="H37" s="631"/>
      <c r="I37" s="473"/>
      <c r="J37" s="473"/>
      <c r="K37" s="473"/>
    </row>
    <row r="38" spans="1:11" x14ac:dyDescent="0.25">
      <c r="A38" s="473"/>
      <c r="B38" s="631"/>
      <c r="C38" s="631"/>
      <c r="D38" s="631"/>
      <c r="E38" s="631"/>
      <c r="F38" s="631"/>
      <c r="G38" s="631"/>
      <c r="H38" s="631"/>
      <c r="I38" s="473"/>
      <c r="J38" s="473"/>
      <c r="K38" s="473"/>
    </row>
    <row r="39" spans="1:11" x14ac:dyDescent="0.25">
      <c r="A39" s="473"/>
      <c r="B39" s="631"/>
      <c r="C39" s="631"/>
      <c r="D39" s="631"/>
      <c r="E39" s="631"/>
      <c r="F39" s="631"/>
      <c r="G39" s="631"/>
      <c r="H39" s="631"/>
      <c r="I39" s="473"/>
      <c r="J39" s="473"/>
      <c r="K39" s="473"/>
    </row>
    <row r="40" spans="1:11" x14ac:dyDescent="0.25">
      <c r="A40" s="473"/>
      <c r="B40" s="631"/>
      <c r="C40" s="631"/>
      <c r="D40" s="631"/>
      <c r="E40" s="631"/>
      <c r="F40" s="631"/>
      <c r="G40" s="631"/>
      <c r="H40" s="631"/>
      <c r="I40" s="473"/>
      <c r="J40" s="473"/>
      <c r="K40" s="473"/>
    </row>
  </sheetData>
  <sheetProtection selectLockedCells="1"/>
  <mergeCells count="6">
    <mergeCell ref="A1:G1"/>
    <mergeCell ref="A7:F7"/>
    <mergeCell ref="G8:H8"/>
    <mergeCell ref="B8:F8"/>
    <mergeCell ref="I9:K9"/>
    <mergeCell ref="D9:F9"/>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B219-372C-4016-A41C-F80DE09CC4D7}">
  <sheetPr>
    <tabColor rgb="FFFFFF99"/>
  </sheetPr>
  <dimension ref="A1:U41"/>
  <sheetViews>
    <sheetView workbookViewId="0">
      <selection sqref="A1:I1"/>
    </sheetView>
  </sheetViews>
  <sheetFormatPr defaultColWidth="0" defaultRowHeight="18" customHeight="1" x14ac:dyDescent="0.25"/>
  <cols>
    <col min="1" max="1" width="5.5546875" style="72" customWidth="1"/>
    <col min="2" max="2" width="78.44140625" style="72" customWidth="1"/>
    <col min="3" max="3" width="16.5546875" style="83" customWidth="1"/>
    <col min="4" max="4" width="14.109375" style="72" customWidth="1"/>
    <col min="5" max="5" width="18.5546875" style="72" customWidth="1"/>
    <col min="6" max="6" width="49.88671875" style="72" bestFit="1" customWidth="1"/>
    <col min="7" max="8" width="14.5546875" style="72" customWidth="1"/>
    <col min="9" max="9" width="17.44140625" style="72" customWidth="1"/>
    <col min="10" max="18" width="0" style="72" hidden="1" customWidth="1"/>
    <col min="19" max="21" width="20.44140625" style="72" hidden="1" customWidth="1"/>
    <col min="22" max="16384" width="0" style="72" hidden="1"/>
  </cols>
  <sheetData>
    <row r="1" spans="1:9" ht="18" customHeight="1" x14ac:dyDescent="0.25">
      <c r="A1" s="916" t="s">
        <v>492</v>
      </c>
      <c r="B1" s="916"/>
      <c r="C1" s="916"/>
      <c r="D1" s="916"/>
      <c r="E1" s="916"/>
      <c r="F1" s="916"/>
      <c r="G1" s="916"/>
      <c r="H1" s="916"/>
      <c r="I1" s="916"/>
    </row>
    <row r="2" spans="1:9" ht="14.25" customHeight="1" x14ac:dyDescent="0.25">
      <c r="A2" s="925" t="s">
        <v>493</v>
      </c>
      <c r="B2" s="925"/>
      <c r="C2" s="925"/>
      <c r="D2" s="270"/>
      <c r="E2" s="270"/>
      <c r="F2" s="270"/>
      <c r="G2" s="270"/>
      <c r="H2" s="270"/>
      <c r="I2" s="270"/>
    </row>
    <row r="3" spans="1:9" ht="14.25" customHeight="1" x14ac:dyDescent="0.25">
      <c r="A3" s="45" t="s">
        <v>494</v>
      </c>
      <c r="B3" s="19"/>
      <c r="C3" s="19"/>
      <c r="D3" s="270"/>
      <c r="E3" s="270"/>
      <c r="F3" s="270"/>
      <c r="G3" s="270"/>
      <c r="H3" s="270"/>
      <c r="I3" s="270"/>
    </row>
    <row r="4" spans="1:9" ht="14.25" customHeight="1" x14ac:dyDescent="0.25">
      <c r="A4" s="45" t="s">
        <v>464</v>
      </c>
      <c r="B4" s="19"/>
      <c r="C4" s="19"/>
      <c r="D4" s="270"/>
      <c r="E4" s="270"/>
      <c r="F4" s="270"/>
      <c r="G4" s="270"/>
      <c r="H4" s="270"/>
      <c r="I4" s="270"/>
    </row>
    <row r="5" spans="1:9" ht="18" customHeight="1" x14ac:dyDescent="0.25">
      <c r="A5" s="293" t="s">
        <v>495</v>
      </c>
      <c r="B5" s="473"/>
      <c r="C5" s="473"/>
      <c r="D5" s="473"/>
      <c r="E5" s="473"/>
      <c r="F5" s="473"/>
      <c r="G5" s="473"/>
      <c r="H5" s="473"/>
      <c r="I5" s="473"/>
    </row>
    <row r="6" spans="1:9" ht="18" customHeight="1" x14ac:dyDescent="0.25">
      <c r="A6" s="293" t="s">
        <v>496</v>
      </c>
      <c r="B6" s="473"/>
      <c r="C6" s="473"/>
      <c r="D6" s="473"/>
      <c r="E6" s="473"/>
      <c r="F6" s="473"/>
      <c r="G6" s="473"/>
      <c r="H6" s="473"/>
      <c r="I6" s="473"/>
    </row>
    <row r="7" spans="1:9" ht="18" customHeight="1" x14ac:dyDescent="0.25">
      <c r="A7" s="293"/>
      <c r="B7" s="473"/>
      <c r="C7" s="473"/>
      <c r="D7" s="473"/>
      <c r="E7" s="473"/>
      <c r="F7" s="473"/>
      <c r="G7" s="473"/>
      <c r="H7" s="473"/>
      <c r="I7" s="473"/>
    </row>
    <row r="8" spans="1:9" ht="18" customHeight="1" x14ac:dyDescent="0.25">
      <c r="A8" s="293" t="s">
        <v>497</v>
      </c>
      <c r="B8" s="473"/>
      <c r="C8" s="473"/>
      <c r="D8" s="473"/>
      <c r="E8" s="473"/>
      <c r="F8" s="473"/>
      <c r="G8" s="473"/>
      <c r="H8" s="473"/>
      <c r="I8" s="473"/>
    </row>
    <row r="9" spans="1:9" ht="18" customHeight="1" x14ac:dyDescent="0.25">
      <c r="A9" s="293" t="s">
        <v>498</v>
      </c>
      <c r="B9" s="473"/>
      <c r="C9" s="473"/>
      <c r="D9" s="473"/>
      <c r="E9" s="473"/>
      <c r="F9" s="473"/>
      <c r="G9" s="473"/>
      <c r="H9" s="473"/>
      <c r="I9" s="473"/>
    </row>
    <row r="10" spans="1:9" ht="18" customHeight="1" x14ac:dyDescent="0.25">
      <c r="A10" s="293" t="s">
        <v>499</v>
      </c>
      <c r="B10" s="473"/>
      <c r="C10" s="473"/>
      <c r="D10" s="473"/>
      <c r="E10" s="473"/>
      <c r="F10" s="473"/>
      <c r="G10" s="473"/>
      <c r="H10" s="473"/>
      <c r="I10" s="473"/>
    </row>
    <row r="11" spans="1:9" ht="18" customHeight="1" x14ac:dyDescent="0.25">
      <c r="A11" s="293" t="s">
        <v>500</v>
      </c>
      <c r="B11" s="473"/>
      <c r="C11" s="631"/>
      <c r="D11" s="473"/>
      <c r="E11" s="473"/>
      <c r="F11" s="473"/>
      <c r="G11" s="473"/>
      <c r="H11" s="473"/>
      <c r="I11" s="473"/>
    </row>
    <row r="12" spans="1:9" ht="18" customHeight="1" x14ac:dyDescent="0.25">
      <c r="A12" s="473"/>
      <c r="B12" s="281" t="s">
        <v>501</v>
      </c>
      <c r="C12" s="631"/>
      <c r="D12" s="473"/>
      <c r="E12" s="473"/>
      <c r="F12" s="473"/>
      <c r="G12" s="473"/>
      <c r="H12" s="473"/>
      <c r="I12" s="473"/>
    </row>
    <row r="13" spans="1:9" ht="18" customHeight="1" x14ac:dyDescent="0.25">
      <c r="A13" s="648" t="s">
        <v>188</v>
      </c>
      <c r="B13" s="648" t="s">
        <v>189</v>
      </c>
      <c r="C13" s="648" t="s">
        <v>502</v>
      </c>
      <c r="D13" s="473"/>
      <c r="E13" s="473"/>
      <c r="F13" s="473"/>
      <c r="G13" s="473"/>
      <c r="H13" s="473"/>
      <c r="I13" s="473"/>
    </row>
    <row r="14" spans="1:9" ht="26.4" x14ac:dyDescent="0.25">
      <c r="A14" s="506">
        <v>1</v>
      </c>
      <c r="B14" s="665" t="s">
        <v>503</v>
      </c>
      <c r="C14" s="666">
        <f>SUM(C15:C20)</f>
        <v>0</v>
      </c>
      <c r="D14" s="667" t="b">
        <f>SUM('Table 2C - Reinsurance Details'!I10:I59)=C14</f>
        <v>1</v>
      </c>
      <c r="E14" s="293" t="s">
        <v>504</v>
      </c>
      <c r="F14" s="473"/>
      <c r="G14" s="473"/>
      <c r="H14" s="473"/>
      <c r="I14" s="473"/>
    </row>
    <row r="15" spans="1:9" ht="18" customHeight="1" x14ac:dyDescent="0.25">
      <c r="A15" s="506"/>
      <c r="B15" s="119" t="s">
        <v>505</v>
      </c>
      <c r="C15" s="668">
        <f>SUMIF('Table 2C - Reinsurance Details'!$D$10:$D$59,0,'Table 2C - Reinsurance Details'!$I$10:$I$59)</f>
        <v>0</v>
      </c>
      <c r="D15" s="473"/>
      <c r="E15" s="473"/>
      <c r="F15" s="473"/>
      <c r="G15" s="473"/>
      <c r="H15" s="473"/>
      <c r="I15" s="473"/>
    </row>
    <row r="16" spans="1:9" ht="18" customHeight="1" x14ac:dyDescent="0.25">
      <c r="A16" s="506"/>
      <c r="B16" s="119" t="s">
        <v>226</v>
      </c>
      <c r="C16" s="668">
        <f>SUMIF('Table 2C - Reinsurance Details'!$D$10:$D$59,1,'Table 2C - Reinsurance Details'!$I$10:$I$59)</f>
        <v>0</v>
      </c>
      <c r="D16" s="473"/>
      <c r="E16" s="473"/>
      <c r="F16" s="473"/>
      <c r="G16" s="473"/>
      <c r="H16" s="473"/>
      <c r="I16" s="473"/>
    </row>
    <row r="17" spans="1:9" ht="18" customHeight="1" x14ac:dyDescent="0.25">
      <c r="A17" s="506"/>
      <c r="B17" s="119" t="s">
        <v>208</v>
      </c>
      <c r="C17" s="668">
        <f>SUMIF('Table 2C - Reinsurance Details'!$D$10:$D$59,2,'Table 2C - Reinsurance Details'!$I$10:$I$59)</f>
        <v>0</v>
      </c>
      <c r="D17" s="473"/>
      <c r="E17" s="473"/>
      <c r="F17" s="473"/>
      <c r="G17" s="473"/>
      <c r="H17" s="473"/>
      <c r="I17" s="473"/>
    </row>
    <row r="18" spans="1:9" ht="18" customHeight="1" x14ac:dyDescent="0.25">
      <c r="A18" s="506"/>
      <c r="B18" s="18" t="s">
        <v>209</v>
      </c>
      <c r="C18" s="668">
        <f>SUMIF('Table 2C - Reinsurance Details'!$D$10:$D$59,3,'Table 2C - Reinsurance Details'!$I$10:$I$59)</f>
        <v>0</v>
      </c>
      <c r="D18" s="473"/>
      <c r="E18" s="473"/>
      <c r="F18" s="473"/>
      <c r="G18" s="473"/>
      <c r="H18" s="473"/>
      <c r="I18" s="473"/>
    </row>
    <row r="19" spans="1:9" ht="18" customHeight="1" x14ac:dyDescent="0.25">
      <c r="A19" s="506"/>
      <c r="B19" s="18" t="s">
        <v>506</v>
      </c>
      <c r="C19" s="668">
        <f>SUMIF('Table 2C - Reinsurance Details'!$D$10:$D$59,4,'Table 2C - Reinsurance Details'!$I$10:$I$59)</f>
        <v>0</v>
      </c>
      <c r="D19" s="473"/>
      <c r="E19" s="473"/>
      <c r="F19" s="473"/>
      <c r="G19" s="473"/>
      <c r="H19" s="473"/>
      <c r="I19" s="473"/>
    </row>
    <row r="20" spans="1:9" ht="18" customHeight="1" x14ac:dyDescent="0.25">
      <c r="A20" s="506"/>
      <c r="B20" s="119" t="s">
        <v>507</v>
      </c>
      <c r="C20" s="668">
        <f>SUMIF('Table 2C - Reinsurance Details'!$D$10:$D$59,5,'Table 2C - Reinsurance Details'!$I$10:$I$59)</f>
        <v>0</v>
      </c>
      <c r="D20" s="473"/>
      <c r="E20" s="473"/>
      <c r="F20" s="473"/>
      <c r="G20" s="473"/>
      <c r="H20" s="473"/>
      <c r="I20" s="473"/>
    </row>
    <row r="21" spans="1:9" ht="18" customHeight="1" x14ac:dyDescent="0.25">
      <c r="A21" s="506">
        <v>2</v>
      </c>
      <c r="B21" s="665" t="s">
        <v>508</v>
      </c>
      <c r="C21" s="666">
        <f>SUM(C22:C27)</f>
        <v>0</v>
      </c>
      <c r="D21" s="667" t="b">
        <f>SUM('Table 2C - Reinsurance Details'!J10:J59)=C21</f>
        <v>1</v>
      </c>
      <c r="E21" s="293" t="s">
        <v>504</v>
      </c>
      <c r="F21" s="473"/>
      <c r="G21" s="473"/>
      <c r="H21" s="473"/>
      <c r="I21" s="473"/>
    </row>
    <row r="22" spans="1:9" ht="18" customHeight="1" x14ac:dyDescent="0.25">
      <c r="A22" s="506"/>
      <c r="B22" s="119" t="s">
        <v>505</v>
      </c>
      <c r="C22" s="668">
        <f>SUMIF('Table 2C - Reinsurance Details'!$D$10:$D$59,0,'Table 2C - Reinsurance Details'!$J$10:$J$59)</f>
        <v>0</v>
      </c>
      <c r="D22" s="473"/>
      <c r="E22" s="473"/>
      <c r="F22" s="473"/>
      <c r="G22" s="473"/>
      <c r="H22" s="473"/>
      <c r="I22" s="473"/>
    </row>
    <row r="23" spans="1:9" ht="18" customHeight="1" x14ac:dyDescent="0.25">
      <c r="A23" s="506"/>
      <c r="B23" s="119" t="s">
        <v>226</v>
      </c>
      <c r="C23" s="668">
        <f>SUMIF('Table 2C - Reinsurance Details'!$D$10:$D$59,1,'Table 2C - Reinsurance Details'!$J$10:$J$59)</f>
        <v>0</v>
      </c>
      <c r="D23" s="473"/>
      <c r="E23" s="473"/>
      <c r="F23" s="473"/>
      <c r="G23" s="473"/>
      <c r="H23" s="473"/>
      <c r="I23" s="473"/>
    </row>
    <row r="24" spans="1:9" ht="18" customHeight="1" x14ac:dyDescent="0.25">
      <c r="A24" s="506"/>
      <c r="B24" s="119" t="s">
        <v>208</v>
      </c>
      <c r="C24" s="668">
        <f>SUMIF('Table 2C - Reinsurance Details'!$D$10:$D$59,2,'Table 2C - Reinsurance Details'!$J$10:$J$59)</f>
        <v>0</v>
      </c>
      <c r="D24" s="473"/>
      <c r="E24" s="473"/>
      <c r="F24" s="473"/>
      <c r="G24" s="473"/>
      <c r="H24" s="473"/>
      <c r="I24" s="473"/>
    </row>
    <row r="25" spans="1:9" ht="18" customHeight="1" x14ac:dyDescent="0.25">
      <c r="A25" s="506"/>
      <c r="B25" s="18" t="s">
        <v>209</v>
      </c>
      <c r="C25" s="668">
        <f>SUMIF('Table 2C - Reinsurance Details'!$D$10:$D$59,3,'Table 2C - Reinsurance Details'!$J$10:$J$59)</f>
        <v>0</v>
      </c>
      <c r="D25" s="473"/>
      <c r="E25" s="473"/>
      <c r="F25" s="473"/>
      <c r="G25" s="473"/>
      <c r="H25" s="473"/>
      <c r="I25" s="473"/>
    </row>
    <row r="26" spans="1:9" ht="18" customHeight="1" x14ac:dyDescent="0.25">
      <c r="A26" s="506"/>
      <c r="B26" s="18" t="s">
        <v>506</v>
      </c>
      <c r="C26" s="668">
        <f>SUMIF('Table 2C - Reinsurance Details'!$D$10:$D$59,4,'Table 2C - Reinsurance Details'!$J$10:$J$59)</f>
        <v>0</v>
      </c>
      <c r="D26" s="473"/>
      <c r="E26" s="473"/>
      <c r="F26" s="473"/>
      <c r="G26" s="473"/>
      <c r="H26" s="473"/>
      <c r="I26" s="473"/>
    </row>
    <row r="27" spans="1:9" ht="18" customHeight="1" x14ac:dyDescent="0.3">
      <c r="A27" s="506"/>
      <c r="B27" s="119" t="s">
        <v>507</v>
      </c>
      <c r="C27" s="668">
        <f>SUMIF('Table 2C - Reinsurance Details'!$D$10:$D$59,5,'Table 2C - Reinsurance Details'!$J$10:$J$59)</f>
        <v>0</v>
      </c>
      <c r="D27" s="473"/>
      <c r="E27" s="473"/>
      <c r="F27" s="294"/>
      <c r="G27" s="473"/>
      <c r="H27" s="473"/>
      <c r="I27" s="473"/>
    </row>
    <row r="28" spans="1:9" ht="27" customHeight="1" x14ac:dyDescent="0.25">
      <c r="A28" s="506">
        <v>3</v>
      </c>
      <c r="B28" s="665" t="s">
        <v>509</v>
      </c>
      <c r="C28" s="666">
        <f>SUM(C29:C34)</f>
        <v>0</v>
      </c>
      <c r="D28" s="667" t="b">
        <f>('Table 2A - Liability Breakdown'!H35-'Table 2A - Liability Breakdown'!I35)=C28</f>
        <v>1</v>
      </c>
      <c r="E28" s="293" t="s">
        <v>510</v>
      </c>
      <c r="F28" s="581"/>
      <c r="G28" s="669"/>
      <c r="H28" s="670"/>
      <c r="I28" s="293"/>
    </row>
    <row r="29" spans="1:9" ht="18" customHeight="1" x14ac:dyDescent="0.25">
      <c r="A29" s="506"/>
      <c r="B29" s="119" t="s">
        <v>505</v>
      </c>
      <c r="C29" s="650"/>
      <c r="D29" s="473"/>
      <c r="E29" s="473"/>
      <c r="F29" s="158"/>
      <c r="G29" s="671"/>
      <c r="H29" s="473"/>
      <c r="I29" s="473"/>
    </row>
    <row r="30" spans="1:9" ht="18" customHeight="1" x14ac:dyDescent="0.25">
      <c r="A30" s="506"/>
      <c r="B30" s="119" t="s">
        <v>226</v>
      </c>
      <c r="C30" s="650"/>
      <c r="D30" s="473"/>
      <c r="E30" s="473"/>
      <c r="F30" s="158"/>
      <c r="G30" s="671"/>
      <c r="H30" s="473"/>
      <c r="I30" s="473"/>
    </row>
    <row r="31" spans="1:9" ht="18" customHeight="1" x14ac:dyDescent="0.25">
      <c r="A31" s="506"/>
      <c r="B31" s="119" t="s">
        <v>208</v>
      </c>
      <c r="C31" s="650"/>
      <c r="D31" s="473"/>
      <c r="E31" s="473"/>
      <c r="F31" s="158"/>
      <c r="G31" s="671"/>
      <c r="H31" s="473"/>
      <c r="I31" s="473"/>
    </row>
    <row r="32" spans="1:9" ht="18" customHeight="1" x14ac:dyDescent="0.25">
      <c r="A32" s="506"/>
      <c r="B32" s="18" t="s">
        <v>209</v>
      </c>
      <c r="C32" s="650"/>
      <c r="D32" s="473"/>
      <c r="E32" s="473"/>
      <c r="F32" s="164"/>
      <c r="G32" s="671"/>
      <c r="H32" s="473"/>
      <c r="I32" s="473"/>
    </row>
    <row r="33" spans="1:9" ht="18" customHeight="1" x14ac:dyDescent="0.25">
      <c r="A33" s="506"/>
      <c r="B33" s="18" t="s">
        <v>506</v>
      </c>
      <c r="C33" s="650"/>
      <c r="D33" s="473"/>
      <c r="E33" s="473"/>
      <c r="F33" s="164"/>
      <c r="G33" s="671"/>
      <c r="H33" s="473"/>
      <c r="I33" s="473"/>
    </row>
    <row r="34" spans="1:9" ht="18" customHeight="1" x14ac:dyDescent="0.25">
      <c r="A34" s="506"/>
      <c r="B34" s="119" t="s">
        <v>507</v>
      </c>
      <c r="C34" s="650"/>
      <c r="D34" s="473"/>
      <c r="E34" s="473"/>
      <c r="F34" s="158"/>
      <c r="G34" s="671"/>
      <c r="H34" s="473"/>
      <c r="I34" s="473"/>
    </row>
    <row r="35" spans="1:9" ht="18" customHeight="1" x14ac:dyDescent="0.25">
      <c r="A35" s="506">
        <v>4</v>
      </c>
      <c r="B35" s="665" t="s">
        <v>511</v>
      </c>
      <c r="C35" s="666">
        <f>SUM(C36:C41)</f>
        <v>0</v>
      </c>
      <c r="D35" s="667" t="b">
        <f>('Table 2A - Liability Breakdown'!C35-'Table 2A - Liability Breakdown'!D35)=C35</f>
        <v>1</v>
      </c>
      <c r="E35" s="293" t="s">
        <v>510</v>
      </c>
      <c r="F35" s="581"/>
      <c r="G35" s="669"/>
      <c r="H35" s="670"/>
      <c r="I35" s="293"/>
    </row>
    <row r="36" spans="1:9" ht="18" customHeight="1" x14ac:dyDescent="0.25">
      <c r="A36" s="506"/>
      <c r="B36" s="119" t="s">
        <v>505</v>
      </c>
      <c r="C36" s="650"/>
      <c r="D36" s="473"/>
      <c r="E36" s="473"/>
      <c r="F36" s="158"/>
      <c r="G36" s="671"/>
      <c r="H36" s="473"/>
      <c r="I36" s="473"/>
    </row>
    <row r="37" spans="1:9" ht="18" customHeight="1" x14ac:dyDescent="0.25">
      <c r="A37" s="506"/>
      <c r="B37" s="119" t="s">
        <v>226</v>
      </c>
      <c r="C37" s="650"/>
      <c r="D37" s="473"/>
      <c r="E37" s="473"/>
      <c r="F37" s="158"/>
      <c r="G37" s="671"/>
      <c r="H37" s="473"/>
      <c r="I37" s="473"/>
    </row>
    <row r="38" spans="1:9" ht="18" customHeight="1" x14ac:dyDescent="0.25">
      <c r="A38" s="506"/>
      <c r="B38" s="119" t="s">
        <v>208</v>
      </c>
      <c r="C38" s="650"/>
      <c r="D38" s="473"/>
      <c r="E38" s="473"/>
      <c r="F38" s="158"/>
      <c r="G38" s="671"/>
      <c r="H38" s="473"/>
      <c r="I38" s="473"/>
    </row>
    <row r="39" spans="1:9" ht="18" customHeight="1" x14ac:dyDescent="0.25">
      <c r="A39" s="506"/>
      <c r="B39" s="18" t="s">
        <v>209</v>
      </c>
      <c r="C39" s="650"/>
      <c r="D39" s="473"/>
      <c r="E39" s="473"/>
      <c r="F39" s="164"/>
      <c r="G39" s="671"/>
      <c r="H39" s="473"/>
      <c r="I39" s="473"/>
    </row>
    <row r="40" spans="1:9" ht="18" customHeight="1" x14ac:dyDescent="0.25">
      <c r="A40" s="506"/>
      <c r="B40" s="18" t="s">
        <v>506</v>
      </c>
      <c r="C40" s="650"/>
      <c r="D40" s="473"/>
      <c r="E40" s="473"/>
      <c r="F40" s="164"/>
      <c r="G40" s="671"/>
      <c r="H40" s="473"/>
      <c r="I40" s="473"/>
    </row>
    <row r="41" spans="1:9" ht="18" customHeight="1" x14ac:dyDescent="0.25">
      <c r="A41" s="506"/>
      <c r="B41" s="119" t="s">
        <v>507</v>
      </c>
      <c r="C41" s="650"/>
      <c r="D41" s="473"/>
      <c r="E41" s="473"/>
      <c r="F41" s="158"/>
      <c r="G41" s="671"/>
      <c r="H41" s="473"/>
      <c r="I41" s="473"/>
    </row>
  </sheetData>
  <sheetProtection selectLockedCells="1"/>
  <mergeCells count="2">
    <mergeCell ref="A1:I1"/>
    <mergeCell ref="A2:C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8F96-2ED6-4F3A-836A-C194CC6C1432}">
  <sheetPr>
    <tabColor rgb="FFFF0000"/>
  </sheetPr>
  <dimension ref="A1:P80"/>
  <sheetViews>
    <sheetView topLeftCell="A2" workbookViewId="0">
      <selection activeCell="A2" sqref="A2"/>
    </sheetView>
  </sheetViews>
  <sheetFormatPr defaultColWidth="9.109375" defaultRowHeight="13.2" zeroHeight="1" x14ac:dyDescent="0.25"/>
  <cols>
    <col min="1" max="1" width="9.109375" style="72"/>
    <col min="2" max="2" width="23.5546875" style="72" customWidth="1"/>
    <col min="3" max="4" width="12.109375" style="72" customWidth="1"/>
    <col min="5" max="5" width="20.44140625" style="72" customWidth="1"/>
    <col min="6" max="6" width="16.44140625" style="72" customWidth="1"/>
    <col min="7" max="7" width="13.44140625" style="72" customWidth="1"/>
    <col min="8" max="8" width="14.44140625" style="72" customWidth="1"/>
    <col min="9" max="10" width="23.5546875" style="72" customWidth="1"/>
    <col min="11" max="11" width="12.109375" style="72" customWidth="1"/>
    <col min="12" max="12" width="9.109375" style="72"/>
    <col min="13" max="13" width="12.44140625" style="72" customWidth="1"/>
    <col min="14" max="14" width="10.109375" style="72" customWidth="1"/>
    <col min="15" max="15" width="9.109375" style="72"/>
    <col min="16" max="16" width="20.5546875" style="72" customWidth="1"/>
    <col min="17" max="16384" width="9.109375" style="72"/>
  </cols>
  <sheetData>
    <row r="1" spans="1:16" x14ac:dyDescent="0.25">
      <c r="A1" s="925" t="s">
        <v>493</v>
      </c>
      <c r="B1" s="925"/>
      <c r="C1" s="925"/>
      <c r="D1" s="473"/>
      <c r="E1" s="473"/>
      <c r="F1" s="473"/>
      <c r="G1" s="473"/>
      <c r="H1" s="473"/>
      <c r="I1" s="473"/>
      <c r="J1" s="473"/>
      <c r="K1" s="473"/>
      <c r="L1" s="473"/>
      <c r="M1" s="473"/>
      <c r="N1" s="473"/>
      <c r="O1" s="473"/>
      <c r="P1" s="473"/>
    </row>
    <row r="2" spans="1:16" x14ac:dyDescent="0.25">
      <c r="A2" s="45" t="s">
        <v>494</v>
      </c>
      <c r="B2" s="19"/>
      <c r="C2" s="19"/>
      <c r="D2" s="473"/>
      <c r="E2" s="473"/>
      <c r="F2" s="473"/>
      <c r="G2" s="473"/>
      <c r="H2" s="473"/>
      <c r="I2" s="473"/>
      <c r="J2" s="473"/>
      <c r="K2" s="473"/>
      <c r="L2" s="473"/>
      <c r="M2" s="473"/>
      <c r="N2" s="473"/>
      <c r="O2" s="473"/>
      <c r="P2" s="473"/>
    </row>
    <row r="3" spans="1:16" x14ac:dyDescent="0.25">
      <c r="A3" s="45" t="s">
        <v>464</v>
      </c>
      <c r="B3" s="19"/>
      <c r="C3" s="19"/>
      <c r="D3" s="473"/>
      <c r="E3" s="473"/>
      <c r="F3" s="473"/>
      <c r="G3" s="473"/>
      <c r="H3" s="473"/>
      <c r="I3" s="473"/>
      <c r="J3" s="473"/>
      <c r="K3" s="473"/>
      <c r="L3" s="473"/>
      <c r="M3" s="473"/>
      <c r="N3" s="473"/>
      <c r="O3" s="473"/>
      <c r="P3" s="473"/>
    </row>
    <row r="4" spans="1:16" x14ac:dyDescent="0.25">
      <c r="A4" s="473"/>
      <c r="B4" s="473"/>
      <c r="C4" s="473"/>
      <c r="D4" s="473"/>
      <c r="E4" s="473"/>
      <c r="F4" s="473"/>
      <c r="G4" s="473"/>
      <c r="H4" s="473"/>
      <c r="I4" s="473"/>
      <c r="J4" s="473"/>
      <c r="K4" s="473"/>
      <c r="L4" s="473"/>
      <c r="M4" s="473"/>
      <c r="N4" s="473"/>
      <c r="O4" s="473"/>
      <c r="P4" s="473"/>
    </row>
    <row r="5" spans="1:16" x14ac:dyDescent="0.25">
      <c r="A5" s="473"/>
      <c r="B5" s="281" t="s">
        <v>512</v>
      </c>
      <c r="C5" s="473"/>
      <c r="D5" s="473"/>
      <c r="E5" s="473"/>
      <c r="F5" s="473"/>
      <c r="G5" s="473"/>
      <c r="H5" s="473"/>
      <c r="I5" s="473"/>
      <c r="J5" s="473"/>
      <c r="K5" s="473"/>
      <c r="L5" s="473"/>
      <c r="M5" s="473"/>
      <c r="N5" s="473"/>
      <c r="O5" s="473"/>
      <c r="P5" s="473"/>
    </row>
    <row r="6" spans="1:16" ht="13.8" thickBot="1" x14ac:dyDescent="0.3">
      <c r="A6" s="473"/>
      <c r="B6" s="473"/>
      <c r="C6" s="473"/>
      <c r="D6" s="473"/>
      <c r="E6" s="473"/>
      <c r="F6" s="473"/>
      <c r="G6" s="473"/>
      <c r="H6" s="473"/>
      <c r="I6" s="473"/>
      <c r="J6" s="473"/>
      <c r="K6" s="473"/>
      <c r="L6" s="473"/>
      <c r="M6" s="473"/>
      <c r="N6" s="473"/>
      <c r="O6" s="473"/>
      <c r="P6" s="473"/>
    </row>
    <row r="7" spans="1:16" ht="26.4" x14ac:dyDescent="0.25">
      <c r="A7" s="282" t="s">
        <v>353</v>
      </c>
      <c r="B7" s="283"/>
      <c r="C7" s="284"/>
      <c r="D7" s="672"/>
      <c r="E7" s="926" t="s">
        <v>513</v>
      </c>
      <c r="F7" s="927"/>
      <c r="G7" s="928"/>
      <c r="H7" s="673" t="s">
        <v>514</v>
      </c>
      <c r="I7" s="38"/>
      <c r="J7" s="38"/>
      <c r="K7" s="38"/>
      <c r="L7" s="473"/>
      <c r="M7" s="17" t="s">
        <v>372</v>
      </c>
      <c r="N7" s="473"/>
      <c r="O7" s="473"/>
      <c r="P7" s="473"/>
    </row>
    <row r="8" spans="1:16" s="241" customFormat="1" ht="131.25" customHeight="1" x14ac:dyDescent="0.3">
      <c r="A8" s="285"/>
      <c r="B8" s="673" t="s">
        <v>156</v>
      </c>
      <c r="C8" s="673" t="s">
        <v>157</v>
      </c>
      <c r="D8" s="673" t="s">
        <v>515</v>
      </c>
      <c r="E8" s="673" t="s">
        <v>516</v>
      </c>
      <c r="F8" s="673" t="s">
        <v>517</v>
      </c>
      <c r="G8" s="673" t="s">
        <v>518</v>
      </c>
      <c r="H8" s="673" t="s">
        <v>519</v>
      </c>
      <c r="I8" s="674" t="s">
        <v>520</v>
      </c>
      <c r="J8" s="674" t="s">
        <v>521</v>
      </c>
      <c r="K8" s="649" t="s">
        <v>522</v>
      </c>
      <c r="L8" s="509"/>
      <c r="M8" s="675" t="s">
        <v>523</v>
      </c>
      <c r="N8" s="675" t="s">
        <v>524</v>
      </c>
      <c r="O8" s="509"/>
      <c r="P8" s="286"/>
    </row>
    <row r="9" spans="1:16" x14ac:dyDescent="0.25">
      <c r="A9" s="287">
        <v>-1</v>
      </c>
      <c r="B9" s="288" t="s">
        <v>400</v>
      </c>
      <c r="C9" s="289" t="s">
        <v>390</v>
      </c>
      <c r="D9" s="289" t="s">
        <v>410</v>
      </c>
      <c r="E9" s="289" t="s">
        <v>411</v>
      </c>
      <c r="F9" s="289" t="s">
        <v>445</v>
      </c>
      <c r="G9" s="287">
        <v>-7</v>
      </c>
      <c r="H9" s="287">
        <v>-8</v>
      </c>
      <c r="I9" s="287">
        <v>-9</v>
      </c>
      <c r="J9" s="290">
        <v>-10</v>
      </c>
      <c r="K9" s="290">
        <v>-11</v>
      </c>
      <c r="L9" s="473"/>
      <c r="M9" s="290">
        <v>-13</v>
      </c>
      <c r="N9" s="290">
        <v>-14</v>
      </c>
      <c r="O9" s="473"/>
      <c r="P9" s="291"/>
    </row>
    <row r="10" spans="1:16" x14ac:dyDescent="0.25">
      <c r="A10" s="506">
        <v>1</v>
      </c>
      <c r="B10" s="506">
        <f>Input!B13</f>
        <v>0</v>
      </c>
      <c r="C10" s="506">
        <f>Input!C13</f>
        <v>0</v>
      </c>
      <c r="D10" s="506">
        <f>Input!D13</f>
        <v>0</v>
      </c>
      <c r="E10" s="611">
        <f>Input!E13</f>
        <v>0</v>
      </c>
      <c r="F10" s="611">
        <f>Input!F13*(Input!$C$10=1)+Input!H13*(Input!$C$10=2)</f>
        <v>0</v>
      </c>
      <c r="G10" s="611">
        <f>Input!G13*(Input!$C$10=1)+Input!I13*(Input!$C$10=2)</f>
        <v>0</v>
      </c>
      <c r="H10" s="611">
        <f>Input!J13</f>
        <v>0</v>
      </c>
      <c r="I10" s="599">
        <f>IF(E10&gt;H10,IF(F10&gt;H10,F10-H10,0),0)</f>
        <v>0</v>
      </c>
      <c r="J10" s="599">
        <f>G10</f>
        <v>0</v>
      </c>
      <c r="K10" s="599">
        <f>MAX(0,H10-F10)</f>
        <v>0</v>
      </c>
      <c r="L10" s="473"/>
      <c r="M10" s="676" t="b">
        <f>E10=F10+G10</f>
        <v>1</v>
      </c>
      <c r="N10" s="599">
        <f>IF(H10&gt;F10,H10-F10,0)-K10</f>
        <v>0</v>
      </c>
      <c r="O10" s="473"/>
      <c r="P10" s="291"/>
    </row>
    <row r="11" spans="1:16" x14ac:dyDescent="0.25">
      <c r="A11" s="506">
        <v>2</v>
      </c>
      <c r="B11" s="506">
        <f>Input!B14</f>
        <v>0</v>
      </c>
      <c r="C11" s="506">
        <f>Input!C14</f>
        <v>0</v>
      </c>
      <c r="D11" s="506">
        <f>Input!D14</f>
        <v>0</v>
      </c>
      <c r="E11" s="611">
        <f>Input!E14</f>
        <v>0</v>
      </c>
      <c r="F11" s="611">
        <f>Input!F14*(Input!$C$10=1)+Input!H14*(Input!$C$10=2)</f>
        <v>0</v>
      </c>
      <c r="G11" s="611">
        <f>Input!G14*(Input!$C$10=1)+Input!I14*(Input!$C$10=2)</f>
        <v>0</v>
      </c>
      <c r="H11" s="611">
        <f>Input!J14</f>
        <v>0</v>
      </c>
      <c r="I11" s="599">
        <f t="shared" ref="I11:I59" si="0">IF(E11&gt;H11,IF(F11&gt;H11,F11-H11,0),0)</f>
        <v>0</v>
      </c>
      <c r="J11" s="599">
        <f t="shared" ref="J11:J59" si="1">G11</f>
        <v>0</v>
      </c>
      <c r="K11" s="599">
        <f t="shared" ref="K11:K59" si="2">MAX(0,H11-F11)</f>
        <v>0</v>
      </c>
      <c r="L11" s="473"/>
      <c r="M11" s="676" t="b">
        <f t="shared" ref="M11:M59" si="3">E11=F11+G11</f>
        <v>1</v>
      </c>
      <c r="N11" s="599">
        <f t="shared" ref="N11:N59" si="4">IF(H11&gt;F11,H11-F11,0)-K11</f>
        <v>0</v>
      </c>
      <c r="O11" s="473"/>
      <c r="P11" s="291"/>
    </row>
    <row r="12" spans="1:16" x14ac:dyDescent="0.25">
      <c r="A12" s="506">
        <v>3</v>
      </c>
      <c r="B12" s="506">
        <f>Input!B15</f>
        <v>0</v>
      </c>
      <c r="C12" s="506">
        <f>Input!C15</f>
        <v>0</v>
      </c>
      <c r="D12" s="506">
        <f>Input!D15</f>
        <v>0</v>
      </c>
      <c r="E12" s="611">
        <f>Input!E15</f>
        <v>0</v>
      </c>
      <c r="F12" s="611">
        <f>Input!F15*(Input!$C$10=1)+Input!H15*(Input!$C$10=2)</f>
        <v>0</v>
      </c>
      <c r="G12" s="611">
        <f>Input!G15*(Input!$C$10=1)+Input!I15*(Input!$C$10=2)</f>
        <v>0</v>
      </c>
      <c r="H12" s="611">
        <f>Input!J15</f>
        <v>0</v>
      </c>
      <c r="I12" s="599">
        <f t="shared" si="0"/>
        <v>0</v>
      </c>
      <c r="J12" s="599">
        <f t="shared" si="1"/>
        <v>0</v>
      </c>
      <c r="K12" s="599">
        <f t="shared" si="2"/>
        <v>0</v>
      </c>
      <c r="L12" s="473"/>
      <c r="M12" s="676" t="b">
        <f t="shared" si="3"/>
        <v>1</v>
      </c>
      <c r="N12" s="599">
        <f t="shared" si="4"/>
        <v>0</v>
      </c>
      <c r="O12" s="473"/>
      <c r="P12" s="291"/>
    </row>
    <row r="13" spans="1:16" x14ac:dyDescent="0.25">
      <c r="A13" s="506">
        <v>4</v>
      </c>
      <c r="B13" s="506">
        <f>Input!B16</f>
        <v>0</v>
      </c>
      <c r="C13" s="506">
        <f>Input!C16</f>
        <v>0</v>
      </c>
      <c r="D13" s="506">
        <f>Input!D16</f>
        <v>0</v>
      </c>
      <c r="E13" s="611">
        <f>Input!E16</f>
        <v>0</v>
      </c>
      <c r="F13" s="611">
        <f>Input!F16*(Input!$C$10=1)+Input!H16*(Input!$C$10=2)</f>
        <v>0</v>
      </c>
      <c r="G13" s="611">
        <f>Input!G16*(Input!$C$10=1)+Input!I16*(Input!$C$10=2)</f>
        <v>0</v>
      </c>
      <c r="H13" s="611">
        <f>Input!J16</f>
        <v>0</v>
      </c>
      <c r="I13" s="599">
        <f t="shared" si="0"/>
        <v>0</v>
      </c>
      <c r="J13" s="599">
        <f t="shared" si="1"/>
        <v>0</v>
      </c>
      <c r="K13" s="599">
        <f t="shared" si="2"/>
        <v>0</v>
      </c>
      <c r="L13" s="473"/>
      <c r="M13" s="676" t="b">
        <f t="shared" si="3"/>
        <v>1</v>
      </c>
      <c r="N13" s="599">
        <f t="shared" si="4"/>
        <v>0</v>
      </c>
      <c r="O13" s="473"/>
      <c r="P13" s="291"/>
    </row>
    <row r="14" spans="1:16" x14ac:dyDescent="0.25">
      <c r="A14" s="506">
        <v>5</v>
      </c>
      <c r="B14" s="506">
        <f>Input!B17</f>
        <v>0</v>
      </c>
      <c r="C14" s="506">
        <f>Input!C17</f>
        <v>0</v>
      </c>
      <c r="D14" s="506">
        <f>Input!D17</f>
        <v>0</v>
      </c>
      <c r="E14" s="611">
        <f>Input!E17</f>
        <v>0</v>
      </c>
      <c r="F14" s="611">
        <f>Input!F17*(Input!$C$10=1)+Input!H17*(Input!$C$10=2)</f>
        <v>0</v>
      </c>
      <c r="G14" s="611">
        <f>Input!G17*(Input!$C$10=1)+Input!I17*(Input!$C$10=2)</f>
        <v>0</v>
      </c>
      <c r="H14" s="611">
        <f>Input!J17</f>
        <v>0</v>
      </c>
      <c r="I14" s="599">
        <f t="shared" si="0"/>
        <v>0</v>
      </c>
      <c r="J14" s="599">
        <f t="shared" si="1"/>
        <v>0</v>
      </c>
      <c r="K14" s="599">
        <f t="shared" si="2"/>
        <v>0</v>
      </c>
      <c r="L14" s="473"/>
      <c r="M14" s="676" t="b">
        <f t="shared" si="3"/>
        <v>1</v>
      </c>
      <c r="N14" s="599">
        <f t="shared" si="4"/>
        <v>0</v>
      </c>
      <c r="O14" s="473"/>
      <c r="P14" s="291"/>
    </row>
    <row r="15" spans="1:16" x14ac:dyDescent="0.25">
      <c r="A15" s="506">
        <v>6</v>
      </c>
      <c r="B15" s="506">
        <f>Input!B18</f>
        <v>0</v>
      </c>
      <c r="C15" s="506">
        <f>Input!C18</f>
        <v>0</v>
      </c>
      <c r="D15" s="506">
        <f>Input!D18</f>
        <v>0</v>
      </c>
      <c r="E15" s="611">
        <f>Input!E18</f>
        <v>0</v>
      </c>
      <c r="F15" s="611">
        <f>Input!F18*(Input!$C$10=1)+Input!H18*(Input!$C$10=2)</f>
        <v>0</v>
      </c>
      <c r="G15" s="611">
        <f>Input!G18*(Input!$C$10=1)+Input!I18*(Input!$C$10=2)</f>
        <v>0</v>
      </c>
      <c r="H15" s="611">
        <f>Input!J18</f>
        <v>0</v>
      </c>
      <c r="I15" s="599">
        <f t="shared" si="0"/>
        <v>0</v>
      </c>
      <c r="J15" s="599">
        <f t="shared" si="1"/>
        <v>0</v>
      </c>
      <c r="K15" s="599">
        <f t="shared" si="2"/>
        <v>0</v>
      </c>
      <c r="L15" s="473"/>
      <c r="M15" s="676" t="b">
        <f t="shared" si="3"/>
        <v>1</v>
      </c>
      <c r="N15" s="599">
        <f t="shared" si="4"/>
        <v>0</v>
      </c>
      <c r="O15" s="473"/>
      <c r="P15" s="291"/>
    </row>
    <row r="16" spans="1:16" x14ac:dyDescent="0.25">
      <c r="A16" s="506">
        <v>7</v>
      </c>
      <c r="B16" s="506">
        <f>Input!B19</f>
        <v>0</v>
      </c>
      <c r="C16" s="506">
        <f>Input!C19</f>
        <v>0</v>
      </c>
      <c r="D16" s="506">
        <f>Input!D19</f>
        <v>0</v>
      </c>
      <c r="E16" s="611">
        <f>Input!E19</f>
        <v>0</v>
      </c>
      <c r="F16" s="611">
        <f>Input!F19*(Input!$C$10=1)+Input!H19*(Input!$C$10=2)</f>
        <v>0</v>
      </c>
      <c r="G16" s="611">
        <f>Input!G19*(Input!$C$10=1)+Input!I19*(Input!$C$10=2)</f>
        <v>0</v>
      </c>
      <c r="H16" s="611">
        <f>Input!J19</f>
        <v>0</v>
      </c>
      <c r="I16" s="599">
        <f t="shared" si="0"/>
        <v>0</v>
      </c>
      <c r="J16" s="599">
        <f t="shared" si="1"/>
        <v>0</v>
      </c>
      <c r="K16" s="599">
        <f t="shared" si="2"/>
        <v>0</v>
      </c>
      <c r="L16" s="473"/>
      <c r="M16" s="676" t="b">
        <f t="shared" si="3"/>
        <v>1</v>
      </c>
      <c r="N16" s="599">
        <f t="shared" si="4"/>
        <v>0</v>
      </c>
      <c r="O16" s="473"/>
      <c r="P16" s="291"/>
    </row>
    <row r="17" spans="1:16" x14ac:dyDescent="0.25">
      <c r="A17" s="506">
        <v>8</v>
      </c>
      <c r="B17" s="506">
        <f>Input!B20</f>
        <v>0</v>
      </c>
      <c r="C17" s="506">
        <f>Input!C20</f>
        <v>0</v>
      </c>
      <c r="D17" s="506">
        <f>Input!D20</f>
        <v>0</v>
      </c>
      <c r="E17" s="611">
        <f>Input!E20</f>
        <v>0</v>
      </c>
      <c r="F17" s="611">
        <f>Input!F20*(Input!$C$10=1)+Input!H20*(Input!$C$10=2)</f>
        <v>0</v>
      </c>
      <c r="G17" s="611">
        <f>Input!G20*(Input!$C$10=1)+Input!I20*(Input!$C$10=2)</f>
        <v>0</v>
      </c>
      <c r="H17" s="611">
        <f>Input!J20</f>
        <v>0</v>
      </c>
      <c r="I17" s="599">
        <f t="shared" si="0"/>
        <v>0</v>
      </c>
      <c r="J17" s="599">
        <f t="shared" si="1"/>
        <v>0</v>
      </c>
      <c r="K17" s="599">
        <f t="shared" si="2"/>
        <v>0</v>
      </c>
      <c r="L17" s="473"/>
      <c r="M17" s="676" t="b">
        <f t="shared" si="3"/>
        <v>1</v>
      </c>
      <c r="N17" s="599">
        <f t="shared" si="4"/>
        <v>0</v>
      </c>
      <c r="O17" s="473"/>
      <c r="P17" s="291"/>
    </row>
    <row r="18" spans="1:16" x14ac:dyDescent="0.25">
      <c r="A18" s="506">
        <v>9</v>
      </c>
      <c r="B18" s="506">
        <f>Input!B21</f>
        <v>0</v>
      </c>
      <c r="C18" s="506">
        <f>Input!C21</f>
        <v>0</v>
      </c>
      <c r="D18" s="506">
        <f>Input!D21</f>
        <v>0</v>
      </c>
      <c r="E18" s="611">
        <f>Input!E21</f>
        <v>0</v>
      </c>
      <c r="F18" s="611">
        <f>Input!F21*(Input!$C$10=1)+Input!H21*(Input!$C$10=2)</f>
        <v>0</v>
      </c>
      <c r="G18" s="611">
        <f>Input!G21*(Input!$C$10=1)+Input!I21*(Input!$C$10=2)</f>
        <v>0</v>
      </c>
      <c r="H18" s="611">
        <f>Input!J21</f>
        <v>0</v>
      </c>
      <c r="I18" s="599">
        <f t="shared" si="0"/>
        <v>0</v>
      </c>
      <c r="J18" s="599">
        <f t="shared" si="1"/>
        <v>0</v>
      </c>
      <c r="K18" s="599">
        <f t="shared" si="2"/>
        <v>0</v>
      </c>
      <c r="L18" s="473"/>
      <c r="M18" s="676" t="b">
        <f t="shared" si="3"/>
        <v>1</v>
      </c>
      <c r="N18" s="599">
        <f t="shared" si="4"/>
        <v>0</v>
      </c>
      <c r="O18" s="473"/>
      <c r="P18" s="291"/>
    </row>
    <row r="19" spans="1:16" x14ac:dyDescent="0.25">
      <c r="A19" s="506">
        <v>10</v>
      </c>
      <c r="B19" s="506">
        <f>Input!B22</f>
        <v>0</v>
      </c>
      <c r="C19" s="506">
        <f>Input!C22</f>
        <v>0</v>
      </c>
      <c r="D19" s="506">
        <f>Input!D22</f>
        <v>0</v>
      </c>
      <c r="E19" s="677">
        <f>Input!E22</f>
        <v>0</v>
      </c>
      <c r="F19" s="677">
        <f>Input!F22*(Input!$C$10=1)+Input!H22*(Input!$C$10=2)</f>
        <v>0</v>
      </c>
      <c r="G19" s="677">
        <f>Input!G22*(Input!$C$10=1)+Input!I22*(Input!$C$10=2)</f>
        <v>0</v>
      </c>
      <c r="H19" s="677">
        <f>Input!J22</f>
        <v>0</v>
      </c>
      <c r="I19" s="599">
        <f t="shared" si="0"/>
        <v>0</v>
      </c>
      <c r="J19" s="599">
        <f t="shared" si="1"/>
        <v>0</v>
      </c>
      <c r="K19" s="599">
        <f t="shared" si="2"/>
        <v>0</v>
      </c>
      <c r="L19" s="473"/>
      <c r="M19" s="676" t="b">
        <f t="shared" si="3"/>
        <v>1</v>
      </c>
      <c r="N19" s="599">
        <f t="shared" si="4"/>
        <v>0</v>
      </c>
      <c r="O19" s="473"/>
      <c r="P19" s="291"/>
    </row>
    <row r="20" spans="1:16" x14ac:dyDescent="0.25">
      <c r="A20" s="506">
        <v>11</v>
      </c>
      <c r="B20" s="506">
        <f>Input!B23</f>
        <v>0</v>
      </c>
      <c r="C20" s="506">
        <f>Input!C23</f>
        <v>0</v>
      </c>
      <c r="D20" s="506">
        <f>Input!D23</f>
        <v>0</v>
      </c>
      <c r="E20" s="677">
        <f>Input!E23</f>
        <v>0</v>
      </c>
      <c r="F20" s="677">
        <f>Input!F23*(Input!$C$10=1)+Input!H23*(Input!$C$10=2)</f>
        <v>0</v>
      </c>
      <c r="G20" s="677">
        <f>Input!G23*(Input!$C$10=1)+Input!I23*(Input!$C$10=2)</f>
        <v>0</v>
      </c>
      <c r="H20" s="677">
        <f>Input!J23</f>
        <v>0</v>
      </c>
      <c r="I20" s="599">
        <f t="shared" si="0"/>
        <v>0</v>
      </c>
      <c r="J20" s="599">
        <f t="shared" si="1"/>
        <v>0</v>
      </c>
      <c r="K20" s="599">
        <f t="shared" si="2"/>
        <v>0</v>
      </c>
      <c r="L20" s="473"/>
      <c r="M20" s="676" t="b">
        <f t="shared" si="3"/>
        <v>1</v>
      </c>
      <c r="N20" s="599">
        <f t="shared" si="4"/>
        <v>0</v>
      </c>
      <c r="O20" s="473"/>
      <c r="P20" s="291"/>
    </row>
    <row r="21" spans="1:16" x14ac:dyDescent="0.25">
      <c r="A21" s="506">
        <v>12</v>
      </c>
      <c r="B21" s="506">
        <f>Input!B24</f>
        <v>0</v>
      </c>
      <c r="C21" s="506">
        <f>Input!C24</f>
        <v>0</v>
      </c>
      <c r="D21" s="506">
        <f>Input!D24</f>
        <v>0</v>
      </c>
      <c r="E21" s="677">
        <f>Input!E24</f>
        <v>0</v>
      </c>
      <c r="F21" s="677">
        <f>Input!F24*(Input!$C$10=1)+Input!H24*(Input!$C$10=2)</f>
        <v>0</v>
      </c>
      <c r="G21" s="677">
        <f>Input!G24*(Input!$C$10=1)+Input!I24*(Input!$C$10=2)</f>
        <v>0</v>
      </c>
      <c r="H21" s="677">
        <f>Input!J24</f>
        <v>0</v>
      </c>
      <c r="I21" s="599">
        <f t="shared" si="0"/>
        <v>0</v>
      </c>
      <c r="J21" s="599">
        <f t="shared" si="1"/>
        <v>0</v>
      </c>
      <c r="K21" s="599">
        <f t="shared" si="2"/>
        <v>0</v>
      </c>
      <c r="L21" s="473"/>
      <c r="M21" s="676" t="b">
        <f t="shared" si="3"/>
        <v>1</v>
      </c>
      <c r="N21" s="599">
        <f t="shared" si="4"/>
        <v>0</v>
      </c>
      <c r="O21" s="473"/>
      <c r="P21" s="473"/>
    </row>
    <row r="22" spans="1:16" x14ac:dyDescent="0.25">
      <c r="A22" s="506">
        <v>13</v>
      </c>
      <c r="B22" s="506">
        <f>Input!B25</f>
        <v>0</v>
      </c>
      <c r="C22" s="506">
        <f>Input!C25</f>
        <v>0</v>
      </c>
      <c r="D22" s="506">
        <f>Input!D25</f>
        <v>0</v>
      </c>
      <c r="E22" s="677">
        <f>Input!E25</f>
        <v>0</v>
      </c>
      <c r="F22" s="677">
        <f>Input!F25*(Input!$C$10=1)+Input!H25*(Input!$C$10=2)</f>
        <v>0</v>
      </c>
      <c r="G22" s="677">
        <f>Input!G25*(Input!$C$10=1)+Input!I25*(Input!$C$10=2)</f>
        <v>0</v>
      </c>
      <c r="H22" s="677">
        <f>Input!J25</f>
        <v>0</v>
      </c>
      <c r="I22" s="599">
        <f t="shared" si="0"/>
        <v>0</v>
      </c>
      <c r="J22" s="599">
        <f t="shared" si="1"/>
        <v>0</v>
      </c>
      <c r="K22" s="599">
        <f t="shared" si="2"/>
        <v>0</v>
      </c>
      <c r="L22" s="473"/>
      <c r="M22" s="676" t="b">
        <f t="shared" si="3"/>
        <v>1</v>
      </c>
      <c r="N22" s="599">
        <f t="shared" si="4"/>
        <v>0</v>
      </c>
      <c r="O22" s="473"/>
      <c r="P22" s="473"/>
    </row>
    <row r="23" spans="1:16" x14ac:dyDescent="0.25">
      <c r="A23" s="506">
        <v>14</v>
      </c>
      <c r="B23" s="506">
        <f>Input!B26</f>
        <v>0</v>
      </c>
      <c r="C23" s="506">
        <f>Input!C26</f>
        <v>0</v>
      </c>
      <c r="D23" s="506">
        <f>Input!D26</f>
        <v>0</v>
      </c>
      <c r="E23" s="677">
        <f>Input!E26</f>
        <v>0</v>
      </c>
      <c r="F23" s="677">
        <f>Input!F26*(Input!$C$10=1)+Input!H26*(Input!$C$10=2)</f>
        <v>0</v>
      </c>
      <c r="G23" s="677">
        <f>Input!G26*(Input!$C$10=1)+Input!I26*(Input!$C$10=2)</f>
        <v>0</v>
      </c>
      <c r="H23" s="677">
        <f>Input!J26</f>
        <v>0</v>
      </c>
      <c r="I23" s="599">
        <f t="shared" si="0"/>
        <v>0</v>
      </c>
      <c r="J23" s="599">
        <f t="shared" si="1"/>
        <v>0</v>
      </c>
      <c r="K23" s="599">
        <f t="shared" si="2"/>
        <v>0</v>
      </c>
      <c r="L23" s="473"/>
      <c r="M23" s="676" t="b">
        <f t="shared" si="3"/>
        <v>1</v>
      </c>
      <c r="N23" s="599">
        <f t="shared" si="4"/>
        <v>0</v>
      </c>
      <c r="O23" s="473"/>
      <c r="P23" s="473"/>
    </row>
    <row r="24" spans="1:16" x14ac:dyDescent="0.25">
      <c r="A24" s="506">
        <v>15</v>
      </c>
      <c r="B24" s="506">
        <f>Input!B27</f>
        <v>0</v>
      </c>
      <c r="C24" s="506">
        <f>Input!C27</f>
        <v>0</v>
      </c>
      <c r="D24" s="506">
        <f>Input!D27</f>
        <v>0</v>
      </c>
      <c r="E24" s="677">
        <f>Input!E27</f>
        <v>0</v>
      </c>
      <c r="F24" s="677">
        <f>Input!F27*(Input!$C$10=1)+Input!H27*(Input!$C$10=2)</f>
        <v>0</v>
      </c>
      <c r="G24" s="677">
        <f>Input!G27*(Input!$C$10=1)+Input!I27*(Input!$C$10=2)</f>
        <v>0</v>
      </c>
      <c r="H24" s="677">
        <f>Input!J27</f>
        <v>0</v>
      </c>
      <c r="I24" s="599">
        <f t="shared" si="0"/>
        <v>0</v>
      </c>
      <c r="J24" s="599">
        <f t="shared" si="1"/>
        <v>0</v>
      </c>
      <c r="K24" s="599">
        <f t="shared" si="2"/>
        <v>0</v>
      </c>
      <c r="L24" s="473"/>
      <c r="M24" s="676" t="b">
        <f t="shared" si="3"/>
        <v>1</v>
      </c>
      <c r="N24" s="599">
        <f t="shared" si="4"/>
        <v>0</v>
      </c>
      <c r="O24" s="473"/>
      <c r="P24" s="473"/>
    </row>
    <row r="25" spans="1:16" x14ac:dyDescent="0.25">
      <c r="A25" s="506">
        <v>16</v>
      </c>
      <c r="B25" s="506">
        <f>Input!B28</f>
        <v>0</v>
      </c>
      <c r="C25" s="506">
        <f>Input!C28</f>
        <v>0</v>
      </c>
      <c r="D25" s="506">
        <f>Input!D28</f>
        <v>0</v>
      </c>
      <c r="E25" s="677">
        <f>Input!E28</f>
        <v>0</v>
      </c>
      <c r="F25" s="677">
        <f>Input!F28*(Input!$C$10=1)+Input!H28*(Input!$C$10=2)</f>
        <v>0</v>
      </c>
      <c r="G25" s="677">
        <f>Input!G28*(Input!$C$10=1)+Input!I28*(Input!$C$10=2)</f>
        <v>0</v>
      </c>
      <c r="H25" s="677">
        <f>Input!J28</f>
        <v>0</v>
      </c>
      <c r="I25" s="599">
        <f t="shared" si="0"/>
        <v>0</v>
      </c>
      <c r="J25" s="599">
        <f t="shared" si="1"/>
        <v>0</v>
      </c>
      <c r="K25" s="599">
        <f t="shared" si="2"/>
        <v>0</v>
      </c>
      <c r="L25" s="473"/>
      <c r="M25" s="676" t="b">
        <f t="shared" si="3"/>
        <v>1</v>
      </c>
      <c r="N25" s="599">
        <f t="shared" si="4"/>
        <v>0</v>
      </c>
      <c r="O25" s="473"/>
      <c r="P25" s="473"/>
    </row>
    <row r="26" spans="1:16" x14ac:dyDescent="0.25">
      <c r="A26" s="506">
        <v>17</v>
      </c>
      <c r="B26" s="506">
        <f>Input!B29</f>
        <v>0</v>
      </c>
      <c r="C26" s="506">
        <f>Input!C29</f>
        <v>0</v>
      </c>
      <c r="D26" s="506">
        <f>Input!D29</f>
        <v>0</v>
      </c>
      <c r="E26" s="677">
        <f>Input!E29</f>
        <v>0</v>
      </c>
      <c r="F26" s="677">
        <f>Input!F29*(Input!$C$10=1)+Input!H29*(Input!$C$10=2)</f>
        <v>0</v>
      </c>
      <c r="G26" s="677">
        <f>Input!G29*(Input!$C$10=1)+Input!I29*(Input!$C$10=2)</f>
        <v>0</v>
      </c>
      <c r="H26" s="677">
        <f>Input!J29</f>
        <v>0</v>
      </c>
      <c r="I26" s="599">
        <f t="shared" si="0"/>
        <v>0</v>
      </c>
      <c r="J26" s="599">
        <f t="shared" si="1"/>
        <v>0</v>
      </c>
      <c r="K26" s="599">
        <f t="shared" si="2"/>
        <v>0</v>
      </c>
      <c r="L26" s="473"/>
      <c r="M26" s="676" t="b">
        <f t="shared" si="3"/>
        <v>1</v>
      </c>
      <c r="N26" s="599">
        <f t="shared" si="4"/>
        <v>0</v>
      </c>
      <c r="O26" s="473"/>
      <c r="P26" s="473"/>
    </row>
    <row r="27" spans="1:16" x14ac:dyDescent="0.25">
      <c r="A27" s="506">
        <v>18</v>
      </c>
      <c r="B27" s="506">
        <f>Input!B30</f>
        <v>0</v>
      </c>
      <c r="C27" s="506">
        <f>Input!C30</f>
        <v>0</v>
      </c>
      <c r="D27" s="506">
        <f>Input!D30</f>
        <v>0</v>
      </c>
      <c r="E27" s="677">
        <f>Input!E30</f>
        <v>0</v>
      </c>
      <c r="F27" s="677">
        <f>Input!F30*(Input!$C$10=1)+Input!H30*(Input!$C$10=2)</f>
        <v>0</v>
      </c>
      <c r="G27" s="677">
        <f>Input!G30*(Input!$C$10=1)+Input!I30*(Input!$C$10=2)</f>
        <v>0</v>
      </c>
      <c r="H27" s="677">
        <f>Input!J30</f>
        <v>0</v>
      </c>
      <c r="I27" s="599">
        <f t="shared" si="0"/>
        <v>0</v>
      </c>
      <c r="J27" s="599">
        <f t="shared" si="1"/>
        <v>0</v>
      </c>
      <c r="K27" s="599">
        <f t="shared" si="2"/>
        <v>0</v>
      </c>
      <c r="L27" s="473"/>
      <c r="M27" s="676" t="b">
        <f t="shared" si="3"/>
        <v>1</v>
      </c>
      <c r="N27" s="599">
        <f t="shared" si="4"/>
        <v>0</v>
      </c>
      <c r="O27" s="473"/>
      <c r="P27" s="473"/>
    </row>
    <row r="28" spans="1:16" x14ac:dyDescent="0.25">
      <c r="A28" s="506">
        <v>19</v>
      </c>
      <c r="B28" s="506">
        <f>Input!B31</f>
        <v>0</v>
      </c>
      <c r="C28" s="506">
        <f>Input!C31</f>
        <v>0</v>
      </c>
      <c r="D28" s="506">
        <f>Input!D31</f>
        <v>0</v>
      </c>
      <c r="E28" s="677">
        <f>Input!E31</f>
        <v>0</v>
      </c>
      <c r="F28" s="677">
        <f>Input!F31*(Input!$C$10=1)+Input!H31*(Input!$C$10=2)</f>
        <v>0</v>
      </c>
      <c r="G28" s="677">
        <f>Input!G31*(Input!$C$10=1)+Input!I31*(Input!$C$10=2)</f>
        <v>0</v>
      </c>
      <c r="H28" s="677">
        <f>Input!J31</f>
        <v>0</v>
      </c>
      <c r="I28" s="599">
        <f t="shared" si="0"/>
        <v>0</v>
      </c>
      <c r="J28" s="599">
        <f t="shared" si="1"/>
        <v>0</v>
      </c>
      <c r="K28" s="599">
        <f t="shared" si="2"/>
        <v>0</v>
      </c>
      <c r="L28" s="473"/>
      <c r="M28" s="676" t="b">
        <f t="shared" si="3"/>
        <v>1</v>
      </c>
      <c r="N28" s="599">
        <f t="shared" si="4"/>
        <v>0</v>
      </c>
      <c r="O28" s="473"/>
      <c r="P28" s="473"/>
    </row>
    <row r="29" spans="1:16" x14ac:dyDescent="0.25">
      <c r="A29" s="506">
        <v>20</v>
      </c>
      <c r="B29" s="506">
        <f>Input!B32</f>
        <v>0</v>
      </c>
      <c r="C29" s="506">
        <f>Input!C32</f>
        <v>0</v>
      </c>
      <c r="D29" s="506">
        <f>Input!D32</f>
        <v>0</v>
      </c>
      <c r="E29" s="677">
        <f>Input!E32</f>
        <v>0</v>
      </c>
      <c r="F29" s="677">
        <f>Input!F32*(Input!$C$10=1)+Input!H32*(Input!$C$10=2)</f>
        <v>0</v>
      </c>
      <c r="G29" s="677">
        <f>Input!G32*(Input!$C$10=1)+Input!I32*(Input!$C$10=2)</f>
        <v>0</v>
      </c>
      <c r="H29" s="677">
        <f>Input!J32</f>
        <v>0</v>
      </c>
      <c r="I29" s="599">
        <f t="shared" si="0"/>
        <v>0</v>
      </c>
      <c r="J29" s="599">
        <f t="shared" si="1"/>
        <v>0</v>
      </c>
      <c r="K29" s="599">
        <f t="shared" si="2"/>
        <v>0</v>
      </c>
      <c r="L29" s="473"/>
      <c r="M29" s="676" t="b">
        <f t="shared" si="3"/>
        <v>1</v>
      </c>
      <c r="N29" s="599">
        <f t="shared" si="4"/>
        <v>0</v>
      </c>
      <c r="O29" s="473"/>
      <c r="P29" s="473"/>
    </row>
    <row r="30" spans="1:16" x14ac:dyDescent="0.25">
      <c r="A30" s="506">
        <v>21</v>
      </c>
      <c r="B30" s="506">
        <f>Input!B33</f>
        <v>0</v>
      </c>
      <c r="C30" s="506">
        <f>Input!C33</f>
        <v>0</v>
      </c>
      <c r="D30" s="506">
        <f>Input!D33</f>
        <v>0</v>
      </c>
      <c r="E30" s="677">
        <f>Input!E33</f>
        <v>0</v>
      </c>
      <c r="F30" s="677">
        <f>Input!F33*(Input!$C$10=1)+Input!H33*(Input!$C$10=2)</f>
        <v>0</v>
      </c>
      <c r="G30" s="677">
        <f>Input!G33*(Input!$C$10=1)+Input!I33*(Input!$C$10=2)</f>
        <v>0</v>
      </c>
      <c r="H30" s="677">
        <f>Input!J33</f>
        <v>0</v>
      </c>
      <c r="I30" s="599">
        <f t="shared" si="0"/>
        <v>0</v>
      </c>
      <c r="J30" s="599">
        <f t="shared" si="1"/>
        <v>0</v>
      </c>
      <c r="K30" s="599">
        <f t="shared" si="2"/>
        <v>0</v>
      </c>
      <c r="L30" s="473"/>
      <c r="M30" s="676" t="b">
        <f t="shared" si="3"/>
        <v>1</v>
      </c>
      <c r="N30" s="599">
        <f t="shared" si="4"/>
        <v>0</v>
      </c>
      <c r="O30" s="473"/>
      <c r="P30" s="473"/>
    </row>
    <row r="31" spans="1:16" x14ac:dyDescent="0.25">
      <c r="A31" s="506">
        <v>22</v>
      </c>
      <c r="B31" s="506">
        <f>Input!B34</f>
        <v>0</v>
      </c>
      <c r="C31" s="506">
        <f>Input!C34</f>
        <v>0</v>
      </c>
      <c r="D31" s="506">
        <f>Input!D34</f>
        <v>0</v>
      </c>
      <c r="E31" s="677">
        <f>Input!E34</f>
        <v>0</v>
      </c>
      <c r="F31" s="677">
        <f>Input!F34*(Input!$C$10=1)+Input!H34*(Input!$C$10=2)</f>
        <v>0</v>
      </c>
      <c r="G31" s="677">
        <f>Input!G34*(Input!$C$10=1)+Input!I34*(Input!$C$10=2)</f>
        <v>0</v>
      </c>
      <c r="H31" s="677">
        <f>Input!J34</f>
        <v>0</v>
      </c>
      <c r="I31" s="599">
        <f t="shared" si="0"/>
        <v>0</v>
      </c>
      <c r="J31" s="599">
        <f t="shared" si="1"/>
        <v>0</v>
      </c>
      <c r="K31" s="599">
        <f t="shared" si="2"/>
        <v>0</v>
      </c>
      <c r="L31" s="473"/>
      <c r="M31" s="676" t="b">
        <f t="shared" si="3"/>
        <v>1</v>
      </c>
      <c r="N31" s="599">
        <f t="shared" si="4"/>
        <v>0</v>
      </c>
      <c r="O31" s="473"/>
      <c r="P31" s="473"/>
    </row>
    <row r="32" spans="1:16" x14ac:dyDescent="0.25">
      <c r="A32" s="506">
        <v>23</v>
      </c>
      <c r="B32" s="506">
        <f>Input!B35</f>
        <v>0</v>
      </c>
      <c r="C32" s="506">
        <f>Input!C35</f>
        <v>0</v>
      </c>
      <c r="D32" s="506">
        <f>Input!D35</f>
        <v>0</v>
      </c>
      <c r="E32" s="677">
        <f>Input!E35</f>
        <v>0</v>
      </c>
      <c r="F32" s="677">
        <f>Input!F35*(Input!$C$10=1)+Input!H35*(Input!$C$10=2)</f>
        <v>0</v>
      </c>
      <c r="G32" s="677">
        <f>Input!G35*(Input!$C$10=1)+Input!I35*(Input!$C$10=2)</f>
        <v>0</v>
      </c>
      <c r="H32" s="677">
        <f>Input!J35</f>
        <v>0</v>
      </c>
      <c r="I32" s="599">
        <f t="shared" si="0"/>
        <v>0</v>
      </c>
      <c r="J32" s="599">
        <f t="shared" si="1"/>
        <v>0</v>
      </c>
      <c r="K32" s="599">
        <f t="shared" si="2"/>
        <v>0</v>
      </c>
      <c r="L32" s="473"/>
      <c r="M32" s="676" t="b">
        <f t="shared" si="3"/>
        <v>1</v>
      </c>
      <c r="N32" s="599">
        <f t="shared" si="4"/>
        <v>0</v>
      </c>
      <c r="O32" s="473"/>
      <c r="P32" s="473"/>
    </row>
    <row r="33" spans="1:14" x14ac:dyDescent="0.25">
      <c r="A33" s="506">
        <v>24</v>
      </c>
      <c r="B33" s="506">
        <f>Input!B36</f>
        <v>0</v>
      </c>
      <c r="C33" s="506">
        <f>Input!C36</f>
        <v>0</v>
      </c>
      <c r="D33" s="506">
        <f>Input!D36</f>
        <v>0</v>
      </c>
      <c r="E33" s="677">
        <f>Input!E36</f>
        <v>0</v>
      </c>
      <c r="F33" s="677">
        <f>Input!F36*(Input!$C$10=1)+Input!H36*(Input!$C$10=2)</f>
        <v>0</v>
      </c>
      <c r="G33" s="677">
        <f>Input!G36*(Input!$C$10=1)+Input!I36*(Input!$C$10=2)</f>
        <v>0</v>
      </c>
      <c r="H33" s="677">
        <f>Input!J36</f>
        <v>0</v>
      </c>
      <c r="I33" s="599">
        <f t="shared" si="0"/>
        <v>0</v>
      </c>
      <c r="J33" s="599">
        <f t="shared" si="1"/>
        <v>0</v>
      </c>
      <c r="K33" s="599">
        <f t="shared" si="2"/>
        <v>0</v>
      </c>
      <c r="L33" s="473"/>
      <c r="M33" s="676" t="b">
        <f t="shared" si="3"/>
        <v>1</v>
      </c>
      <c r="N33" s="599">
        <f t="shared" si="4"/>
        <v>0</v>
      </c>
    </row>
    <row r="34" spans="1:14" x14ac:dyDescent="0.25">
      <c r="A34" s="506">
        <v>25</v>
      </c>
      <c r="B34" s="506">
        <f>Input!B37</f>
        <v>0</v>
      </c>
      <c r="C34" s="506">
        <f>Input!C37</f>
        <v>0</v>
      </c>
      <c r="D34" s="506">
        <f>Input!D37</f>
        <v>0</v>
      </c>
      <c r="E34" s="677">
        <f>Input!E37</f>
        <v>0</v>
      </c>
      <c r="F34" s="677">
        <f>Input!F37*(Input!$C$10=1)+Input!H37*(Input!$C$10=2)</f>
        <v>0</v>
      </c>
      <c r="G34" s="677">
        <f>Input!G37*(Input!$C$10=1)+Input!I37*(Input!$C$10=2)</f>
        <v>0</v>
      </c>
      <c r="H34" s="677">
        <f>Input!J37</f>
        <v>0</v>
      </c>
      <c r="I34" s="599">
        <f t="shared" si="0"/>
        <v>0</v>
      </c>
      <c r="J34" s="599">
        <f t="shared" si="1"/>
        <v>0</v>
      </c>
      <c r="K34" s="599">
        <f t="shared" si="2"/>
        <v>0</v>
      </c>
      <c r="L34" s="473"/>
      <c r="M34" s="676" t="b">
        <f t="shared" si="3"/>
        <v>1</v>
      </c>
      <c r="N34" s="599">
        <f t="shared" si="4"/>
        <v>0</v>
      </c>
    </row>
    <row r="35" spans="1:14" x14ac:dyDescent="0.25">
      <c r="A35" s="506">
        <v>26</v>
      </c>
      <c r="B35" s="506">
        <f>Input!B38</f>
        <v>0</v>
      </c>
      <c r="C35" s="506">
        <f>Input!C38</f>
        <v>0</v>
      </c>
      <c r="D35" s="506">
        <f>Input!D38</f>
        <v>0</v>
      </c>
      <c r="E35" s="677">
        <f>Input!E38</f>
        <v>0</v>
      </c>
      <c r="F35" s="677">
        <f>Input!F38*(Input!$C$10=1)+Input!H38*(Input!$C$10=2)</f>
        <v>0</v>
      </c>
      <c r="G35" s="677">
        <f>Input!G38*(Input!$C$10=1)+Input!I38*(Input!$C$10=2)</f>
        <v>0</v>
      </c>
      <c r="H35" s="677">
        <f>Input!J38</f>
        <v>0</v>
      </c>
      <c r="I35" s="599">
        <f t="shared" si="0"/>
        <v>0</v>
      </c>
      <c r="J35" s="599">
        <f t="shared" si="1"/>
        <v>0</v>
      </c>
      <c r="K35" s="599">
        <f t="shared" si="2"/>
        <v>0</v>
      </c>
      <c r="L35" s="473"/>
      <c r="M35" s="676" t="b">
        <f t="shared" si="3"/>
        <v>1</v>
      </c>
      <c r="N35" s="599">
        <f t="shared" si="4"/>
        <v>0</v>
      </c>
    </row>
    <row r="36" spans="1:14" x14ac:dyDescent="0.25">
      <c r="A36" s="506">
        <v>27</v>
      </c>
      <c r="B36" s="506">
        <f>Input!B39</f>
        <v>0</v>
      </c>
      <c r="C36" s="506">
        <f>Input!C39</f>
        <v>0</v>
      </c>
      <c r="D36" s="506">
        <f>Input!D39</f>
        <v>0</v>
      </c>
      <c r="E36" s="677">
        <f>Input!E39</f>
        <v>0</v>
      </c>
      <c r="F36" s="677">
        <f>Input!F39*(Input!$C$10=1)+Input!H39*(Input!$C$10=2)</f>
        <v>0</v>
      </c>
      <c r="G36" s="677">
        <f>Input!G39*(Input!$C$10=1)+Input!I39*(Input!$C$10=2)</f>
        <v>0</v>
      </c>
      <c r="H36" s="677">
        <f>Input!J39</f>
        <v>0</v>
      </c>
      <c r="I36" s="599">
        <f t="shared" si="0"/>
        <v>0</v>
      </c>
      <c r="J36" s="599">
        <f t="shared" si="1"/>
        <v>0</v>
      </c>
      <c r="K36" s="599">
        <f t="shared" si="2"/>
        <v>0</v>
      </c>
      <c r="L36" s="473"/>
      <c r="M36" s="676" t="b">
        <f t="shared" si="3"/>
        <v>1</v>
      </c>
      <c r="N36" s="599">
        <f t="shared" si="4"/>
        <v>0</v>
      </c>
    </row>
    <row r="37" spans="1:14" x14ac:dyDescent="0.25">
      <c r="A37" s="506">
        <v>28</v>
      </c>
      <c r="B37" s="506">
        <f>Input!B40</f>
        <v>0</v>
      </c>
      <c r="C37" s="506">
        <f>Input!C40</f>
        <v>0</v>
      </c>
      <c r="D37" s="506">
        <f>Input!D40</f>
        <v>0</v>
      </c>
      <c r="E37" s="677">
        <f>Input!E40</f>
        <v>0</v>
      </c>
      <c r="F37" s="677">
        <f>Input!F40*(Input!$C$10=1)+Input!H40*(Input!$C$10=2)</f>
        <v>0</v>
      </c>
      <c r="G37" s="677">
        <f>Input!G40*(Input!$C$10=1)+Input!I40*(Input!$C$10=2)</f>
        <v>0</v>
      </c>
      <c r="H37" s="677">
        <f>Input!J40</f>
        <v>0</v>
      </c>
      <c r="I37" s="599">
        <f t="shared" si="0"/>
        <v>0</v>
      </c>
      <c r="J37" s="599">
        <f t="shared" si="1"/>
        <v>0</v>
      </c>
      <c r="K37" s="599">
        <f t="shared" si="2"/>
        <v>0</v>
      </c>
      <c r="L37" s="473"/>
      <c r="M37" s="676" t="b">
        <f t="shared" si="3"/>
        <v>1</v>
      </c>
      <c r="N37" s="599">
        <f t="shared" si="4"/>
        <v>0</v>
      </c>
    </row>
    <row r="38" spans="1:14" x14ac:dyDescent="0.25">
      <c r="A38" s="506">
        <v>29</v>
      </c>
      <c r="B38" s="506">
        <f>Input!B41</f>
        <v>0</v>
      </c>
      <c r="C38" s="506">
        <f>Input!C41</f>
        <v>0</v>
      </c>
      <c r="D38" s="506">
        <f>Input!D41</f>
        <v>0</v>
      </c>
      <c r="E38" s="677">
        <f>Input!E41</f>
        <v>0</v>
      </c>
      <c r="F38" s="677">
        <f>Input!F41*(Input!$C$10=1)+Input!H41*(Input!$C$10=2)</f>
        <v>0</v>
      </c>
      <c r="G38" s="677">
        <f>Input!G41*(Input!$C$10=1)+Input!I41*(Input!$C$10=2)</f>
        <v>0</v>
      </c>
      <c r="H38" s="677">
        <f>Input!J41</f>
        <v>0</v>
      </c>
      <c r="I38" s="599">
        <f t="shared" si="0"/>
        <v>0</v>
      </c>
      <c r="J38" s="599">
        <f t="shared" si="1"/>
        <v>0</v>
      </c>
      <c r="K38" s="599">
        <f t="shared" si="2"/>
        <v>0</v>
      </c>
      <c r="L38" s="473"/>
      <c r="M38" s="676" t="b">
        <f t="shared" si="3"/>
        <v>1</v>
      </c>
      <c r="N38" s="599">
        <f t="shared" si="4"/>
        <v>0</v>
      </c>
    </row>
    <row r="39" spans="1:14" x14ac:dyDescent="0.25">
      <c r="A39" s="506">
        <v>30</v>
      </c>
      <c r="B39" s="506">
        <f>Input!B42</f>
        <v>0</v>
      </c>
      <c r="C39" s="506">
        <f>Input!C42</f>
        <v>0</v>
      </c>
      <c r="D39" s="506">
        <f>Input!D42</f>
        <v>0</v>
      </c>
      <c r="E39" s="677">
        <f>Input!E42</f>
        <v>0</v>
      </c>
      <c r="F39" s="677">
        <f>Input!F42*(Input!$C$10=1)+Input!H42*(Input!$C$10=2)</f>
        <v>0</v>
      </c>
      <c r="G39" s="677">
        <f>Input!G42*(Input!$C$10=1)+Input!I42*(Input!$C$10=2)</f>
        <v>0</v>
      </c>
      <c r="H39" s="677">
        <f>Input!J42</f>
        <v>0</v>
      </c>
      <c r="I39" s="599">
        <f t="shared" si="0"/>
        <v>0</v>
      </c>
      <c r="J39" s="599">
        <f t="shared" si="1"/>
        <v>0</v>
      </c>
      <c r="K39" s="599">
        <f t="shared" si="2"/>
        <v>0</v>
      </c>
      <c r="L39" s="473"/>
      <c r="M39" s="676" t="b">
        <f t="shared" si="3"/>
        <v>1</v>
      </c>
      <c r="N39" s="599">
        <f t="shared" si="4"/>
        <v>0</v>
      </c>
    </row>
    <row r="40" spans="1:14" x14ac:dyDescent="0.25">
      <c r="A40" s="506">
        <v>31</v>
      </c>
      <c r="B40" s="506">
        <f>Input!B43</f>
        <v>0</v>
      </c>
      <c r="C40" s="506">
        <f>Input!C43</f>
        <v>0</v>
      </c>
      <c r="D40" s="506">
        <f>Input!D43</f>
        <v>0</v>
      </c>
      <c r="E40" s="677">
        <f>Input!E43</f>
        <v>0</v>
      </c>
      <c r="F40" s="677">
        <f>Input!F43*(Input!$C$10=1)+Input!H43*(Input!$C$10=2)</f>
        <v>0</v>
      </c>
      <c r="G40" s="677">
        <f>Input!G43*(Input!$C$10=1)+Input!I43*(Input!$C$10=2)</f>
        <v>0</v>
      </c>
      <c r="H40" s="677">
        <f>Input!J43</f>
        <v>0</v>
      </c>
      <c r="I40" s="599">
        <f t="shared" si="0"/>
        <v>0</v>
      </c>
      <c r="J40" s="599">
        <f t="shared" si="1"/>
        <v>0</v>
      </c>
      <c r="K40" s="599">
        <f t="shared" si="2"/>
        <v>0</v>
      </c>
      <c r="L40" s="473"/>
      <c r="M40" s="676" t="b">
        <f t="shared" si="3"/>
        <v>1</v>
      </c>
      <c r="N40" s="599">
        <f t="shared" si="4"/>
        <v>0</v>
      </c>
    </row>
    <row r="41" spans="1:14" x14ac:dyDescent="0.25">
      <c r="A41" s="506">
        <v>32</v>
      </c>
      <c r="B41" s="506">
        <f>Input!B44</f>
        <v>0</v>
      </c>
      <c r="C41" s="506">
        <f>Input!C44</f>
        <v>0</v>
      </c>
      <c r="D41" s="506">
        <f>Input!D44</f>
        <v>0</v>
      </c>
      <c r="E41" s="677">
        <f>Input!E44</f>
        <v>0</v>
      </c>
      <c r="F41" s="677">
        <f>Input!F44*(Input!$C$10=1)+Input!H44*(Input!$C$10=2)</f>
        <v>0</v>
      </c>
      <c r="G41" s="677">
        <f>Input!G44*(Input!$C$10=1)+Input!I44*(Input!$C$10=2)</f>
        <v>0</v>
      </c>
      <c r="H41" s="677">
        <f>Input!J44</f>
        <v>0</v>
      </c>
      <c r="I41" s="599">
        <f t="shared" si="0"/>
        <v>0</v>
      </c>
      <c r="J41" s="599">
        <f t="shared" si="1"/>
        <v>0</v>
      </c>
      <c r="K41" s="599">
        <f t="shared" si="2"/>
        <v>0</v>
      </c>
      <c r="L41" s="473"/>
      <c r="M41" s="676" t="b">
        <f t="shared" si="3"/>
        <v>1</v>
      </c>
      <c r="N41" s="599">
        <f t="shared" si="4"/>
        <v>0</v>
      </c>
    </row>
    <row r="42" spans="1:14" x14ac:dyDescent="0.25">
      <c r="A42" s="506">
        <v>33</v>
      </c>
      <c r="B42" s="506">
        <f>Input!B45</f>
        <v>0</v>
      </c>
      <c r="C42" s="506">
        <f>Input!C45</f>
        <v>0</v>
      </c>
      <c r="D42" s="506">
        <f>Input!D45</f>
        <v>0</v>
      </c>
      <c r="E42" s="677">
        <f>Input!E45</f>
        <v>0</v>
      </c>
      <c r="F42" s="677">
        <f>Input!F45*(Input!$C$10=1)+Input!H45*(Input!$C$10=2)</f>
        <v>0</v>
      </c>
      <c r="G42" s="677">
        <f>Input!G45*(Input!$C$10=1)+Input!I45*(Input!$C$10=2)</f>
        <v>0</v>
      </c>
      <c r="H42" s="677">
        <f>Input!J45</f>
        <v>0</v>
      </c>
      <c r="I42" s="599">
        <f t="shared" si="0"/>
        <v>0</v>
      </c>
      <c r="J42" s="599">
        <f t="shared" si="1"/>
        <v>0</v>
      </c>
      <c r="K42" s="599">
        <f t="shared" si="2"/>
        <v>0</v>
      </c>
      <c r="L42" s="473"/>
      <c r="M42" s="676" t="b">
        <f t="shared" si="3"/>
        <v>1</v>
      </c>
      <c r="N42" s="599">
        <f t="shared" si="4"/>
        <v>0</v>
      </c>
    </row>
    <row r="43" spans="1:14" x14ac:dyDescent="0.25">
      <c r="A43" s="506">
        <v>34</v>
      </c>
      <c r="B43" s="506">
        <f>Input!B46</f>
        <v>0</v>
      </c>
      <c r="C43" s="506">
        <f>Input!C46</f>
        <v>0</v>
      </c>
      <c r="D43" s="506">
        <f>Input!D46</f>
        <v>0</v>
      </c>
      <c r="E43" s="677">
        <f>Input!E46</f>
        <v>0</v>
      </c>
      <c r="F43" s="677">
        <f>Input!F46*(Input!$C$10=1)+Input!H46*(Input!$C$10=2)</f>
        <v>0</v>
      </c>
      <c r="G43" s="677">
        <f>Input!G46*(Input!$C$10=1)+Input!I46*(Input!$C$10=2)</f>
        <v>0</v>
      </c>
      <c r="H43" s="677">
        <f>Input!J46</f>
        <v>0</v>
      </c>
      <c r="I43" s="599">
        <f t="shared" si="0"/>
        <v>0</v>
      </c>
      <c r="J43" s="599">
        <f t="shared" si="1"/>
        <v>0</v>
      </c>
      <c r="K43" s="599">
        <f t="shared" si="2"/>
        <v>0</v>
      </c>
      <c r="L43" s="473"/>
      <c r="M43" s="676" t="b">
        <f t="shared" si="3"/>
        <v>1</v>
      </c>
      <c r="N43" s="599">
        <f t="shared" si="4"/>
        <v>0</v>
      </c>
    </row>
    <row r="44" spans="1:14" x14ac:dyDescent="0.25">
      <c r="A44" s="506">
        <v>35</v>
      </c>
      <c r="B44" s="506">
        <f>Input!B47</f>
        <v>0</v>
      </c>
      <c r="C44" s="506">
        <f>Input!C47</f>
        <v>0</v>
      </c>
      <c r="D44" s="506">
        <f>Input!D47</f>
        <v>0</v>
      </c>
      <c r="E44" s="677">
        <f>Input!E47</f>
        <v>0</v>
      </c>
      <c r="F44" s="677">
        <f>Input!F47*(Input!$C$10=1)+Input!H47*(Input!$C$10=2)</f>
        <v>0</v>
      </c>
      <c r="G44" s="677">
        <f>Input!G47*(Input!$C$10=1)+Input!I47*(Input!$C$10=2)</f>
        <v>0</v>
      </c>
      <c r="H44" s="677">
        <f>Input!J47</f>
        <v>0</v>
      </c>
      <c r="I44" s="599">
        <f t="shared" si="0"/>
        <v>0</v>
      </c>
      <c r="J44" s="599">
        <f t="shared" si="1"/>
        <v>0</v>
      </c>
      <c r="K44" s="599">
        <f t="shared" si="2"/>
        <v>0</v>
      </c>
      <c r="L44" s="473"/>
      <c r="M44" s="676" t="b">
        <f t="shared" si="3"/>
        <v>1</v>
      </c>
      <c r="N44" s="599">
        <f t="shared" si="4"/>
        <v>0</v>
      </c>
    </row>
    <row r="45" spans="1:14" x14ac:dyDescent="0.25">
      <c r="A45" s="506">
        <v>36</v>
      </c>
      <c r="B45" s="506">
        <f>Input!B48</f>
        <v>0</v>
      </c>
      <c r="C45" s="506">
        <f>Input!C48</f>
        <v>0</v>
      </c>
      <c r="D45" s="506">
        <f>Input!D48</f>
        <v>0</v>
      </c>
      <c r="E45" s="677">
        <f>Input!E48</f>
        <v>0</v>
      </c>
      <c r="F45" s="677">
        <f>Input!F48*(Input!$C$10=1)+Input!H48*(Input!$C$10=2)</f>
        <v>0</v>
      </c>
      <c r="G45" s="677">
        <f>Input!G48*(Input!$C$10=1)+Input!I48*(Input!$C$10=2)</f>
        <v>0</v>
      </c>
      <c r="H45" s="677">
        <f>Input!J48</f>
        <v>0</v>
      </c>
      <c r="I45" s="599">
        <f t="shared" si="0"/>
        <v>0</v>
      </c>
      <c r="J45" s="599">
        <f t="shared" si="1"/>
        <v>0</v>
      </c>
      <c r="K45" s="599">
        <f t="shared" si="2"/>
        <v>0</v>
      </c>
      <c r="L45" s="473"/>
      <c r="M45" s="676" t="b">
        <f t="shared" si="3"/>
        <v>1</v>
      </c>
      <c r="N45" s="599">
        <f t="shared" si="4"/>
        <v>0</v>
      </c>
    </row>
    <row r="46" spans="1:14" x14ac:dyDescent="0.25">
      <c r="A46" s="506">
        <v>37</v>
      </c>
      <c r="B46" s="506">
        <f>Input!B49</f>
        <v>0</v>
      </c>
      <c r="C46" s="506">
        <f>Input!C49</f>
        <v>0</v>
      </c>
      <c r="D46" s="506">
        <f>Input!D49</f>
        <v>0</v>
      </c>
      <c r="E46" s="677">
        <f>Input!E49</f>
        <v>0</v>
      </c>
      <c r="F46" s="677">
        <f>Input!F49*(Input!$C$10=1)+Input!H49*(Input!$C$10=2)</f>
        <v>0</v>
      </c>
      <c r="G46" s="677">
        <f>Input!G49*(Input!$C$10=1)+Input!I49*(Input!$C$10=2)</f>
        <v>0</v>
      </c>
      <c r="H46" s="677">
        <f>Input!J49</f>
        <v>0</v>
      </c>
      <c r="I46" s="599">
        <f t="shared" si="0"/>
        <v>0</v>
      </c>
      <c r="J46" s="599">
        <f t="shared" si="1"/>
        <v>0</v>
      </c>
      <c r="K46" s="599">
        <f t="shared" si="2"/>
        <v>0</v>
      </c>
      <c r="L46" s="473"/>
      <c r="M46" s="676" t="b">
        <f t="shared" si="3"/>
        <v>1</v>
      </c>
      <c r="N46" s="599">
        <f t="shared" si="4"/>
        <v>0</v>
      </c>
    </row>
    <row r="47" spans="1:14" x14ac:dyDescent="0.25">
      <c r="A47" s="506">
        <v>38</v>
      </c>
      <c r="B47" s="506">
        <f>Input!B50</f>
        <v>0</v>
      </c>
      <c r="C47" s="506">
        <f>Input!C50</f>
        <v>0</v>
      </c>
      <c r="D47" s="506">
        <f>Input!D50</f>
        <v>0</v>
      </c>
      <c r="E47" s="677">
        <f>Input!E50</f>
        <v>0</v>
      </c>
      <c r="F47" s="677">
        <f>Input!F50*(Input!$C$10=1)+Input!H50*(Input!$C$10=2)</f>
        <v>0</v>
      </c>
      <c r="G47" s="677">
        <f>Input!G50*(Input!$C$10=1)+Input!I50*(Input!$C$10=2)</f>
        <v>0</v>
      </c>
      <c r="H47" s="677">
        <f>Input!J50</f>
        <v>0</v>
      </c>
      <c r="I47" s="599">
        <f t="shared" si="0"/>
        <v>0</v>
      </c>
      <c r="J47" s="599">
        <f t="shared" si="1"/>
        <v>0</v>
      </c>
      <c r="K47" s="599">
        <f t="shared" si="2"/>
        <v>0</v>
      </c>
      <c r="L47" s="473"/>
      <c r="M47" s="676" t="b">
        <f t="shared" si="3"/>
        <v>1</v>
      </c>
      <c r="N47" s="599">
        <f t="shared" si="4"/>
        <v>0</v>
      </c>
    </row>
    <row r="48" spans="1:14" x14ac:dyDescent="0.25">
      <c r="A48" s="506">
        <v>39</v>
      </c>
      <c r="B48" s="506">
        <f>Input!B51</f>
        <v>0</v>
      </c>
      <c r="C48" s="506">
        <f>Input!C51</f>
        <v>0</v>
      </c>
      <c r="D48" s="506">
        <f>Input!D51</f>
        <v>0</v>
      </c>
      <c r="E48" s="677">
        <f>Input!E51</f>
        <v>0</v>
      </c>
      <c r="F48" s="677">
        <f>Input!F51*(Input!$C$10=1)+Input!H51*(Input!$C$10=2)</f>
        <v>0</v>
      </c>
      <c r="G48" s="677">
        <f>Input!G51*(Input!$C$10=1)+Input!I51*(Input!$C$10=2)</f>
        <v>0</v>
      </c>
      <c r="H48" s="677">
        <f>Input!J51</f>
        <v>0</v>
      </c>
      <c r="I48" s="599">
        <f t="shared" si="0"/>
        <v>0</v>
      </c>
      <c r="J48" s="599">
        <f t="shared" si="1"/>
        <v>0</v>
      </c>
      <c r="K48" s="599">
        <f t="shared" si="2"/>
        <v>0</v>
      </c>
      <c r="L48" s="473"/>
      <c r="M48" s="676" t="b">
        <f t="shared" si="3"/>
        <v>1</v>
      </c>
      <c r="N48" s="599">
        <f t="shared" si="4"/>
        <v>0</v>
      </c>
    </row>
    <row r="49" spans="1:14" x14ac:dyDescent="0.25">
      <c r="A49" s="506">
        <v>40</v>
      </c>
      <c r="B49" s="506">
        <f>Input!B52</f>
        <v>0</v>
      </c>
      <c r="C49" s="506">
        <f>Input!C52</f>
        <v>0</v>
      </c>
      <c r="D49" s="506">
        <f>Input!D52</f>
        <v>0</v>
      </c>
      <c r="E49" s="677">
        <f>Input!E52</f>
        <v>0</v>
      </c>
      <c r="F49" s="677">
        <f>Input!F52*(Input!$C$10=1)+Input!H52*(Input!$C$10=2)</f>
        <v>0</v>
      </c>
      <c r="G49" s="677">
        <f>Input!G52*(Input!$C$10=1)+Input!I52*(Input!$C$10=2)</f>
        <v>0</v>
      </c>
      <c r="H49" s="677">
        <f>Input!J52</f>
        <v>0</v>
      </c>
      <c r="I49" s="599">
        <f t="shared" si="0"/>
        <v>0</v>
      </c>
      <c r="J49" s="599">
        <f t="shared" si="1"/>
        <v>0</v>
      </c>
      <c r="K49" s="599">
        <f t="shared" si="2"/>
        <v>0</v>
      </c>
      <c r="L49" s="473"/>
      <c r="M49" s="676" t="b">
        <f t="shared" si="3"/>
        <v>1</v>
      </c>
      <c r="N49" s="599">
        <f t="shared" si="4"/>
        <v>0</v>
      </c>
    </row>
    <row r="50" spans="1:14" x14ac:dyDescent="0.25">
      <c r="A50" s="506">
        <v>41</v>
      </c>
      <c r="B50" s="506">
        <f>Input!B53</f>
        <v>0</v>
      </c>
      <c r="C50" s="506">
        <f>Input!C53</f>
        <v>0</v>
      </c>
      <c r="D50" s="506">
        <f>Input!D53</f>
        <v>0</v>
      </c>
      <c r="E50" s="677">
        <f>Input!E53</f>
        <v>0</v>
      </c>
      <c r="F50" s="677">
        <f>Input!F53*(Input!$C$10=1)+Input!H53*(Input!$C$10=2)</f>
        <v>0</v>
      </c>
      <c r="G50" s="677">
        <f>Input!G53*(Input!$C$10=1)+Input!I53*(Input!$C$10=2)</f>
        <v>0</v>
      </c>
      <c r="H50" s="677">
        <f>Input!J53</f>
        <v>0</v>
      </c>
      <c r="I50" s="599">
        <f t="shared" si="0"/>
        <v>0</v>
      </c>
      <c r="J50" s="599">
        <f t="shared" si="1"/>
        <v>0</v>
      </c>
      <c r="K50" s="599">
        <f t="shared" si="2"/>
        <v>0</v>
      </c>
      <c r="L50" s="473"/>
      <c r="M50" s="676" t="b">
        <f t="shared" si="3"/>
        <v>1</v>
      </c>
      <c r="N50" s="599">
        <f t="shared" si="4"/>
        <v>0</v>
      </c>
    </row>
    <row r="51" spans="1:14" x14ac:dyDescent="0.25">
      <c r="A51" s="506">
        <v>42</v>
      </c>
      <c r="B51" s="506">
        <f>Input!B54</f>
        <v>0</v>
      </c>
      <c r="C51" s="506">
        <f>Input!C54</f>
        <v>0</v>
      </c>
      <c r="D51" s="506">
        <f>Input!D54</f>
        <v>0</v>
      </c>
      <c r="E51" s="677">
        <f>Input!E54</f>
        <v>0</v>
      </c>
      <c r="F51" s="677">
        <f>Input!F54*(Input!$C$10=1)+Input!H54*(Input!$C$10=2)</f>
        <v>0</v>
      </c>
      <c r="G51" s="677">
        <f>Input!G54*(Input!$C$10=1)+Input!I54*(Input!$C$10=2)</f>
        <v>0</v>
      </c>
      <c r="H51" s="677">
        <f>Input!J54</f>
        <v>0</v>
      </c>
      <c r="I51" s="599">
        <f t="shared" si="0"/>
        <v>0</v>
      </c>
      <c r="J51" s="599">
        <f t="shared" si="1"/>
        <v>0</v>
      </c>
      <c r="K51" s="599">
        <f t="shared" si="2"/>
        <v>0</v>
      </c>
      <c r="L51" s="473"/>
      <c r="M51" s="676" t="b">
        <f t="shared" si="3"/>
        <v>1</v>
      </c>
      <c r="N51" s="599">
        <f t="shared" si="4"/>
        <v>0</v>
      </c>
    </row>
    <row r="52" spans="1:14" x14ac:dyDescent="0.25">
      <c r="A52" s="506">
        <v>43</v>
      </c>
      <c r="B52" s="506">
        <f>Input!B55</f>
        <v>0</v>
      </c>
      <c r="C52" s="506">
        <f>Input!C55</f>
        <v>0</v>
      </c>
      <c r="D52" s="506">
        <f>Input!D55</f>
        <v>0</v>
      </c>
      <c r="E52" s="677">
        <f>Input!E55</f>
        <v>0</v>
      </c>
      <c r="F52" s="677">
        <f>Input!F55*(Input!$C$10=1)+Input!H55*(Input!$C$10=2)</f>
        <v>0</v>
      </c>
      <c r="G52" s="677">
        <f>Input!G55*(Input!$C$10=1)+Input!I55*(Input!$C$10=2)</f>
        <v>0</v>
      </c>
      <c r="H52" s="677">
        <f>Input!J55</f>
        <v>0</v>
      </c>
      <c r="I52" s="599">
        <f t="shared" si="0"/>
        <v>0</v>
      </c>
      <c r="J52" s="599">
        <f t="shared" si="1"/>
        <v>0</v>
      </c>
      <c r="K52" s="599">
        <f t="shared" si="2"/>
        <v>0</v>
      </c>
      <c r="L52" s="473"/>
      <c r="M52" s="676" t="b">
        <f t="shared" si="3"/>
        <v>1</v>
      </c>
      <c r="N52" s="599">
        <f t="shared" si="4"/>
        <v>0</v>
      </c>
    </row>
    <row r="53" spans="1:14" x14ac:dyDescent="0.25">
      <c r="A53" s="506">
        <v>44</v>
      </c>
      <c r="B53" s="506">
        <f>Input!B56</f>
        <v>0</v>
      </c>
      <c r="C53" s="506">
        <f>Input!C56</f>
        <v>0</v>
      </c>
      <c r="D53" s="506">
        <f>Input!D56</f>
        <v>0</v>
      </c>
      <c r="E53" s="677">
        <f>Input!E56</f>
        <v>0</v>
      </c>
      <c r="F53" s="677">
        <f>Input!F56*(Input!$C$10=1)+Input!H56*(Input!$C$10=2)</f>
        <v>0</v>
      </c>
      <c r="G53" s="677">
        <f>Input!G56*(Input!$C$10=1)+Input!I56*(Input!$C$10=2)</f>
        <v>0</v>
      </c>
      <c r="H53" s="677">
        <f>Input!J56</f>
        <v>0</v>
      </c>
      <c r="I53" s="599">
        <f t="shared" si="0"/>
        <v>0</v>
      </c>
      <c r="J53" s="599">
        <f t="shared" si="1"/>
        <v>0</v>
      </c>
      <c r="K53" s="599">
        <f t="shared" si="2"/>
        <v>0</v>
      </c>
      <c r="L53" s="473"/>
      <c r="M53" s="676" t="b">
        <f t="shared" si="3"/>
        <v>1</v>
      </c>
      <c r="N53" s="599">
        <f t="shared" si="4"/>
        <v>0</v>
      </c>
    </row>
    <row r="54" spans="1:14" x14ac:dyDescent="0.25">
      <c r="A54" s="506">
        <v>45</v>
      </c>
      <c r="B54" s="506">
        <f>Input!B57</f>
        <v>0</v>
      </c>
      <c r="C54" s="506">
        <f>Input!C57</f>
        <v>0</v>
      </c>
      <c r="D54" s="506">
        <f>Input!D57</f>
        <v>0</v>
      </c>
      <c r="E54" s="677">
        <f>Input!E57</f>
        <v>0</v>
      </c>
      <c r="F54" s="677">
        <f>Input!F57*(Input!$C$10=1)+Input!H57*(Input!$C$10=2)</f>
        <v>0</v>
      </c>
      <c r="G54" s="677">
        <f>Input!G57*(Input!$C$10=1)+Input!I57*(Input!$C$10=2)</f>
        <v>0</v>
      </c>
      <c r="H54" s="677">
        <f>Input!J57</f>
        <v>0</v>
      </c>
      <c r="I54" s="599">
        <f t="shared" si="0"/>
        <v>0</v>
      </c>
      <c r="J54" s="599">
        <f t="shared" si="1"/>
        <v>0</v>
      </c>
      <c r="K54" s="599">
        <f t="shared" si="2"/>
        <v>0</v>
      </c>
      <c r="L54" s="473"/>
      <c r="M54" s="676" t="b">
        <f t="shared" si="3"/>
        <v>1</v>
      </c>
      <c r="N54" s="599">
        <f t="shared" si="4"/>
        <v>0</v>
      </c>
    </row>
    <row r="55" spans="1:14" x14ac:dyDescent="0.25">
      <c r="A55" s="506">
        <v>46</v>
      </c>
      <c r="B55" s="506">
        <f>Input!B58</f>
        <v>0</v>
      </c>
      <c r="C55" s="506">
        <f>Input!C58</f>
        <v>0</v>
      </c>
      <c r="D55" s="506">
        <f>Input!D58</f>
        <v>0</v>
      </c>
      <c r="E55" s="677">
        <f>Input!E58</f>
        <v>0</v>
      </c>
      <c r="F55" s="677">
        <f>Input!F58*(Input!$C$10=1)+Input!H58*(Input!$C$10=2)</f>
        <v>0</v>
      </c>
      <c r="G55" s="677">
        <f>Input!G58*(Input!$C$10=1)+Input!I58*(Input!$C$10=2)</f>
        <v>0</v>
      </c>
      <c r="H55" s="677">
        <f>Input!J58</f>
        <v>0</v>
      </c>
      <c r="I55" s="599">
        <f t="shared" si="0"/>
        <v>0</v>
      </c>
      <c r="J55" s="599">
        <f t="shared" si="1"/>
        <v>0</v>
      </c>
      <c r="K55" s="599">
        <f t="shared" si="2"/>
        <v>0</v>
      </c>
      <c r="L55" s="473"/>
      <c r="M55" s="676" t="b">
        <f t="shared" si="3"/>
        <v>1</v>
      </c>
      <c r="N55" s="599">
        <f t="shared" si="4"/>
        <v>0</v>
      </c>
    </row>
    <row r="56" spans="1:14" x14ac:dyDescent="0.25">
      <c r="A56" s="506">
        <v>47</v>
      </c>
      <c r="B56" s="506">
        <f>Input!B59</f>
        <v>0</v>
      </c>
      <c r="C56" s="506">
        <f>Input!C59</f>
        <v>0</v>
      </c>
      <c r="D56" s="506">
        <f>Input!D59</f>
        <v>0</v>
      </c>
      <c r="E56" s="677">
        <f>Input!E59</f>
        <v>0</v>
      </c>
      <c r="F56" s="677">
        <f>Input!F59*(Input!$C$10=1)+Input!H59*(Input!$C$10=2)</f>
        <v>0</v>
      </c>
      <c r="G56" s="677">
        <f>Input!G59*(Input!$C$10=1)+Input!I59*(Input!$C$10=2)</f>
        <v>0</v>
      </c>
      <c r="H56" s="677">
        <f>Input!J59</f>
        <v>0</v>
      </c>
      <c r="I56" s="599">
        <f t="shared" si="0"/>
        <v>0</v>
      </c>
      <c r="J56" s="599">
        <f t="shared" si="1"/>
        <v>0</v>
      </c>
      <c r="K56" s="599">
        <f t="shared" si="2"/>
        <v>0</v>
      </c>
      <c r="L56" s="473"/>
      <c r="M56" s="676" t="b">
        <f t="shared" si="3"/>
        <v>1</v>
      </c>
      <c r="N56" s="599">
        <f t="shared" si="4"/>
        <v>0</v>
      </c>
    </row>
    <row r="57" spans="1:14" x14ac:dyDescent="0.25">
      <c r="A57" s="506">
        <v>48</v>
      </c>
      <c r="B57" s="506">
        <f>Input!B60</f>
        <v>0</v>
      </c>
      <c r="C57" s="506">
        <f>Input!C60</f>
        <v>0</v>
      </c>
      <c r="D57" s="506">
        <f>Input!D60</f>
        <v>0</v>
      </c>
      <c r="E57" s="677">
        <f>Input!E60</f>
        <v>0</v>
      </c>
      <c r="F57" s="677">
        <f>Input!F60*(Input!$C$10=1)+Input!H60*(Input!$C$10=2)</f>
        <v>0</v>
      </c>
      <c r="G57" s="677">
        <f>Input!G60*(Input!$C$10=1)+Input!I60*(Input!$C$10=2)</f>
        <v>0</v>
      </c>
      <c r="H57" s="677">
        <f>Input!J60</f>
        <v>0</v>
      </c>
      <c r="I57" s="599">
        <f t="shared" si="0"/>
        <v>0</v>
      </c>
      <c r="J57" s="599">
        <f t="shared" si="1"/>
        <v>0</v>
      </c>
      <c r="K57" s="599">
        <f t="shared" si="2"/>
        <v>0</v>
      </c>
      <c r="L57" s="473"/>
      <c r="M57" s="676" t="b">
        <f t="shared" si="3"/>
        <v>1</v>
      </c>
      <c r="N57" s="599">
        <f t="shared" si="4"/>
        <v>0</v>
      </c>
    </row>
    <row r="58" spans="1:14" x14ac:dyDescent="0.25">
      <c r="A58" s="506">
        <v>49</v>
      </c>
      <c r="B58" s="506">
        <f>Input!B61</f>
        <v>0</v>
      </c>
      <c r="C58" s="506">
        <f>Input!C61</f>
        <v>0</v>
      </c>
      <c r="D58" s="506">
        <f>Input!D61</f>
        <v>0</v>
      </c>
      <c r="E58" s="677">
        <f>Input!E61</f>
        <v>0</v>
      </c>
      <c r="F58" s="677">
        <f>Input!F61*(Input!$C$10=1)+Input!H61*(Input!$C$10=2)</f>
        <v>0</v>
      </c>
      <c r="G58" s="677">
        <f>Input!G61*(Input!$C$10=1)+Input!I61*(Input!$C$10=2)</f>
        <v>0</v>
      </c>
      <c r="H58" s="677">
        <f>Input!J61</f>
        <v>0</v>
      </c>
      <c r="I58" s="599">
        <f t="shared" si="0"/>
        <v>0</v>
      </c>
      <c r="J58" s="599">
        <f t="shared" si="1"/>
        <v>0</v>
      </c>
      <c r="K58" s="599">
        <f t="shared" si="2"/>
        <v>0</v>
      </c>
      <c r="L58" s="473"/>
      <c r="M58" s="676" t="b">
        <f t="shared" si="3"/>
        <v>1</v>
      </c>
      <c r="N58" s="599">
        <f t="shared" si="4"/>
        <v>0</v>
      </c>
    </row>
    <row r="59" spans="1:14" x14ac:dyDescent="0.25">
      <c r="A59" s="506">
        <v>50</v>
      </c>
      <c r="B59" s="506">
        <f>Input!B62</f>
        <v>0</v>
      </c>
      <c r="C59" s="506">
        <f>Input!C62</f>
        <v>0</v>
      </c>
      <c r="D59" s="506">
        <f>Input!D62</f>
        <v>0</v>
      </c>
      <c r="E59" s="677">
        <f>Input!E62</f>
        <v>0</v>
      </c>
      <c r="F59" s="677">
        <f>Input!F62*(Input!$C$10=1)+Input!H62*(Input!$C$10=2)</f>
        <v>0</v>
      </c>
      <c r="G59" s="677">
        <f>Input!G62*(Input!$C$10=1)+Input!I62*(Input!$C$10=2)</f>
        <v>0</v>
      </c>
      <c r="H59" s="677">
        <f>Input!J62</f>
        <v>0</v>
      </c>
      <c r="I59" s="599">
        <f t="shared" si="0"/>
        <v>0</v>
      </c>
      <c r="J59" s="599">
        <f t="shared" si="1"/>
        <v>0</v>
      </c>
      <c r="K59" s="599">
        <f t="shared" si="2"/>
        <v>0</v>
      </c>
      <c r="L59" s="473"/>
      <c r="M59" s="676" t="b">
        <f t="shared" si="3"/>
        <v>1</v>
      </c>
      <c r="N59" s="599">
        <f t="shared" si="4"/>
        <v>0</v>
      </c>
    </row>
    <row r="60" spans="1:14" x14ac:dyDescent="0.25">
      <c r="A60" s="473"/>
      <c r="B60" s="473"/>
      <c r="C60" s="473"/>
      <c r="D60" s="473"/>
      <c r="E60" s="473"/>
      <c r="F60" s="473"/>
      <c r="G60" s="473"/>
      <c r="H60" s="473"/>
      <c r="I60" s="292" t="b">
        <f>SUM(I10:I59)='Market Consistent Balance Sheet'!D68</f>
        <v>1</v>
      </c>
      <c r="J60" s="607"/>
      <c r="K60" s="607"/>
      <c r="L60" s="473"/>
      <c r="M60" s="473"/>
      <c r="N60" s="473"/>
    </row>
    <row r="61" spans="1:14" x14ac:dyDescent="0.25">
      <c r="A61" s="473"/>
      <c r="B61" s="473"/>
      <c r="C61" s="473"/>
      <c r="D61" s="473"/>
      <c r="E61" s="473"/>
      <c r="F61" s="473"/>
      <c r="G61" s="473"/>
      <c r="H61" s="473"/>
      <c r="I61" s="473"/>
      <c r="J61" s="473"/>
      <c r="K61" s="473"/>
      <c r="L61" s="473"/>
      <c r="M61" s="473"/>
      <c r="N61" s="473"/>
    </row>
    <row r="62" spans="1:14" x14ac:dyDescent="0.25">
      <c r="A62" s="473"/>
      <c r="B62" s="473"/>
      <c r="C62" s="473"/>
      <c r="D62" s="473"/>
      <c r="E62" s="473"/>
      <c r="F62" s="473"/>
      <c r="G62" s="473"/>
      <c r="H62" s="473"/>
      <c r="I62" s="473"/>
      <c r="J62" s="473"/>
      <c r="K62" s="473"/>
      <c r="L62" s="473"/>
      <c r="M62" s="473"/>
      <c r="N62" s="473"/>
    </row>
    <row r="63" spans="1:14" x14ac:dyDescent="0.25">
      <c r="A63" s="473"/>
      <c r="B63" s="473"/>
      <c r="C63" s="473"/>
      <c r="D63" s="473"/>
      <c r="E63" s="473"/>
      <c r="F63" s="473"/>
      <c r="G63" s="473"/>
      <c r="H63" s="473"/>
      <c r="I63" s="473"/>
      <c r="J63" s="473"/>
      <c r="K63" s="473"/>
      <c r="L63" s="473"/>
      <c r="M63" s="473"/>
      <c r="N63" s="473"/>
    </row>
    <row r="64" spans="1:14" x14ac:dyDescent="0.25">
      <c r="A64" s="473"/>
      <c r="B64" s="473"/>
      <c r="C64" s="473"/>
      <c r="D64" s="473"/>
      <c r="E64" s="473"/>
      <c r="F64" s="473"/>
      <c r="G64" s="473"/>
      <c r="H64" s="473"/>
      <c r="I64" s="473"/>
      <c r="J64" s="473"/>
      <c r="K64" s="473"/>
      <c r="L64" s="473"/>
      <c r="M64" s="473"/>
      <c r="N64" s="473"/>
    </row>
    <row r="65" s="72" customFormat="1" x14ac:dyDescent="0.25"/>
    <row r="66" s="72" customFormat="1" x14ac:dyDescent="0.25"/>
    <row r="67" s="72" customFormat="1" x14ac:dyDescent="0.25"/>
    <row r="68" s="72" customFormat="1" x14ac:dyDescent="0.25"/>
    <row r="69" s="72" customFormat="1" x14ac:dyDescent="0.25"/>
    <row r="70" s="72" customFormat="1" x14ac:dyDescent="0.25"/>
    <row r="71" s="72" customFormat="1" x14ac:dyDescent="0.25"/>
    <row r="72" s="72" customFormat="1" x14ac:dyDescent="0.25"/>
    <row r="73" s="72" customFormat="1" x14ac:dyDescent="0.25"/>
    <row r="74" s="72" customFormat="1" x14ac:dyDescent="0.25"/>
    <row r="75" s="72" customFormat="1" x14ac:dyDescent="0.25"/>
    <row r="76" s="72" customFormat="1" x14ac:dyDescent="0.25"/>
    <row r="77" s="72" customFormat="1" x14ac:dyDescent="0.25"/>
    <row r="78" s="72" customFormat="1" x14ac:dyDescent="0.25"/>
    <row r="79" s="72" customFormat="1" x14ac:dyDescent="0.25"/>
    <row r="80" s="72" customFormat="1" x14ac:dyDescent="0.25"/>
  </sheetData>
  <mergeCells count="2">
    <mergeCell ref="E7:G7"/>
    <mergeCell ref="A1:C1"/>
  </mergeCell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A4A1-FA73-443E-9BBC-0B6AD8F70244}">
  <sheetPr>
    <tabColor rgb="FFFFFF99"/>
  </sheetPr>
  <dimension ref="A1:U40"/>
  <sheetViews>
    <sheetView zoomScale="85" zoomScaleNormal="85" workbookViewId="0">
      <selection sqref="A1:I1"/>
    </sheetView>
  </sheetViews>
  <sheetFormatPr defaultColWidth="0" defaultRowHeight="18" customHeight="1" x14ac:dyDescent="0.25"/>
  <cols>
    <col min="1" max="1" width="5.5546875" style="72" customWidth="1"/>
    <col min="2" max="2" width="78.44140625" style="72" customWidth="1"/>
    <col min="3" max="3" width="16.5546875" style="83" customWidth="1"/>
    <col min="4" max="4" width="14.109375" style="72" customWidth="1"/>
    <col min="5" max="5" width="18.5546875" style="72" customWidth="1"/>
    <col min="6" max="6" width="49.88671875" style="72" bestFit="1" customWidth="1"/>
    <col min="7" max="8" width="14.5546875" style="72" customWidth="1"/>
    <col min="9" max="9" width="17.44140625" style="72" customWidth="1"/>
    <col min="10" max="18" width="0" style="72" hidden="1" customWidth="1"/>
    <col min="19" max="21" width="20.44140625" style="72" hidden="1" customWidth="1"/>
    <col min="22" max="16384" width="0" style="72" hidden="1"/>
  </cols>
  <sheetData>
    <row r="1" spans="1:9" ht="18" customHeight="1" x14ac:dyDescent="0.25">
      <c r="A1" s="916" t="s">
        <v>525</v>
      </c>
      <c r="B1" s="916"/>
      <c r="C1" s="916"/>
      <c r="D1" s="916"/>
      <c r="E1" s="916"/>
      <c r="F1" s="916"/>
      <c r="G1" s="916"/>
      <c r="H1" s="916"/>
      <c r="I1" s="916"/>
    </row>
    <row r="2" spans="1:9" ht="14.25" customHeight="1" x14ac:dyDescent="0.25">
      <c r="A2" s="925" t="s">
        <v>493</v>
      </c>
      <c r="B2" s="925"/>
      <c r="C2" s="925"/>
      <c r="D2" s="270"/>
      <c r="E2" s="270"/>
      <c r="F2" s="270"/>
      <c r="G2" s="270"/>
      <c r="H2" s="270"/>
      <c r="I2" s="270"/>
    </row>
    <row r="3" spans="1:9" ht="14.25" customHeight="1" x14ac:dyDescent="0.25">
      <c r="A3" s="45" t="s">
        <v>494</v>
      </c>
      <c r="B3" s="19"/>
      <c r="C3" s="19"/>
      <c r="D3" s="270"/>
      <c r="E3" s="270"/>
      <c r="F3" s="270"/>
      <c r="G3" s="270"/>
      <c r="H3" s="270"/>
      <c r="I3" s="270"/>
    </row>
    <row r="4" spans="1:9" ht="14.25" customHeight="1" x14ac:dyDescent="0.25">
      <c r="A4" s="45" t="s">
        <v>464</v>
      </c>
      <c r="B4" s="19"/>
      <c r="C4" s="19"/>
      <c r="D4" s="270"/>
      <c r="E4" s="270"/>
      <c r="F4" s="270"/>
      <c r="G4" s="270"/>
      <c r="H4" s="270"/>
      <c r="I4" s="270"/>
    </row>
    <row r="5" spans="1:9" ht="18" customHeight="1" x14ac:dyDescent="0.25">
      <c r="A5" s="293" t="s">
        <v>495</v>
      </c>
      <c r="B5" s="473"/>
      <c r="C5" s="473"/>
      <c r="D5" s="473"/>
      <c r="E5" s="473"/>
      <c r="F5" s="473"/>
      <c r="G5" s="473"/>
      <c r="H5" s="473"/>
      <c r="I5" s="473"/>
    </row>
    <row r="6" spans="1:9" ht="18" customHeight="1" x14ac:dyDescent="0.25">
      <c r="A6" s="293" t="s">
        <v>526</v>
      </c>
      <c r="B6" s="473"/>
      <c r="C6" s="473"/>
      <c r="D6" s="473"/>
      <c r="E6" s="473"/>
      <c r="F6" s="473"/>
      <c r="G6" s="473"/>
      <c r="H6" s="473"/>
      <c r="I6" s="473"/>
    </row>
    <row r="7" spans="1:9" ht="18" customHeight="1" x14ac:dyDescent="0.25">
      <c r="A7" s="293" t="s">
        <v>527</v>
      </c>
      <c r="B7" s="473"/>
      <c r="C7" s="473"/>
      <c r="D7" s="473"/>
      <c r="E7" s="473"/>
      <c r="F7" s="473"/>
      <c r="G7" s="473"/>
      <c r="H7" s="473"/>
      <c r="I7" s="473"/>
    </row>
    <row r="8" spans="1:9" ht="18" customHeight="1" x14ac:dyDescent="0.25">
      <c r="A8" s="293" t="s">
        <v>528</v>
      </c>
      <c r="B8" s="473"/>
      <c r="C8" s="473"/>
      <c r="D8" s="473"/>
      <c r="E8" s="473"/>
      <c r="F8" s="473"/>
      <c r="G8" s="473"/>
      <c r="H8" s="473"/>
      <c r="I8" s="473"/>
    </row>
    <row r="9" spans="1:9" ht="18" customHeight="1" x14ac:dyDescent="0.25">
      <c r="A9" s="293" t="s">
        <v>529</v>
      </c>
      <c r="B9" s="473"/>
      <c r="C9" s="473"/>
      <c r="D9" s="473"/>
      <c r="E9" s="473"/>
      <c r="F9" s="473"/>
      <c r="G9" s="473"/>
      <c r="H9" s="473"/>
      <c r="I9" s="473"/>
    </row>
    <row r="10" spans="1:9" ht="18" customHeight="1" x14ac:dyDescent="0.25">
      <c r="A10" s="293" t="s">
        <v>500</v>
      </c>
      <c r="B10" s="473"/>
      <c r="C10" s="631"/>
      <c r="D10" s="473"/>
      <c r="E10" s="473"/>
      <c r="F10" s="473"/>
      <c r="G10" s="473"/>
      <c r="H10" s="473"/>
      <c r="I10" s="473"/>
    </row>
    <row r="11" spans="1:9" ht="18" customHeight="1" x14ac:dyDescent="0.25">
      <c r="A11" s="473"/>
      <c r="B11" s="281" t="s">
        <v>530</v>
      </c>
      <c r="C11" s="631"/>
      <c r="D11" s="473"/>
      <c r="E11" s="473"/>
      <c r="F11" s="473"/>
      <c r="G11" s="473"/>
      <c r="H11" s="473"/>
      <c r="I11" s="473"/>
    </row>
    <row r="12" spans="1:9" ht="18" customHeight="1" x14ac:dyDescent="0.25">
      <c r="A12" s="648" t="s">
        <v>188</v>
      </c>
      <c r="B12" s="648" t="s">
        <v>189</v>
      </c>
      <c r="C12" s="648" t="s">
        <v>502</v>
      </c>
      <c r="D12" s="473"/>
      <c r="E12" s="473"/>
      <c r="F12" s="473"/>
      <c r="G12" s="473"/>
      <c r="H12" s="473"/>
      <c r="I12" s="473"/>
    </row>
    <row r="13" spans="1:9" ht="26.4" x14ac:dyDescent="0.25">
      <c r="A13" s="506">
        <v>1</v>
      </c>
      <c r="B13" s="665" t="s">
        <v>531</v>
      </c>
      <c r="C13" s="666">
        <f>SUM(C14:C19)</f>
        <v>0</v>
      </c>
      <c r="D13" s="667" t="b">
        <f>SUM('Table 2E - Coinsurance Detail'!I10:I59)=C13</f>
        <v>1</v>
      </c>
      <c r="E13" s="293" t="s">
        <v>504</v>
      </c>
      <c r="F13" s="473"/>
      <c r="G13" s="473"/>
      <c r="H13" s="473"/>
      <c r="I13" s="473"/>
    </row>
    <row r="14" spans="1:9" ht="18" customHeight="1" x14ac:dyDescent="0.25">
      <c r="A14" s="506"/>
      <c r="B14" s="119" t="s">
        <v>505</v>
      </c>
      <c r="C14" s="668">
        <f>SUMIF('Table 2E - Coinsurance Detail'!$D$10:$D$59,0,'Table 2E - Coinsurance Detail'!$I$10:$I$59)</f>
        <v>0</v>
      </c>
      <c r="D14" s="473"/>
      <c r="E14" s="473"/>
      <c r="F14" s="473"/>
      <c r="G14" s="473"/>
      <c r="H14" s="473"/>
      <c r="I14" s="473"/>
    </row>
    <row r="15" spans="1:9" ht="18" customHeight="1" x14ac:dyDescent="0.25">
      <c r="A15" s="506"/>
      <c r="B15" s="119" t="s">
        <v>226</v>
      </c>
      <c r="C15" s="668">
        <f>SUMIF('Table 2E - Coinsurance Detail'!$D$10:$D$59,1,'Table 2E - Coinsurance Detail'!$I$10:$I$59)</f>
        <v>0</v>
      </c>
      <c r="D15" s="473"/>
      <c r="E15" s="473"/>
      <c r="F15" s="473"/>
      <c r="G15" s="473"/>
      <c r="H15" s="473"/>
      <c r="I15" s="473"/>
    </row>
    <row r="16" spans="1:9" ht="18" customHeight="1" x14ac:dyDescent="0.25">
      <c r="A16" s="506"/>
      <c r="B16" s="119" t="s">
        <v>208</v>
      </c>
      <c r="C16" s="668">
        <f>SUMIF('Table 2E - Coinsurance Detail'!$D$10:$D$59,2,'Table 2E - Coinsurance Detail'!$I$10:$I$59)</f>
        <v>0</v>
      </c>
      <c r="D16" s="473"/>
      <c r="E16" s="473"/>
      <c r="F16" s="473"/>
      <c r="G16" s="473"/>
      <c r="H16" s="473"/>
      <c r="I16" s="473"/>
    </row>
    <row r="17" spans="1:9" ht="18" customHeight="1" x14ac:dyDescent="0.25">
      <c r="A17" s="506"/>
      <c r="B17" s="18" t="s">
        <v>209</v>
      </c>
      <c r="C17" s="668">
        <f>SUMIF('Table 2E - Coinsurance Detail'!$D$10:$D$59,3,'Table 2E - Coinsurance Detail'!$I$10:$I$59)</f>
        <v>0</v>
      </c>
      <c r="D17" s="473"/>
      <c r="E17" s="473"/>
      <c r="F17" s="473"/>
      <c r="G17" s="473"/>
      <c r="H17" s="473"/>
      <c r="I17" s="473"/>
    </row>
    <row r="18" spans="1:9" ht="18" customHeight="1" x14ac:dyDescent="0.25">
      <c r="A18" s="506"/>
      <c r="B18" s="18" t="s">
        <v>506</v>
      </c>
      <c r="C18" s="668">
        <f>SUMIF('Table 2E - Coinsurance Detail'!$D$10:$D$59,4,'Table 2E - Coinsurance Detail'!$I$10:$I$59)</f>
        <v>0</v>
      </c>
      <c r="D18" s="473"/>
      <c r="E18" s="473"/>
      <c r="F18" s="473"/>
      <c r="G18" s="473"/>
      <c r="H18" s="473"/>
      <c r="I18" s="473"/>
    </row>
    <row r="19" spans="1:9" ht="18" customHeight="1" x14ac:dyDescent="0.25">
      <c r="A19" s="506"/>
      <c r="B19" s="119" t="s">
        <v>507</v>
      </c>
      <c r="C19" s="668">
        <f>SUMIF('Table 2E - Coinsurance Detail'!$D$10:$D$59,5,'Table 2E - Coinsurance Detail'!$I$10:$I$59)</f>
        <v>0</v>
      </c>
      <c r="D19" s="473"/>
      <c r="E19" s="473"/>
      <c r="F19" s="473"/>
      <c r="G19" s="473"/>
      <c r="H19" s="473"/>
      <c r="I19" s="473"/>
    </row>
    <row r="20" spans="1:9" ht="18" customHeight="1" x14ac:dyDescent="0.25">
      <c r="A20" s="506">
        <v>2</v>
      </c>
      <c r="B20" s="665" t="s">
        <v>532</v>
      </c>
      <c r="C20" s="666">
        <f>SUM(C21:C26)</f>
        <v>0</v>
      </c>
      <c r="D20" s="667" t="b">
        <f>SUM('Table 2E - Coinsurance Detail'!J10:J59)=C20</f>
        <v>1</v>
      </c>
      <c r="E20" s="293" t="s">
        <v>504</v>
      </c>
      <c r="F20" s="473"/>
      <c r="G20" s="473"/>
      <c r="H20" s="473"/>
      <c r="I20" s="473"/>
    </row>
    <row r="21" spans="1:9" ht="18" customHeight="1" x14ac:dyDescent="0.25">
      <c r="A21" s="506"/>
      <c r="B21" s="119" t="s">
        <v>505</v>
      </c>
      <c r="C21" s="668">
        <f>SUMIF('Table 2E - Coinsurance Detail'!$D$10:$D$59,0,'Table 2E - Coinsurance Detail'!$J$10:$J$59)</f>
        <v>0</v>
      </c>
      <c r="D21" s="473"/>
      <c r="E21" s="473"/>
      <c r="F21" s="473"/>
      <c r="G21" s="473"/>
      <c r="H21" s="473"/>
      <c r="I21" s="473"/>
    </row>
    <row r="22" spans="1:9" ht="18" customHeight="1" x14ac:dyDescent="0.25">
      <c r="A22" s="506"/>
      <c r="B22" s="119" t="s">
        <v>226</v>
      </c>
      <c r="C22" s="668">
        <f>SUMIF('Table 2E - Coinsurance Detail'!$D$10:$D$59,1,'Table 2E - Coinsurance Detail'!$J$10:$J$59)</f>
        <v>0</v>
      </c>
      <c r="D22" s="473"/>
      <c r="E22" s="473"/>
      <c r="F22" s="473"/>
      <c r="G22" s="473"/>
      <c r="H22" s="473"/>
      <c r="I22" s="473"/>
    </row>
    <row r="23" spans="1:9" ht="18" customHeight="1" x14ac:dyDescent="0.25">
      <c r="A23" s="506"/>
      <c r="B23" s="119" t="s">
        <v>208</v>
      </c>
      <c r="C23" s="668">
        <f>SUMIF('Table 2E - Coinsurance Detail'!$D$10:$D$59,2,'Table 2E - Coinsurance Detail'!$J$10:$J$59)</f>
        <v>0</v>
      </c>
      <c r="D23" s="473"/>
      <c r="E23" s="473"/>
      <c r="F23" s="473"/>
      <c r="G23" s="473"/>
      <c r="H23" s="473"/>
      <c r="I23" s="473"/>
    </row>
    <row r="24" spans="1:9" ht="18" customHeight="1" x14ac:dyDescent="0.25">
      <c r="A24" s="506"/>
      <c r="B24" s="18" t="s">
        <v>209</v>
      </c>
      <c r="C24" s="668">
        <f>SUMIF('Table 2E - Coinsurance Detail'!$D$10:$D$59,3,'Table 2E - Coinsurance Detail'!$J$10:$J$59)</f>
        <v>0</v>
      </c>
      <c r="D24" s="473"/>
      <c r="E24" s="473"/>
      <c r="F24" s="473"/>
      <c r="G24" s="473"/>
      <c r="H24" s="473"/>
      <c r="I24" s="473"/>
    </row>
    <row r="25" spans="1:9" ht="18" customHeight="1" x14ac:dyDescent="0.25">
      <c r="A25" s="506"/>
      <c r="B25" s="18" t="s">
        <v>506</v>
      </c>
      <c r="C25" s="668">
        <f>SUMIF('Table 2E - Coinsurance Detail'!$D$10:$D$59,4,'Table 2E - Coinsurance Detail'!$J$10:$J$59)</f>
        <v>0</v>
      </c>
      <c r="D25" s="473"/>
      <c r="E25" s="473"/>
      <c r="F25" s="473"/>
      <c r="G25" s="473"/>
      <c r="H25" s="473"/>
      <c r="I25" s="473"/>
    </row>
    <row r="26" spans="1:9" ht="18" customHeight="1" x14ac:dyDescent="0.3">
      <c r="A26" s="506"/>
      <c r="B26" s="119" t="s">
        <v>507</v>
      </c>
      <c r="C26" s="668">
        <f>SUMIF('Table 2E - Coinsurance Detail'!$D$10:$D$59,5,'Table 2E - Coinsurance Detail'!$J$10:$J$59)</f>
        <v>0</v>
      </c>
      <c r="D26" s="473"/>
      <c r="E26" s="473"/>
      <c r="F26" s="294"/>
      <c r="G26" s="473"/>
      <c r="H26" s="473"/>
      <c r="I26" s="473"/>
    </row>
    <row r="27" spans="1:9" ht="27" customHeight="1" x14ac:dyDescent="0.25">
      <c r="A27" s="506">
        <v>3</v>
      </c>
      <c r="B27" s="665" t="s">
        <v>533</v>
      </c>
      <c r="C27" s="666">
        <f>SUM(C28:C33)</f>
        <v>0</v>
      </c>
      <c r="D27" s="667" t="b">
        <f>('Table 2A - Liability Breakdown'!G35-'Table 2A - Liability Breakdown'!H35)=C27</f>
        <v>1</v>
      </c>
      <c r="E27" s="293" t="s">
        <v>510</v>
      </c>
      <c r="F27" s="581"/>
      <c r="G27" s="669"/>
      <c r="H27" s="670"/>
      <c r="I27" s="293"/>
    </row>
    <row r="28" spans="1:9" ht="18" customHeight="1" x14ac:dyDescent="0.25">
      <c r="A28" s="506"/>
      <c r="B28" s="119" t="s">
        <v>505</v>
      </c>
      <c r="C28" s="650"/>
      <c r="D28" s="473"/>
      <c r="E28" s="473"/>
      <c r="F28" s="158"/>
      <c r="G28" s="671"/>
      <c r="H28" s="473"/>
      <c r="I28" s="473"/>
    </row>
    <row r="29" spans="1:9" ht="18" customHeight="1" x14ac:dyDescent="0.25">
      <c r="A29" s="506"/>
      <c r="B29" s="119" t="s">
        <v>226</v>
      </c>
      <c r="C29" s="650"/>
      <c r="D29" s="473"/>
      <c r="E29" s="473"/>
      <c r="F29" s="158"/>
      <c r="G29" s="671"/>
      <c r="H29" s="473"/>
      <c r="I29" s="473"/>
    </row>
    <row r="30" spans="1:9" ht="18" customHeight="1" x14ac:dyDescent="0.25">
      <c r="A30" s="506"/>
      <c r="B30" s="119" t="s">
        <v>208</v>
      </c>
      <c r="C30" s="650"/>
      <c r="D30" s="473"/>
      <c r="E30" s="473"/>
      <c r="F30" s="158"/>
      <c r="G30" s="671"/>
      <c r="H30" s="473"/>
      <c r="I30" s="473"/>
    </row>
    <row r="31" spans="1:9" ht="18" customHeight="1" x14ac:dyDescent="0.25">
      <c r="A31" s="506"/>
      <c r="B31" s="18" t="s">
        <v>209</v>
      </c>
      <c r="C31" s="650"/>
      <c r="D31" s="473"/>
      <c r="E31" s="473"/>
      <c r="F31" s="164"/>
      <c r="G31" s="671"/>
      <c r="H31" s="473"/>
      <c r="I31" s="473"/>
    </row>
    <row r="32" spans="1:9" ht="18" customHeight="1" x14ac:dyDescent="0.25">
      <c r="A32" s="506"/>
      <c r="B32" s="18" t="s">
        <v>506</v>
      </c>
      <c r="C32" s="650"/>
      <c r="D32" s="473"/>
      <c r="E32" s="473"/>
      <c r="F32" s="164"/>
      <c r="G32" s="671"/>
      <c r="H32" s="473"/>
      <c r="I32" s="473"/>
    </row>
    <row r="33" spans="1:9" ht="18" customHeight="1" x14ac:dyDescent="0.25">
      <c r="A33" s="506"/>
      <c r="B33" s="119" t="s">
        <v>507</v>
      </c>
      <c r="C33" s="650"/>
      <c r="D33" s="473"/>
      <c r="E33" s="473"/>
      <c r="F33" s="158"/>
      <c r="G33" s="671"/>
      <c r="H33" s="473"/>
      <c r="I33" s="473"/>
    </row>
    <row r="34" spans="1:9" ht="18" customHeight="1" x14ac:dyDescent="0.25">
      <c r="A34" s="506">
        <v>4</v>
      </c>
      <c r="B34" s="665" t="s">
        <v>534</v>
      </c>
      <c r="C34" s="666">
        <f>SUM(C35:C40)</f>
        <v>0</v>
      </c>
      <c r="D34" s="667" t="b">
        <f>('Table 2A - Liability Breakdown'!B35-'Table 2A - Liability Breakdown'!C35)=C34</f>
        <v>1</v>
      </c>
      <c r="E34" s="293" t="s">
        <v>510</v>
      </c>
      <c r="F34" s="581"/>
      <c r="G34" s="669"/>
      <c r="H34" s="670"/>
      <c r="I34" s="293"/>
    </row>
    <row r="35" spans="1:9" ht="18" customHeight="1" x14ac:dyDescent="0.25">
      <c r="A35" s="506"/>
      <c r="B35" s="119" t="s">
        <v>505</v>
      </c>
      <c r="C35" s="650"/>
      <c r="D35" s="473"/>
      <c r="E35" s="473"/>
      <c r="F35" s="158"/>
      <c r="G35" s="671"/>
      <c r="H35" s="473"/>
      <c r="I35" s="473"/>
    </row>
    <row r="36" spans="1:9" ht="18" customHeight="1" x14ac:dyDescent="0.25">
      <c r="A36" s="506"/>
      <c r="B36" s="119" t="s">
        <v>226</v>
      </c>
      <c r="C36" s="650"/>
      <c r="D36" s="473"/>
      <c r="E36" s="473"/>
      <c r="F36" s="158"/>
      <c r="G36" s="671"/>
      <c r="H36" s="473"/>
      <c r="I36" s="473"/>
    </row>
    <row r="37" spans="1:9" ht="18" customHeight="1" x14ac:dyDescent="0.25">
      <c r="A37" s="506"/>
      <c r="B37" s="119" t="s">
        <v>208</v>
      </c>
      <c r="C37" s="650"/>
      <c r="D37" s="473"/>
      <c r="E37" s="473"/>
      <c r="F37" s="158"/>
      <c r="G37" s="671"/>
      <c r="H37" s="473"/>
      <c r="I37" s="473"/>
    </row>
    <row r="38" spans="1:9" ht="18" customHeight="1" x14ac:dyDescent="0.25">
      <c r="A38" s="506"/>
      <c r="B38" s="18" t="s">
        <v>209</v>
      </c>
      <c r="C38" s="650"/>
      <c r="D38" s="473"/>
      <c r="E38" s="473"/>
      <c r="F38" s="164"/>
      <c r="G38" s="671"/>
      <c r="H38" s="473"/>
      <c r="I38" s="473"/>
    </row>
    <row r="39" spans="1:9" ht="18" customHeight="1" x14ac:dyDescent="0.25">
      <c r="A39" s="506"/>
      <c r="B39" s="18" t="s">
        <v>506</v>
      </c>
      <c r="C39" s="650"/>
      <c r="D39" s="473"/>
      <c r="E39" s="473"/>
      <c r="F39" s="164"/>
      <c r="G39" s="671"/>
      <c r="H39" s="473"/>
      <c r="I39" s="473"/>
    </row>
    <row r="40" spans="1:9" ht="18" customHeight="1" x14ac:dyDescent="0.25">
      <c r="A40" s="506"/>
      <c r="B40" s="119" t="s">
        <v>507</v>
      </c>
      <c r="C40" s="650"/>
      <c r="D40" s="473"/>
      <c r="E40" s="473"/>
      <c r="F40" s="158"/>
      <c r="G40" s="671"/>
      <c r="H40" s="473"/>
      <c r="I40" s="473"/>
    </row>
  </sheetData>
  <sheetProtection selectLockedCells="1"/>
  <mergeCells count="2">
    <mergeCell ref="A1:I1"/>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E557-6365-474F-BF13-5B4E42516C37}">
  <sheetPr>
    <tabColor theme="1"/>
  </sheetPr>
  <dimension ref="A2:T121"/>
  <sheetViews>
    <sheetView showGridLines="0" zoomScale="70" zoomScaleNormal="70" workbookViewId="0"/>
  </sheetViews>
  <sheetFormatPr defaultColWidth="8.88671875" defaultRowHeight="13.2" x14ac:dyDescent="0.25"/>
  <cols>
    <col min="1" max="1" width="8.88671875" style="72"/>
    <col min="2" max="2" width="72.109375" style="72" bestFit="1" customWidth="1"/>
    <col min="3" max="4" width="26.5546875" style="72" customWidth="1"/>
    <col min="5" max="5" width="28.88671875" style="72" customWidth="1"/>
    <col min="6" max="6" width="30.44140625" style="72" customWidth="1"/>
    <col min="7" max="8" width="30" style="72" customWidth="1"/>
    <col min="9" max="17" width="25" style="72" customWidth="1"/>
    <col min="18" max="23" width="24.5546875" style="72" customWidth="1"/>
    <col min="24" max="16384" width="8.88671875" style="72"/>
  </cols>
  <sheetData>
    <row r="2" spans="1:20" x14ac:dyDescent="0.25">
      <c r="A2" s="15" t="s">
        <v>146</v>
      </c>
      <c r="B2" s="505"/>
      <c r="C2" s="505"/>
      <c r="D2" s="505"/>
      <c r="E2" s="505"/>
      <c r="F2" s="505"/>
      <c r="G2" s="505"/>
      <c r="H2" s="505"/>
      <c r="I2" s="505"/>
      <c r="J2" s="505"/>
      <c r="K2" s="505"/>
      <c r="L2" s="505"/>
      <c r="M2" s="505"/>
      <c r="N2" s="505"/>
      <c r="O2" s="505"/>
      <c r="P2" s="505"/>
      <c r="Q2" s="505"/>
      <c r="R2" s="505"/>
      <c r="S2" s="505"/>
      <c r="T2" s="505"/>
    </row>
    <row r="3" spans="1:20" x14ac:dyDescent="0.25">
      <c r="A3" s="473"/>
      <c r="B3" s="473"/>
      <c r="C3" s="16" t="s">
        <v>147</v>
      </c>
      <c r="D3" s="473"/>
      <c r="E3" s="473"/>
      <c r="F3" s="473"/>
      <c r="G3" s="473"/>
      <c r="H3" s="473"/>
      <c r="I3" s="473"/>
      <c r="J3" s="473"/>
      <c r="K3" s="473"/>
      <c r="L3" s="473"/>
      <c r="M3" s="473"/>
      <c r="N3" s="473"/>
      <c r="O3" s="473"/>
      <c r="P3" s="473"/>
      <c r="Q3" s="473"/>
      <c r="R3" s="473"/>
      <c r="S3" s="473"/>
      <c r="T3" s="473"/>
    </row>
    <row r="4" spans="1:20" x14ac:dyDescent="0.25">
      <c r="A4" s="473"/>
      <c r="B4" s="506" t="s">
        <v>968</v>
      </c>
      <c r="C4" s="506">
        <v>0</v>
      </c>
      <c r="D4" s="14" t="s">
        <v>148</v>
      </c>
      <c r="E4" s="473"/>
      <c r="F4" s="473"/>
      <c r="G4" s="473"/>
      <c r="H4" s="473"/>
      <c r="I4" s="473"/>
      <c r="J4" s="473"/>
      <c r="K4" s="473"/>
      <c r="L4" s="473"/>
      <c r="M4" s="473"/>
      <c r="N4" s="473"/>
      <c r="O4" s="473"/>
      <c r="P4" s="473"/>
      <c r="Q4" s="473"/>
      <c r="R4" s="473"/>
      <c r="S4" s="473"/>
      <c r="T4" s="473"/>
    </row>
    <row r="5" spans="1:20" x14ac:dyDescent="0.25">
      <c r="A5" s="473"/>
      <c r="B5" s="506" t="s">
        <v>149</v>
      </c>
      <c r="C5" s="507">
        <v>0.5</v>
      </c>
      <c r="D5" s="14" t="s">
        <v>150</v>
      </c>
      <c r="E5" s="473"/>
      <c r="F5" s="473"/>
      <c r="G5" s="473"/>
      <c r="H5" s="473"/>
      <c r="I5" s="473"/>
      <c r="J5" s="473"/>
      <c r="K5" s="473"/>
      <c r="L5" s="473"/>
      <c r="M5" s="473"/>
      <c r="N5" s="473"/>
      <c r="O5" s="473"/>
      <c r="P5" s="473"/>
      <c r="Q5" s="473"/>
      <c r="R5" s="473"/>
      <c r="S5" s="473"/>
      <c r="T5" s="473"/>
    </row>
    <row r="7" spans="1:20" x14ac:dyDescent="0.25">
      <c r="A7" s="15" t="s">
        <v>151</v>
      </c>
      <c r="B7" s="505"/>
      <c r="C7" s="505"/>
      <c r="D7" s="505"/>
      <c r="E7" s="505"/>
      <c r="F7" s="505"/>
      <c r="G7" s="505"/>
      <c r="H7" s="505"/>
      <c r="I7" s="505"/>
      <c r="J7" s="505"/>
      <c r="K7" s="505"/>
      <c r="L7" s="505"/>
      <c r="M7" s="505"/>
      <c r="N7" s="505"/>
      <c r="O7" s="505"/>
      <c r="P7" s="505"/>
      <c r="Q7" s="505"/>
      <c r="R7" s="505"/>
      <c r="S7" s="505"/>
      <c r="T7" s="505"/>
    </row>
    <row r="9" spans="1:20" x14ac:dyDescent="0.25">
      <c r="A9" s="473"/>
      <c r="B9" s="13" t="s">
        <v>152</v>
      </c>
      <c r="C9" s="34" t="s">
        <v>153</v>
      </c>
      <c r="D9" s="473"/>
      <c r="E9" s="473"/>
      <c r="F9" s="473"/>
      <c r="G9" s="473"/>
      <c r="H9" s="473"/>
      <c r="I9" s="473"/>
      <c r="J9" s="473"/>
      <c r="K9" s="473"/>
      <c r="L9" s="473"/>
      <c r="M9" s="473"/>
      <c r="N9" s="473"/>
      <c r="O9" s="473"/>
      <c r="P9" s="473"/>
      <c r="Q9" s="473"/>
      <c r="R9" s="473"/>
      <c r="S9" s="473"/>
      <c r="T9" s="473"/>
    </row>
    <row r="10" spans="1:20" x14ac:dyDescent="0.25">
      <c r="A10" s="473"/>
      <c r="B10" s="506" t="s">
        <v>154</v>
      </c>
      <c r="C10" s="506">
        <v>1</v>
      </c>
      <c r="D10" s="14" t="s">
        <v>155</v>
      </c>
      <c r="E10" s="473"/>
      <c r="F10" s="473"/>
      <c r="G10" s="473"/>
      <c r="H10" s="473"/>
      <c r="I10" s="473"/>
      <c r="J10" s="473"/>
      <c r="K10" s="473"/>
      <c r="L10" s="473"/>
      <c r="M10" s="473"/>
      <c r="N10" s="473"/>
      <c r="O10" s="473"/>
      <c r="P10" s="473"/>
      <c r="Q10" s="473"/>
      <c r="R10" s="473"/>
      <c r="S10" s="473"/>
      <c r="T10" s="473"/>
    </row>
    <row r="12" spans="1:20" ht="39.6" x14ac:dyDescent="0.25">
      <c r="A12" s="473"/>
      <c r="B12" s="39" t="s">
        <v>156</v>
      </c>
      <c r="C12" s="39" t="s">
        <v>157</v>
      </c>
      <c r="D12" s="39" t="s">
        <v>158</v>
      </c>
      <c r="E12" s="39" t="s">
        <v>159</v>
      </c>
      <c r="F12" s="39" t="s">
        <v>160</v>
      </c>
      <c r="G12" s="39" t="s">
        <v>161</v>
      </c>
      <c r="H12" s="39" t="s">
        <v>162</v>
      </c>
      <c r="I12" s="39" t="s">
        <v>163</v>
      </c>
      <c r="J12" s="39" t="s">
        <v>164</v>
      </c>
      <c r="K12" s="473"/>
      <c r="L12" s="473"/>
      <c r="M12" s="473"/>
      <c r="N12" s="473"/>
      <c r="O12" s="473"/>
      <c r="P12" s="473"/>
      <c r="Q12" s="473"/>
      <c r="R12" s="473"/>
      <c r="S12" s="473"/>
      <c r="T12" s="473"/>
    </row>
    <row r="13" spans="1:20" x14ac:dyDescent="0.25">
      <c r="A13" s="473"/>
      <c r="B13" s="508"/>
      <c r="C13" s="508"/>
      <c r="D13" s="508"/>
      <c r="E13" s="508"/>
      <c r="F13" s="508"/>
      <c r="G13" s="508"/>
      <c r="H13" s="508"/>
      <c r="I13" s="508"/>
      <c r="J13" s="508"/>
      <c r="K13" s="473"/>
      <c r="L13" s="473"/>
      <c r="M13" s="473"/>
      <c r="N13" s="473"/>
      <c r="O13" s="473"/>
      <c r="P13" s="473"/>
      <c r="Q13" s="473"/>
      <c r="R13" s="473"/>
      <c r="S13" s="473"/>
      <c r="T13" s="473"/>
    </row>
    <row r="14" spans="1:20" x14ac:dyDescent="0.25">
      <c r="A14" s="473"/>
      <c r="B14" s="508"/>
      <c r="C14" s="508"/>
      <c r="D14" s="508"/>
      <c r="E14" s="508"/>
      <c r="F14" s="508"/>
      <c r="G14" s="508"/>
      <c r="H14" s="508"/>
      <c r="I14" s="508"/>
      <c r="J14" s="508"/>
      <c r="K14" s="473"/>
      <c r="L14" s="473"/>
      <c r="M14" s="473"/>
      <c r="N14" s="473"/>
      <c r="O14" s="473"/>
      <c r="P14" s="473"/>
      <c r="Q14" s="473"/>
      <c r="R14" s="473"/>
      <c r="S14" s="473"/>
      <c r="T14" s="473"/>
    </row>
    <row r="15" spans="1:20" x14ac:dyDescent="0.25">
      <c r="A15" s="473"/>
      <c r="B15" s="508"/>
      <c r="C15" s="508"/>
      <c r="D15" s="508"/>
      <c r="E15" s="508"/>
      <c r="F15" s="508"/>
      <c r="G15" s="508"/>
      <c r="H15" s="508"/>
      <c r="I15" s="508"/>
      <c r="J15" s="508"/>
      <c r="K15" s="473"/>
      <c r="L15" s="473"/>
      <c r="M15" s="473"/>
      <c r="N15" s="473"/>
      <c r="O15" s="473"/>
      <c r="P15" s="473"/>
      <c r="Q15" s="473"/>
      <c r="R15" s="473"/>
      <c r="S15" s="473"/>
      <c r="T15" s="473"/>
    </row>
    <row r="16" spans="1:20" x14ac:dyDescent="0.25">
      <c r="A16" s="473"/>
      <c r="B16" s="508"/>
      <c r="C16" s="508"/>
      <c r="D16" s="508"/>
      <c r="E16" s="508"/>
      <c r="F16" s="508"/>
      <c r="G16" s="508"/>
      <c r="H16" s="508"/>
      <c r="I16" s="508"/>
      <c r="J16" s="508"/>
      <c r="K16" s="473"/>
      <c r="L16" s="473"/>
      <c r="M16" s="473"/>
      <c r="N16" s="473"/>
      <c r="O16" s="473"/>
      <c r="P16" s="473"/>
      <c r="Q16" s="473"/>
      <c r="R16" s="473"/>
      <c r="S16" s="473"/>
      <c r="T16" s="473"/>
    </row>
    <row r="17" spans="2:10" x14ac:dyDescent="0.25">
      <c r="B17" s="508"/>
      <c r="C17" s="508"/>
      <c r="D17" s="508"/>
      <c r="E17" s="508"/>
      <c r="F17" s="508"/>
      <c r="G17" s="508"/>
      <c r="H17" s="508"/>
      <c r="I17" s="508"/>
      <c r="J17" s="508"/>
    </row>
    <row r="18" spans="2:10" x14ac:dyDescent="0.25">
      <c r="B18" s="508"/>
      <c r="C18" s="508"/>
      <c r="D18" s="508"/>
      <c r="E18" s="508"/>
      <c r="F18" s="508"/>
      <c r="G18" s="508"/>
      <c r="H18" s="508"/>
      <c r="I18" s="508"/>
      <c r="J18" s="508"/>
    </row>
    <row r="19" spans="2:10" x14ac:dyDescent="0.25">
      <c r="B19" s="508"/>
      <c r="C19" s="508"/>
      <c r="D19" s="508"/>
      <c r="E19" s="508"/>
      <c r="F19" s="508"/>
      <c r="G19" s="508"/>
      <c r="H19" s="508"/>
      <c r="I19" s="508"/>
      <c r="J19" s="508"/>
    </row>
    <row r="20" spans="2:10" x14ac:dyDescent="0.25">
      <c r="B20" s="508"/>
      <c r="C20" s="508"/>
      <c r="D20" s="508"/>
      <c r="E20" s="508"/>
      <c r="F20" s="508"/>
      <c r="G20" s="508"/>
      <c r="H20" s="508"/>
      <c r="I20" s="508"/>
      <c r="J20" s="508"/>
    </row>
    <row r="21" spans="2:10" x14ac:dyDescent="0.25">
      <c r="B21" s="508"/>
      <c r="C21" s="508"/>
      <c r="D21" s="508"/>
      <c r="E21" s="508"/>
      <c r="F21" s="508"/>
      <c r="G21" s="508"/>
      <c r="H21" s="508"/>
      <c r="I21" s="508"/>
      <c r="J21" s="508"/>
    </row>
    <row r="22" spans="2:10" x14ac:dyDescent="0.25">
      <c r="B22" s="508"/>
      <c r="C22" s="508"/>
      <c r="D22" s="508"/>
      <c r="E22" s="508"/>
      <c r="F22" s="508"/>
      <c r="G22" s="508"/>
      <c r="H22" s="508"/>
      <c r="I22" s="508"/>
      <c r="J22" s="508"/>
    </row>
    <row r="23" spans="2:10" x14ac:dyDescent="0.25">
      <c r="B23" s="508"/>
      <c r="C23" s="508"/>
      <c r="D23" s="508"/>
      <c r="E23" s="508"/>
      <c r="F23" s="508"/>
      <c r="G23" s="508"/>
      <c r="H23" s="508"/>
      <c r="I23" s="508"/>
      <c r="J23" s="508"/>
    </row>
    <row r="24" spans="2:10" x14ac:dyDescent="0.25">
      <c r="B24" s="508"/>
      <c r="C24" s="508"/>
      <c r="D24" s="508"/>
      <c r="E24" s="508"/>
      <c r="F24" s="508"/>
      <c r="G24" s="508"/>
      <c r="H24" s="508"/>
      <c r="I24" s="508"/>
      <c r="J24" s="508"/>
    </row>
    <row r="25" spans="2:10" x14ac:dyDescent="0.25">
      <c r="B25" s="508"/>
      <c r="C25" s="508"/>
      <c r="D25" s="508"/>
      <c r="E25" s="508"/>
      <c r="F25" s="508"/>
      <c r="G25" s="508"/>
      <c r="H25" s="508"/>
      <c r="I25" s="508"/>
      <c r="J25" s="508"/>
    </row>
    <row r="26" spans="2:10" x14ac:dyDescent="0.25">
      <c r="B26" s="508"/>
      <c r="C26" s="508"/>
      <c r="D26" s="508"/>
      <c r="E26" s="508"/>
      <c r="F26" s="508"/>
      <c r="G26" s="508"/>
      <c r="H26" s="508"/>
      <c r="I26" s="508"/>
      <c r="J26" s="508"/>
    </row>
    <row r="27" spans="2:10" x14ac:dyDescent="0.25">
      <c r="B27" s="508"/>
      <c r="C27" s="508"/>
      <c r="D27" s="508"/>
      <c r="E27" s="508"/>
      <c r="F27" s="508"/>
      <c r="G27" s="508"/>
      <c r="H27" s="508"/>
      <c r="I27" s="508"/>
      <c r="J27" s="508"/>
    </row>
    <row r="28" spans="2:10" x14ac:dyDescent="0.25">
      <c r="B28" s="508"/>
      <c r="C28" s="508"/>
      <c r="D28" s="508"/>
      <c r="E28" s="508"/>
      <c r="F28" s="508"/>
      <c r="G28" s="508"/>
      <c r="H28" s="508"/>
      <c r="I28" s="508"/>
      <c r="J28" s="508"/>
    </row>
    <row r="29" spans="2:10" x14ac:dyDescent="0.25">
      <c r="B29" s="508"/>
      <c r="C29" s="508"/>
      <c r="D29" s="508"/>
      <c r="E29" s="508"/>
      <c r="F29" s="508"/>
      <c r="G29" s="508"/>
      <c r="H29" s="508"/>
      <c r="I29" s="508"/>
      <c r="J29" s="508"/>
    </row>
    <row r="30" spans="2:10" x14ac:dyDescent="0.25">
      <c r="B30" s="508"/>
      <c r="C30" s="508"/>
      <c r="D30" s="508"/>
      <c r="E30" s="508"/>
      <c r="F30" s="508"/>
      <c r="G30" s="508"/>
      <c r="H30" s="508"/>
      <c r="I30" s="508"/>
      <c r="J30" s="508"/>
    </row>
    <row r="31" spans="2:10" x14ac:dyDescent="0.25">
      <c r="B31" s="508"/>
      <c r="C31" s="508"/>
      <c r="D31" s="508"/>
      <c r="E31" s="508"/>
      <c r="F31" s="508"/>
      <c r="G31" s="508"/>
      <c r="H31" s="508"/>
      <c r="I31" s="508"/>
      <c r="J31" s="508"/>
    </row>
    <row r="32" spans="2:10" x14ac:dyDescent="0.25">
      <c r="B32" s="508"/>
      <c r="C32" s="508"/>
      <c r="D32" s="508"/>
      <c r="E32" s="508"/>
      <c r="F32" s="508"/>
      <c r="G32" s="508"/>
      <c r="H32" s="508"/>
      <c r="I32" s="508"/>
      <c r="J32" s="508"/>
    </row>
    <row r="33" spans="2:10" x14ac:dyDescent="0.25">
      <c r="B33" s="508"/>
      <c r="C33" s="508"/>
      <c r="D33" s="508"/>
      <c r="E33" s="508"/>
      <c r="F33" s="508"/>
      <c r="G33" s="508"/>
      <c r="H33" s="508"/>
      <c r="I33" s="508"/>
      <c r="J33" s="508"/>
    </row>
    <row r="34" spans="2:10" x14ac:dyDescent="0.25">
      <c r="B34" s="508"/>
      <c r="C34" s="508"/>
      <c r="D34" s="508"/>
      <c r="E34" s="508"/>
      <c r="F34" s="508"/>
      <c r="G34" s="508"/>
      <c r="H34" s="508"/>
      <c r="I34" s="508"/>
      <c r="J34" s="508"/>
    </row>
    <row r="35" spans="2:10" x14ac:dyDescent="0.25">
      <c r="B35" s="508"/>
      <c r="C35" s="508"/>
      <c r="D35" s="508"/>
      <c r="E35" s="508"/>
      <c r="F35" s="508"/>
      <c r="G35" s="508"/>
      <c r="H35" s="508"/>
      <c r="I35" s="508"/>
      <c r="J35" s="508"/>
    </row>
    <row r="36" spans="2:10" x14ac:dyDescent="0.25">
      <c r="B36" s="508"/>
      <c r="C36" s="508"/>
      <c r="D36" s="508"/>
      <c r="E36" s="508"/>
      <c r="F36" s="508"/>
      <c r="G36" s="508"/>
      <c r="H36" s="508"/>
      <c r="I36" s="508"/>
      <c r="J36" s="508"/>
    </row>
    <row r="37" spans="2:10" x14ac:dyDescent="0.25">
      <c r="B37" s="508"/>
      <c r="C37" s="508"/>
      <c r="D37" s="508"/>
      <c r="E37" s="508"/>
      <c r="F37" s="508"/>
      <c r="G37" s="508"/>
      <c r="H37" s="508"/>
      <c r="I37" s="508"/>
      <c r="J37" s="508"/>
    </row>
    <row r="38" spans="2:10" x14ac:dyDescent="0.25">
      <c r="B38" s="508"/>
      <c r="C38" s="508"/>
      <c r="D38" s="508"/>
      <c r="E38" s="508"/>
      <c r="F38" s="508"/>
      <c r="G38" s="508"/>
      <c r="H38" s="508"/>
      <c r="I38" s="508"/>
      <c r="J38" s="508"/>
    </row>
    <row r="39" spans="2:10" x14ac:dyDescent="0.25">
      <c r="B39" s="508"/>
      <c r="C39" s="508"/>
      <c r="D39" s="508"/>
      <c r="E39" s="508"/>
      <c r="F39" s="508"/>
      <c r="G39" s="508"/>
      <c r="H39" s="508"/>
      <c r="I39" s="508"/>
      <c r="J39" s="508"/>
    </row>
    <row r="40" spans="2:10" x14ac:dyDescent="0.25">
      <c r="B40" s="508"/>
      <c r="C40" s="508"/>
      <c r="D40" s="508"/>
      <c r="E40" s="508"/>
      <c r="F40" s="508"/>
      <c r="G40" s="508"/>
      <c r="H40" s="508"/>
      <c r="I40" s="508"/>
      <c r="J40" s="508"/>
    </row>
    <row r="41" spans="2:10" x14ac:dyDescent="0.25">
      <c r="B41" s="508"/>
      <c r="C41" s="508"/>
      <c r="D41" s="508"/>
      <c r="E41" s="508"/>
      <c r="F41" s="508"/>
      <c r="G41" s="508"/>
      <c r="H41" s="508"/>
      <c r="I41" s="508"/>
      <c r="J41" s="508"/>
    </row>
    <row r="42" spans="2:10" x14ac:dyDescent="0.25">
      <c r="B42" s="508"/>
      <c r="C42" s="508"/>
      <c r="D42" s="508"/>
      <c r="E42" s="508"/>
      <c r="F42" s="508"/>
      <c r="G42" s="508"/>
      <c r="H42" s="508"/>
      <c r="I42" s="508"/>
      <c r="J42" s="508"/>
    </row>
    <row r="43" spans="2:10" x14ac:dyDescent="0.25">
      <c r="B43" s="508"/>
      <c r="C43" s="508"/>
      <c r="D43" s="508"/>
      <c r="E43" s="508"/>
      <c r="F43" s="508"/>
      <c r="G43" s="508"/>
      <c r="H43" s="508"/>
      <c r="I43" s="508"/>
      <c r="J43" s="508"/>
    </row>
    <row r="44" spans="2:10" x14ac:dyDescent="0.25">
      <c r="B44" s="508"/>
      <c r="C44" s="508"/>
      <c r="D44" s="508"/>
      <c r="E44" s="508"/>
      <c r="F44" s="508"/>
      <c r="G44" s="508"/>
      <c r="H44" s="508"/>
      <c r="I44" s="508"/>
      <c r="J44" s="508"/>
    </row>
    <row r="45" spans="2:10" x14ac:dyDescent="0.25">
      <c r="B45" s="508"/>
      <c r="C45" s="508"/>
      <c r="D45" s="508"/>
      <c r="E45" s="508"/>
      <c r="F45" s="508"/>
      <c r="G45" s="508"/>
      <c r="H45" s="508"/>
      <c r="I45" s="508"/>
      <c r="J45" s="508"/>
    </row>
    <row r="46" spans="2:10" x14ac:dyDescent="0.25">
      <c r="B46" s="508"/>
      <c r="C46" s="508"/>
      <c r="D46" s="508"/>
      <c r="E46" s="508"/>
      <c r="F46" s="508"/>
      <c r="G46" s="508"/>
      <c r="H46" s="508"/>
      <c r="I46" s="508"/>
      <c r="J46" s="508"/>
    </row>
    <row r="47" spans="2:10" x14ac:dyDescent="0.25">
      <c r="B47" s="508"/>
      <c r="C47" s="508"/>
      <c r="D47" s="508"/>
      <c r="E47" s="508"/>
      <c r="F47" s="508"/>
      <c r="G47" s="508"/>
      <c r="H47" s="508"/>
      <c r="I47" s="508"/>
      <c r="J47" s="508"/>
    </row>
    <row r="48" spans="2:10" x14ac:dyDescent="0.25">
      <c r="B48" s="508"/>
      <c r="C48" s="508"/>
      <c r="D48" s="508"/>
      <c r="E48" s="508"/>
      <c r="F48" s="508"/>
      <c r="G48" s="508"/>
      <c r="H48" s="508"/>
      <c r="I48" s="508"/>
      <c r="J48" s="508"/>
    </row>
    <row r="49" spans="2:10" x14ac:dyDescent="0.25">
      <c r="B49" s="508"/>
      <c r="C49" s="508"/>
      <c r="D49" s="508"/>
      <c r="E49" s="508"/>
      <c r="F49" s="508"/>
      <c r="G49" s="508"/>
      <c r="H49" s="508"/>
      <c r="I49" s="508"/>
      <c r="J49" s="508"/>
    </row>
    <row r="50" spans="2:10" x14ac:dyDescent="0.25">
      <c r="B50" s="508"/>
      <c r="C50" s="508"/>
      <c r="D50" s="508"/>
      <c r="E50" s="508"/>
      <c r="F50" s="508"/>
      <c r="G50" s="508"/>
      <c r="H50" s="508"/>
      <c r="I50" s="508"/>
      <c r="J50" s="508"/>
    </row>
    <row r="51" spans="2:10" x14ac:dyDescent="0.25">
      <c r="B51" s="508"/>
      <c r="C51" s="508"/>
      <c r="D51" s="508"/>
      <c r="E51" s="508"/>
      <c r="F51" s="508"/>
      <c r="G51" s="508"/>
      <c r="H51" s="508"/>
      <c r="I51" s="508"/>
      <c r="J51" s="508"/>
    </row>
    <row r="52" spans="2:10" x14ac:dyDescent="0.25">
      <c r="B52" s="508"/>
      <c r="C52" s="508"/>
      <c r="D52" s="508"/>
      <c r="E52" s="508"/>
      <c r="F52" s="508"/>
      <c r="G52" s="508"/>
      <c r="H52" s="508"/>
      <c r="I52" s="508"/>
      <c r="J52" s="508"/>
    </row>
    <row r="53" spans="2:10" x14ac:dyDescent="0.25">
      <c r="B53" s="508"/>
      <c r="C53" s="508"/>
      <c r="D53" s="508"/>
      <c r="E53" s="508"/>
      <c r="F53" s="508"/>
      <c r="G53" s="508"/>
      <c r="H53" s="508"/>
      <c r="I53" s="508"/>
      <c r="J53" s="508"/>
    </row>
    <row r="54" spans="2:10" x14ac:dyDescent="0.25">
      <c r="B54" s="508"/>
      <c r="C54" s="508"/>
      <c r="D54" s="508"/>
      <c r="E54" s="508"/>
      <c r="F54" s="508"/>
      <c r="G54" s="508"/>
      <c r="H54" s="508"/>
      <c r="I54" s="508"/>
      <c r="J54" s="508"/>
    </row>
    <row r="55" spans="2:10" x14ac:dyDescent="0.25">
      <c r="B55" s="508"/>
      <c r="C55" s="508"/>
      <c r="D55" s="508"/>
      <c r="E55" s="508"/>
      <c r="F55" s="508"/>
      <c r="G55" s="508"/>
      <c r="H55" s="508"/>
      <c r="I55" s="508"/>
      <c r="J55" s="508"/>
    </row>
    <row r="56" spans="2:10" x14ac:dyDescent="0.25">
      <c r="B56" s="508"/>
      <c r="C56" s="508"/>
      <c r="D56" s="508"/>
      <c r="E56" s="508"/>
      <c r="F56" s="508"/>
      <c r="G56" s="508"/>
      <c r="H56" s="508"/>
      <c r="I56" s="508"/>
      <c r="J56" s="508"/>
    </row>
    <row r="57" spans="2:10" x14ac:dyDescent="0.25">
      <c r="B57" s="508"/>
      <c r="C57" s="508"/>
      <c r="D57" s="508"/>
      <c r="E57" s="508"/>
      <c r="F57" s="508"/>
      <c r="G57" s="508"/>
      <c r="H57" s="508"/>
      <c r="I57" s="508"/>
      <c r="J57" s="508"/>
    </row>
    <row r="58" spans="2:10" x14ac:dyDescent="0.25">
      <c r="B58" s="508"/>
      <c r="C58" s="508"/>
      <c r="D58" s="508"/>
      <c r="E58" s="508"/>
      <c r="F58" s="508"/>
      <c r="G58" s="508"/>
      <c r="H58" s="508"/>
      <c r="I58" s="508"/>
      <c r="J58" s="508"/>
    </row>
    <row r="59" spans="2:10" x14ac:dyDescent="0.25">
      <c r="B59" s="508"/>
      <c r="C59" s="508"/>
      <c r="D59" s="508"/>
      <c r="E59" s="508"/>
      <c r="F59" s="508"/>
      <c r="G59" s="508"/>
      <c r="H59" s="508"/>
      <c r="I59" s="508"/>
      <c r="J59" s="508"/>
    </row>
    <row r="60" spans="2:10" x14ac:dyDescent="0.25">
      <c r="B60" s="508"/>
      <c r="C60" s="508"/>
      <c r="D60" s="508"/>
      <c r="E60" s="508"/>
      <c r="F60" s="508"/>
      <c r="G60" s="508"/>
      <c r="H60" s="508"/>
      <c r="I60" s="508"/>
      <c r="J60" s="508"/>
    </row>
    <row r="61" spans="2:10" x14ac:dyDescent="0.25">
      <c r="B61" s="508"/>
      <c r="C61" s="508"/>
      <c r="D61" s="508"/>
      <c r="E61" s="508"/>
      <c r="F61" s="508"/>
      <c r="G61" s="508"/>
      <c r="H61" s="508"/>
      <c r="I61" s="508"/>
      <c r="J61" s="508"/>
    </row>
    <row r="62" spans="2:10" x14ac:dyDescent="0.25">
      <c r="B62" s="508"/>
      <c r="C62" s="508"/>
      <c r="D62" s="508"/>
      <c r="E62" s="508"/>
      <c r="F62" s="508"/>
      <c r="G62" s="508"/>
      <c r="H62" s="508"/>
      <c r="I62" s="508"/>
      <c r="J62" s="508"/>
    </row>
    <row r="65" spans="1:20" x14ac:dyDescent="0.25">
      <c r="A65" s="15" t="s">
        <v>165</v>
      </c>
      <c r="B65" s="505"/>
      <c r="C65" s="505"/>
      <c r="D65" s="505"/>
      <c r="E65" s="505"/>
      <c r="F65" s="505"/>
      <c r="G65" s="505"/>
      <c r="H65" s="505"/>
      <c r="I65" s="505"/>
      <c r="J65" s="505"/>
      <c r="K65" s="505"/>
      <c r="L65" s="505"/>
      <c r="M65" s="505"/>
      <c r="N65" s="505"/>
      <c r="O65" s="505"/>
      <c r="P65" s="505"/>
      <c r="Q65" s="505"/>
      <c r="R65" s="505"/>
      <c r="S65" s="505"/>
      <c r="T65" s="505"/>
    </row>
    <row r="68" spans="1:20" x14ac:dyDescent="0.25">
      <c r="A68" s="473"/>
      <c r="B68" s="13" t="s">
        <v>152</v>
      </c>
      <c r="C68" s="34" t="s">
        <v>153</v>
      </c>
      <c r="D68" s="473"/>
      <c r="E68" s="473"/>
      <c r="F68" s="473"/>
      <c r="G68" s="473"/>
      <c r="H68" s="473"/>
      <c r="I68" s="473"/>
      <c r="J68" s="473"/>
      <c r="K68" s="473"/>
      <c r="L68" s="473"/>
      <c r="M68" s="473"/>
      <c r="N68" s="473"/>
      <c r="O68" s="473"/>
      <c r="P68" s="473"/>
      <c r="Q68" s="473"/>
      <c r="R68" s="473"/>
      <c r="S68" s="473"/>
      <c r="T68" s="473"/>
    </row>
    <row r="69" spans="1:20" x14ac:dyDescent="0.25">
      <c r="A69" s="473"/>
      <c r="B69" s="506" t="s">
        <v>166</v>
      </c>
      <c r="C69" s="506">
        <v>1</v>
      </c>
      <c r="D69" s="14" t="s">
        <v>167</v>
      </c>
      <c r="E69" s="473"/>
      <c r="F69" s="473"/>
      <c r="G69" s="473"/>
      <c r="H69" s="473"/>
      <c r="I69" s="473"/>
      <c r="J69" s="473"/>
      <c r="K69" s="473"/>
      <c r="L69" s="473"/>
      <c r="M69" s="473"/>
      <c r="N69" s="473"/>
      <c r="O69" s="473"/>
      <c r="P69" s="473"/>
      <c r="Q69" s="473"/>
      <c r="R69" s="473"/>
      <c r="S69" s="473"/>
      <c r="T69" s="473"/>
    </row>
    <row r="71" spans="1:20" ht="39.6" x14ac:dyDescent="0.25">
      <c r="A71" s="473"/>
      <c r="B71" s="39" t="s">
        <v>168</v>
      </c>
      <c r="C71" s="39" t="s">
        <v>169</v>
      </c>
      <c r="D71" s="39" t="s">
        <v>158</v>
      </c>
      <c r="E71" s="39" t="s">
        <v>159</v>
      </c>
      <c r="F71" s="39" t="s">
        <v>170</v>
      </c>
      <c r="G71" s="39" t="s">
        <v>171</v>
      </c>
      <c r="H71" s="39" t="s">
        <v>160</v>
      </c>
      <c r="I71" s="39" t="s">
        <v>161</v>
      </c>
      <c r="J71" s="39" t="s">
        <v>162</v>
      </c>
      <c r="K71" s="39" t="s">
        <v>163</v>
      </c>
      <c r="L71" s="39" t="s">
        <v>164</v>
      </c>
      <c r="M71" s="473"/>
      <c r="N71" s="473"/>
      <c r="O71" s="473"/>
      <c r="P71" s="473"/>
      <c r="Q71" s="473"/>
      <c r="R71" s="473"/>
      <c r="S71" s="473"/>
      <c r="T71" s="473"/>
    </row>
    <row r="72" spans="1:20" x14ac:dyDescent="0.25">
      <c r="A72" s="473"/>
      <c r="B72" s="508"/>
      <c r="C72" s="508"/>
      <c r="D72" s="508"/>
      <c r="E72" s="508"/>
      <c r="F72" s="508"/>
      <c r="G72" s="508"/>
      <c r="H72" s="508"/>
      <c r="I72" s="508"/>
      <c r="J72" s="508"/>
      <c r="K72" s="508"/>
      <c r="L72" s="508"/>
      <c r="M72" s="473"/>
      <c r="N72" s="473"/>
      <c r="O72" s="473"/>
      <c r="P72" s="473"/>
      <c r="Q72" s="473"/>
      <c r="R72" s="473"/>
      <c r="S72" s="473"/>
      <c r="T72" s="473"/>
    </row>
    <row r="73" spans="1:20" x14ac:dyDescent="0.25">
      <c r="A73" s="473"/>
      <c r="B73" s="508"/>
      <c r="C73" s="508"/>
      <c r="D73" s="508"/>
      <c r="E73" s="508"/>
      <c r="F73" s="508"/>
      <c r="G73" s="508"/>
      <c r="H73" s="508"/>
      <c r="I73" s="508"/>
      <c r="J73" s="508"/>
      <c r="K73" s="508"/>
      <c r="L73" s="508"/>
      <c r="M73" s="473"/>
      <c r="N73" s="473"/>
      <c r="O73" s="473"/>
      <c r="P73" s="473"/>
      <c r="Q73" s="473"/>
      <c r="R73" s="473"/>
      <c r="S73" s="473"/>
      <c r="T73" s="473"/>
    </row>
    <row r="74" spans="1:20" x14ac:dyDescent="0.25">
      <c r="A74" s="473"/>
      <c r="B74" s="508"/>
      <c r="C74" s="508"/>
      <c r="D74" s="508"/>
      <c r="E74" s="508"/>
      <c r="F74" s="508"/>
      <c r="G74" s="508"/>
      <c r="H74" s="508"/>
      <c r="I74" s="508"/>
      <c r="J74" s="508"/>
      <c r="K74" s="508"/>
      <c r="L74" s="508"/>
      <c r="M74" s="473"/>
      <c r="N74" s="473"/>
      <c r="O74" s="473"/>
      <c r="P74" s="473"/>
      <c r="Q74" s="473"/>
      <c r="R74" s="473"/>
      <c r="S74" s="473"/>
      <c r="T74" s="473"/>
    </row>
    <row r="75" spans="1:20" x14ac:dyDescent="0.25">
      <c r="A75" s="473"/>
      <c r="B75" s="508"/>
      <c r="C75" s="508"/>
      <c r="D75" s="508"/>
      <c r="E75" s="508"/>
      <c r="F75" s="508"/>
      <c r="G75" s="508"/>
      <c r="H75" s="508"/>
      <c r="I75" s="508"/>
      <c r="J75" s="508"/>
      <c r="K75" s="508"/>
      <c r="L75" s="508"/>
      <c r="M75" s="473"/>
      <c r="N75" s="473"/>
      <c r="O75" s="473"/>
      <c r="P75" s="473"/>
      <c r="Q75" s="473"/>
      <c r="R75" s="473"/>
      <c r="S75" s="473"/>
      <c r="T75" s="473"/>
    </row>
    <row r="76" spans="1:20" x14ac:dyDescent="0.25">
      <c r="A76" s="473"/>
      <c r="B76" s="508"/>
      <c r="C76" s="508"/>
      <c r="D76" s="508"/>
      <c r="E76" s="508"/>
      <c r="F76" s="508"/>
      <c r="G76" s="508"/>
      <c r="H76" s="508"/>
      <c r="I76" s="508"/>
      <c r="J76" s="508"/>
      <c r="K76" s="508"/>
      <c r="L76" s="508"/>
      <c r="M76" s="473"/>
      <c r="N76" s="473"/>
      <c r="O76" s="473"/>
      <c r="P76" s="473"/>
      <c r="Q76" s="473"/>
      <c r="R76" s="473"/>
      <c r="S76" s="473"/>
      <c r="T76" s="473"/>
    </row>
    <row r="77" spans="1:20" x14ac:dyDescent="0.25">
      <c r="A77" s="473"/>
      <c r="B77" s="508"/>
      <c r="C77" s="508"/>
      <c r="D77" s="508"/>
      <c r="E77" s="508"/>
      <c r="F77" s="508"/>
      <c r="G77" s="508"/>
      <c r="H77" s="508"/>
      <c r="I77" s="508"/>
      <c r="J77" s="508"/>
      <c r="K77" s="508"/>
      <c r="L77" s="508"/>
      <c r="M77" s="473"/>
      <c r="N77" s="473"/>
      <c r="O77" s="473"/>
      <c r="P77" s="473"/>
      <c r="Q77" s="473"/>
      <c r="R77" s="473"/>
      <c r="S77" s="473"/>
      <c r="T77" s="473"/>
    </row>
    <row r="78" spans="1:20" x14ac:dyDescent="0.25">
      <c r="A78" s="473"/>
      <c r="B78" s="508"/>
      <c r="C78" s="508"/>
      <c r="D78" s="508"/>
      <c r="E78" s="508"/>
      <c r="F78" s="508"/>
      <c r="G78" s="508"/>
      <c r="H78" s="508"/>
      <c r="I78" s="508"/>
      <c r="J78" s="508"/>
      <c r="K78" s="508"/>
      <c r="L78" s="508"/>
      <c r="M78" s="473"/>
      <c r="N78" s="473"/>
      <c r="O78" s="473"/>
      <c r="P78" s="473"/>
      <c r="Q78" s="473"/>
      <c r="R78" s="473"/>
      <c r="S78" s="473"/>
      <c r="T78" s="473"/>
    </row>
    <row r="79" spans="1:20" x14ac:dyDescent="0.25">
      <c r="A79" s="473"/>
      <c r="B79" s="508"/>
      <c r="C79" s="508"/>
      <c r="D79" s="508"/>
      <c r="E79" s="508"/>
      <c r="F79" s="508"/>
      <c r="G79" s="508"/>
      <c r="H79" s="508"/>
      <c r="I79" s="508"/>
      <c r="J79" s="508"/>
      <c r="K79" s="508"/>
      <c r="L79" s="508"/>
      <c r="M79" s="473"/>
      <c r="N79" s="473"/>
      <c r="O79" s="473"/>
      <c r="P79" s="473"/>
      <c r="Q79" s="473"/>
      <c r="R79" s="473"/>
      <c r="S79" s="473"/>
      <c r="T79" s="473"/>
    </row>
    <row r="80" spans="1:20" x14ac:dyDescent="0.25">
      <c r="A80" s="473"/>
      <c r="B80" s="508"/>
      <c r="C80" s="508"/>
      <c r="D80" s="508"/>
      <c r="E80" s="508"/>
      <c r="F80" s="508"/>
      <c r="G80" s="508"/>
      <c r="H80" s="508"/>
      <c r="I80" s="508"/>
      <c r="J80" s="508"/>
      <c r="K80" s="508"/>
      <c r="L80" s="508"/>
      <c r="M80" s="473"/>
      <c r="N80" s="473"/>
      <c r="O80" s="473"/>
      <c r="P80" s="473"/>
      <c r="Q80" s="473"/>
      <c r="R80" s="473"/>
      <c r="S80" s="473"/>
      <c r="T80" s="473"/>
    </row>
    <row r="81" spans="2:12" x14ac:dyDescent="0.25">
      <c r="B81" s="508"/>
      <c r="C81" s="508"/>
      <c r="D81" s="508"/>
      <c r="E81" s="508"/>
      <c r="F81" s="508"/>
      <c r="G81" s="508"/>
      <c r="H81" s="508"/>
      <c r="I81" s="508"/>
      <c r="J81" s="508"/>
      <c r="K81" s="508"/>
      <c r="L81" s="508"/>
    </row>
    <row r="82" spans="2:12" x14ac:dyDescent="0.25">
      <c r="B82" s="508"/>
      <c r="C82" s="508"/>
      <c r="D82" s="508"/>
      <c r="E82" s="508"/>
      <c r="F82" s="508"/>
      <c r="G82" s="508"/>
      <c r="H82" s="508"/>
      <c r="I82" s="508"/>
      <c r="J82" s="508"/>
      <c r="K82" s="508"/>
      <c r="L82" s="508"/>
    </row>
    <row r="83" spans="2:12" x14ac:dyDescent="0.25">
      <c r="B83" s="508"/>
      <c r="C83" s="508"/>
      <c r="D83" s="508"/>
      <c r="E83" s="508"/>
      <c r="F83" s="508"/>
      <c r="G83" s="508"/>
      <c r="H83" s="508"/>
      <c r="I83" s="508"/>
      <c r="J83" s="508"/>
      <c r="K83" s="508"/>
      <c r="L83" s="508"/>
    </row>
    <row r="84" spans="2:12" x14ac:dyDescent="0.25">
      <c r="B84" s="508"/>
      <c r="C84" s="508"/>
      <c r="D84" s="508"/>
      <c r="E84" s="508"/>
      <c r="F84" s="508"/>
      <c r="G84" s="508"/>
      <c r="H84" s="508"/>
      <c r="I84" s="508"/>
      <c r="J84" s="508"/>
      <c r="K84" s="508"/>
      <c r="L84" s="508"/>
    </row>
    <row r="85" spans="2:12" x14ac:dyDescent="0.25">
      <c r="B85" s="508"/>
      <c r="C85" s="508"/>
      <c r="D85" s="508"/>
      <c r="E85" s="508"/>
      <c r="F85" s="508"/>
      <c r="G85" s="508"/>
      <c r="H85" s="508"/>
      <c r="I85" s="508"/>
      <c r="J85" s="508"/>
      <c r="K85" s="508"/>
      <c r="L85" s="508"/>
    </row>
    <row r="86" spans="2:12" x14ac:dyDescent="0.25">
      <c r="B86" s="508"/>
      <c r="C86" s="508"/>
      <c r="D86" s="508"/>
      <c r="E86" s="508"/>
      <c r="F86" s="508"/>
      <c r="G86" s="508"/>
      <c r="H86" s="508"/>
      <c r="I86" s="508"/>
      <c r="J86" s="508"/>
      <c r="K86" s="508"/>
      <c r="L86" s="508"/>
    </row>
    <row r="87" spans="2:12" x14ac:dyDescent="0.25">
      <c r="B87" s="508"/>
      <c r="C87" s="508"/>
      <c r="D87" s="508"/>
      <c r="E87" s="508"/>
      <c r="F87" s="508"/>
      <c r="G87" s="508"/>
      <c r="H87" s="508"/>
      <c r="I87" s="508"/>
      <c r="J87" s="508"/>
      <c r="K87" s="508"/>
      <c r="L87" s="508"/>
    </row>
    <row r="88" spans="2:12" x14ac:dyDescent="0.25">
      <c r="B88" s="508"/>
      <c r="C88" s="508"/>
      <c r="D88" s="508"/>
      <c r="E88" s="508"/>
      <c r="F88" s="508"/>
      <c r="G88" s="508"/>
      <c r="H88" s="508"/>
      <c r="I88" s="508"/>
      <c r="J88" s="508"/>
      <c r="K88" s="508"/>
      <c r="L88" s="508"/>
    </row>
    <row r="89" spans="2:12" x14ac:dyDescent="0.25">
      <c r="B89" s="508"/>
      <c r="C89" s="508"/>
      <c r="D89" s="508"/>
      <c r="E89" s="508"/>
      <c r="F89" s="508"/>
      <c r="G89" s="508"/>
      <c r="H89" s="508"/>
      <c r="I89" s="508"/>
      <c r="J89" s="508"/>
      <c r="K89" s="508"/>
      <c r="L89" s="508"/>
    </row>
    <row r="90" spans="2:12" x14ac:dyDescent="0.25">
      <c r="B90" s="508"/>
      <c r="C90" s="508"/>
      <c r="D90" s="508"/>
      <c r="E90" s="508"/>
      <c r="F90" s="508"/>
      <c r="G90" s="508"/>
      <c r="H90" s="508"/>
      <c r="I90" s="508"/>
      <c r="J90" s="508"/>
      <c r="K90" s="508"/>
      <c r="L90" s="508"/>
    </row>
    <row r="91" spans="2:12" x14ac:dyDescent="0.25">
      <c r="B91" s="508"/>
      <c r="C91" s="508"/>
      <c r="D91" s="508"/>
      <c r="E91" s="508"/>
      <c r="F91" s="508"/>
      <c r="G91" s="508"/>
      <c r="H91" s="508"/>
      <c r="I91" s="508"/>
      <c r="J91" s="508"/>
      <c r="K91" s="508"/>
      <c r="L91" s="508"/>
    </row>
    <row r="92" spans="2:12" x14ac:dyDescent="0.25">
      <c r="B92" s="508"/>
      <c r="C92" s="508"/>
      <c r="D92" s="508"/>
      <c r="E92" s="508"/>
      <c r="F92" s="508"/>
      <c r="G92" s="508"/>
      <c r="H92" s="508"/>
      <c r="I92" s="508"/>
      <c r="J92" s="508"/>
      <c r="K92" s="508"/>
      <c r="L92" s="508"/>
    </row>
    <row r="93" spans="2:12" x14ac:dyDescent="0.25">
      <c r="B93" s="508"/>
      <c r="C93" s="508"/>
      <c r="D93" s="508"/>
      <c r="E93" s="508"/>
      <c r="F93" s="508"/>
      <c r="G93" s="508"/>
      <c r="H93" s="508"/>
      <c r="I93" s="508"/>
      <c r="J93" s="508"/>
      <c r="K93" s="508"/>
      <c r="L93" s="508"/>
    </row>
    <row r="94" spans="2:12" x14ac:dyDescent="0.25">
      <c r="B94" s="508"/>
      <c r="C94" s="508"/>
      <c r="D94" s="508"/>
      <c r="E94" s="508"/>
      <c r="F94" s="508"/>
      <c r="G94" s="508"/>
      <c r="H94" s="508"/>
      <c r="I94" s="508"/>
      <c r="J94" s="508"/>
      <c r="K94" s="508"/>
      <c r="L94" s="508"/>
    </row>
    <row r="95" spans="2:12" x14ac:dyDescent="0.25">
      <c r="B95" s="508"/>
      <c r="C95" s="508"/>
      <c r="D95" s="508"/>
      <c r="E95" s="508"/>
      <c r="F95" s="508"/>
      <c r="G95" s="508"/>
      <c r="H95" s="508"/>
      <c r="I95" s="508"/>
      <c r="J95" s="508"/>
      <c r="K95" s="508"/>
      <c r="L95" s="508"/>
    </row>
    <row r="96" spans="2:12" x14ac:dyDescent="0.25">
      <c r="B96" s="508"/>
      <c r="C96" s="508"/>
      <c r="D96" s="508"/>
      <c r="E96" s="508"/>
      <c r="F96" s="508"/>
      <c r="G96" s="508"/>
      <c r="H96" s="508"/>
      <c r="I96" s="508"/>
      <c r="J96" s="508"/>
      <c r="K96" s="508"/>
      <c r="L96" s="508"/>
    </row>
    <row r="97" spans="2:12" x14ac:dyDescent="0.25">
      <c r="B97" s="508"/>
      <c r="C97" s="508"/>
      <c r="D97" s="508"/>
      <c r="E97" s="508"/>
      <c r="F97" s="508"/>
      <c r="G97" s="508"/>
      <c r="H97" s="508"/>
      <c r="I97" s="508"/>
      <c r="J97" s="508"/>
      <c r="K97" s="508"/>
      <c r="L97" s="508"/>
    </row>
    <row r="98" spans="2:12" x14ac:dyDescent="0.25">
      <c r="B98" s="508"/>
      <c r="C98" s="508"/>
      <c r="D98" s="508"/>
      <c r="E98" s="508"/>
      <c r="F98" s="508"/>
      <c r="G98" s="508"/>
      <c r="H98" s="508"/>
      <c r="I98" s="508"/>
      <c r="J98" s="508"/>
      <c r="K98" s="508"/>
      <c r="L98" s="508"/>
    </row>
    <row r="99" spans="2:12" x14ac:dyDescent="0.25">
      <c r="B99" s="508"/>
      <c r="C99" s="508"/>
      <c r="D99" s="508"/>
      <c r="E99" s="508"/>
      <c r="F99" s="508"/>
      <c r="G99" s="508"/>
      <c r="H99" s="508"/>
      <c r="I99" s="508"/>
      <c r="J99" s="508"/>
      <c r="K99" s="508"/>
      <c r="L99" s="508"/>
    </row>
    <row r="100" spans="2:12" x14ac:dyDescent="0.25">
      <c r="B100" s="508"/>
      <c r="C100" s="508"/>
      <c r="D100" s="508"/>
      <c r="E100" s="508"/>
      <c r="F100" s="508"/>
      <c r="G100" s="508"/>
      <c r="H100" s="508"/>
      <c r="I100" s="508"/>
      <c r="J100" s="508"/>
      <c r="K100" s="508"/>
      <c r="L100" s="508"/>
    </row>
    <row r="101" spans="2:12" x14ac:dyDescent="0.25">
      <c r="B101" s="508"/>
      <c r="C101" s="508"/>
      <c r="D101" s="508"/>
      <c r="E101" s="508"/>
      <c r="F101" s="508"/>
      <c r="G101" s="508"/>
      <c r="H101" s="508"/>
      <c r="I101" s="508"/>
      <c r="J101" s="508"/>
      <c r="K101" s="508"/>
      <c r="L101" s="508"/>
    </row>
    <row r="102" spans="2:12" x14ac:dyDescent="0.25">
      <c r="B102" s="508"/>
      <c r="C102" s="508"/>
      <c r="D102" s="508"/>
      <c r="E102" s="508"/>
      <c r="F102" s="508"/>
      <c r="G102" s="508"/>
      <c r="H102" s="508"/>
      <c r="I102" s="508"/>
      <c r="J102" s="508"/>
      <c r="K102" s="508"/>
      <c r="L102" s="508"/>
    </row>
    <row r="103" spans="2:12" x14ac:dyDescent="0.25">
      <c r="B103" s="508"/>
      <c r="C103" s="508"/>
      <c r="D103" s="508"/>
      <c r="E103" s="508"/>
      <c r="F103" s="508"/>
      <c r="G103" s="508"/>
      <c r="H103" s="508"/>
      <c r="I103" s="508"/>
      <c r="J103" s="508"/>
      <c r="K103" s="508"/>
      <c r="L103" s="508"/>
    </row>
    <row r="104" spans="2:12" x14ac:dyDescent="0.25">
      <c r="B104" s="508"/>
      <c r="C104" s="508"/>
      <c r="D104" s="508"/>
      <c r="E104" s="508"/>
      <c r="F104" s="508"/>
      <c r="G104" s="508"/>
      <c r="H104" s="508"/>
      <c r="I104" s="508"/>
      <c r="J104" s="508"/>
      <c r="K104" s="508"/>
      <c r="L104" s="508"/>
    </row>
    <row r="105" spans="2:12" x14ac:dyDescent="0.25">
      <c r="B105" s="508"/>
      <c r="C105" s="508"/>
      <c r="D105" s="508"/>
      <c r="E105" s="508"/>
      <c r="F105" s="508"/>
      <c r="G105" s="508"/>
      <c r="H105" s="508"/>
      <c r="I105" s="508"/>
      <c r="J105" s="508"/>
      <c r="K105" s="508"/>
      <c r="L105" s="508"/>
    </row>
    <row r="106" spans="2:12" x14ac:dyDescent="0.25">
      <c r="B106" s="508"/>
      <c r="C106" s="508"/>
      <c r="D106" s="508"/>
      <c r="E106" s="508"/>
      <c r="F106" s="508"/>
      <c r="G106" s="508"/>
      <c r="H106" s="508"/>
      <c r="I106" s="508"/>
      <c r="J106" s="508"/>
      <c r="K106" s="508"/>
      <c r="L106" s="508"/>
    </row>
    <row r="107" spans="2:12" x14ac:dyDescent="0.25">
      <c r="B107" s="508"/>
      <c r="C107" s="508"/>
      <c r="D107" s="508"/>
      <c r="E107" s="508"/>
      <c r="F107" s="508"/>
      <c r="G107" s="508"/>
      <c r="H107" s="508"/>
      <c r="I107" s="508"/>
      <c r="J107" s="508"/>
      <c r="K107" s="508"/>
      <c r="L107" s="508"/>
    </row>
    <row r="108" spans="2:12" x14ac:dyDescent="0.25">
      <c r="B108" s="508"/>
      <c r="C108" s="508"/>
      <c r="D108" s="508"/>
      <c r="E108" s="508"/>
      <c r="F108" s="508"/>
      <c r="G108" s="508"/>
      <c r="H108" s="508"/>
      <c r="I108" s="508"/>
      <c r="J108" s="508"/>
      <c r="K108" s="508"/>
      <c r="L108" s="508"/>
    </row>
    <row r="109" spans="2:12" x14ac:dyDescent="0.25">
      <c r="B109" s="508"/>
      <c r="C109" s="508"/>
      <c r="D109" s="508"/>
      <c r="E109" s="508"/>
      <c r="F109" s="508"/>
      <c r="G109" s="508"/>
      <c r="H109" s="508"/>
      <c r="I109" s="508"/>
      <c r="J109" s="508"/>
      <c r="K109" s="508"/>
      <c r="L109" s="508"/>
    </row>
    <row r="110" spans="2:12" x14ac:dyDescent="0.25">
      <c r="B110" s="508"/>
      <c r="C110" s="508"/>
      <c r="D110" s="508"/>
      <c r="E110" s="508"/>
      <c r="F110" s="508"/>
      <c r="G110" s="508"/>
      <c r="H110" s="508"/>
      <c r="I110" s="508"/>
      <c r="J110" s="508"/>
      <c r="K110" s="508"/>
      <c r="L110" s="508"/>
    </row>
    <row r="111" spans="2:12" x14ac:dyDescent="0.25">
      <c r="B111" s="508"/>
      <c r="C111" s="508"/>
      <c r="D111" s="508"/>
      <c r="E111" s="508"/>
      <c r="F111" s="508"/>
      <c r="G111" s="508"/>
      <c r="H111" s="508"/>
      <c r="I111" s="508"/>
      <c r="J111" s="508"/>
      <c r="K111" s="508"/>
      <c r="L111" s="508"/>
    </row>
    <row r="112" spans="2:12" x14ac:dyDescent="0.25">
      <c r="B112" s="508"/>
      <c r="C112" s="508"/>
      <c r="D112" s="508"/>
      <c r="E112" s="508"/>
      <c r="F112" s="508"/>
      <c r="G112" s="508"/>
      <c r="H112" s="508"/>
      <c r="I112" s="508"/>
      <c r="J112" s="508"/>
      <c r="K112" s="508"/>
      <c r="L112" s="508"/>
    </row>
    <row r="113" spans="2:12" x14ac:dyDescent="0.25">
      <c r="B113" s="508"/>
      <c r="C113" s="508"/>
      <c r="D113" s="508"/>
      <c r="E113" s="508"/>
      <c r="F113" s="508"/>
      <c r="G113" s="508"/>
      <c r="H113" s="508"/>
      <c r="I113" s="508"/>
      <c r="J113" s="508"/>
      <c r="K113" s="508"/>
      <c r="L113" s="508"/>
    </row>
    <row r="114" spans="2:12" x14ac:dyDescent="0.25">
      <c r="B114" s="508"/>
      <c r="C114" s="508"/>
      <c r="D114" s="508"/>
      <c r="E114" s="508"/>
      <c r="F114" s="508"/>
      <c r="G114" s="508"/>
      <c r="H114" s="508"/>
      <c r="I114" s="508"/>
      <c r="J114" s="508"/>
      <c r="K114" s="508"/>
      <c r="L114" s="508"/>
    </row>
    <row r="115" spans="2:12" x14ac:dyDescent="0.25">
      <c r="B115" s="508"/>
      <c r="C115" s="508"/>
      <c r="D115" s="508"/>
      <c r="E115" s="508"/>
      <c r="F115" s="508"/>
      <c r="G115" s="508"/>
      <c r="H115" s="508"/>
      <c r="I115" s="508"/>
      <c r="J115" s="508"/>
      <c r="K115" s="508"/>
      <c r="L115" s="508"/>
    </row>
    <row r="116" spans="2:12" x14ac:dyDescent="0.25">
      <c r="B116" s="508"/>
      <c r="C116" s="508"/>
      <c r="D116" s="508"/>
      <c r="E116" s="508"/>
      <c r="F116" s="508"/>
      <c r="G116" s="508"/>
      <c r="H116" s="508"/>
      <c r="I116" s="508"/>
      <c r="J116" s="508"/>
      <c r="K116" s="508"/>
      <c r="L116" s="508"/>
    </row>
    <row r="117" spans="2:12" x14ac:dyDescent="0.25">
      <c r="B117" s="508"/>
      <c r="C117" s="508"/>
      <c r="D117" s="508"/>
      <c r="E117" s="508"/>
      <c r="F117" s="508"/>
      <c r="G117" s="508"/>
      <c r="H117" s="508"/>
      <c r="I117" s="508"/>
      <c r="J117" s="508"/>
      <c r="K117" s="508"/>
      <c r="L117" s="508"/>
    </row>
    <row r="118" spans="2:12" x14ac:dyDescent="0.25">
      <c r="B118" s="508"/>
      <c r="C118" s="508"/>
      <c r="D118" s="508"/>
      <c r="E118" s="508"/>
      <c r="F118" s="508"/>
      <c r="G118" s="508"/>
      <c r="H118" s="508"/>
      <c r="I118" s="508"/>
      <c r="J118" s="508"/>
      <c r="K118" s="508"/>
      <c r="L118" s="508"/>
    </row>
    <row r="119" spans="2:12" x14ac:dyDescent="0.25">
      <c r="B119" s="508"/>
      <c r="C119" s="508"/>
      <c r="D119" s="508"/>
      <c r="E119" s="508"/>
      <c r="F119" s="508"/>
      <c r="G119" s="508"/>
      <c r="H119" s="508"/>
      <c r="I119" s="508"/>
      <c r="J119" s="508"/>
      <c r="K119" s="508"/>
      <c r="L119" s="508"/>
    </row>
    <row r="120" spans="2:12" x14ac:dyDescent="0.25">
      <c r="B120" s="508"/>
      <c r="C120" s="508"/>
      <c r="D120" s="508"/>
      <c r="E120" s="508"/>
      <c r="F120" s="508"/>
      <c r="G120" s="508"/>
      <c r="H120" s="508"/>
      <c r="I120" s="508"/>
      <c r="J120" s="508"/>
      <c r="K120" s="508"/>
      <c r="L120" s="508"/>
    </row>
    <row r="121" spans="2:12" x14ac:dyDescent="0.25">
      <c r="B121" s="508"/>
      <c r="C121" s="508"/>
      <c r="D121" s="508"/>
      <c r="E121" s="508"/>
      <c r="F121" s="508"/>
      <c r="G121" s="508"/>
      <c r="H121" s="508"/>
      <c r="I121" s="508"/>
      <c r="J121" s="508"/>
      <c r="K121" s="508"/>
      <c r="L121" s="508"/>
    </row>
  </sheetData>
  <dataValidations count="4">
    <dataValidation type="list" allowBlank="1" showInputMessage="1" showErrorMessage="1" sqref="C4" xr:uid="{1F17F0FD-D6C5-402D-9836-B96B2FE87C4D}">
      <formula1>"0,1"</formula1>
    </dataValidation>
    <dataValidation type="list" allowBlank="1" showInputMessage="1" showErrorMessage="1" sqref="C11" xr:uid="{9CDBE8BE-647A-4359-80A8-11F77C4DAAAE}">
      <formula1>"0,1,2"</formula1>
    </dataValidation>
    <dataValidation type="list" allowBlank="1" showInputMessage="1" showErrorMessage="1" sqref="C10" xr:uid="{100BF183-0A35-4C70-94E5-C52A68A709FF}">
      <formula1>"1,2"</formula1>
    </dataValidation>
    <dataValidation type="list" allowBlank="1" showInputMessage="1" showErrorMessage="1" sqref="C69" xr:uid="{7D920CF2-0BDF-4E38-A418-18436B5034FF}">
      <formula1>"1,2,3"</formula1>
    </dataValidation>
  </dataValidation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79D4-7FDF-43EA-B876-C82216533FDA}">
  <sheetPr>
    <tabColor rgb="FFFF0000"/>
  </sheetPr>
  <dimension ref="A1:P80"/>
  <sheetViews>
    <sheetView workbookViewId="0">
      <selection sqref="A1:C1"/>
    </sheetView>
  </sheetViews>
  <sheetFormatPr defaultColWidth="9.109375" defaultRowHeight="13.2" zeroHeight="1" x14ac:dyDescent="0.25"/>
  <cols>
    <col min="1" max="1" width="9.109375" style="72"/>
    <col min="2" max="2" width="23.5546875" style="72" customWidth="1"/>
    <col min="3" max="4" width="12.109375" style="72" customWidth="1"/>
    <col min="5" max="5" width="20.44140625" style="72" customWidth="1"/>
    <col min="6" max="6" width="16.44140625" style="72" customWidth="1"/>
    <col min="7" max="7" width="13.44140625" style="72" customWidth="1"/>
    <col min="8" max="8" width="14.44140625" style="72" customWidth="1"/>
    <col min="9" max="10" width="23.5546875" style="72" customWidth="1"/>
    <col min="11" max="11" width="12.109375" style="72" customWidth="1"/>
    <col min="12" max="12" width="9.109375" style="72"/>
    <col min="13" max="13" width="12.44140625" style="72" customWidth="1"/>
    <col min="14" max="14" width="10.109375" style="72" customWidth="1"/>
    <col min="15" max="15" width="9.109375" style="72"/>
    <col min="16" max="16" width="20.5546875" style="72" customWidth="1"/>
    <col min="17" max="16384" width="9.109375" style="72"/>
  </cols>
  <sheetData>
    <row r="1" spans="1:16" x14ac:dyDescent="0.25">
      <c r="A1" s="925" t="s">
        <v>493</v>
      </c>
      <c r="B1" s="925"/>
      <c r="C1" s="925"/>
      <c r="D1" s="473"/>
      <c r="E1" s="473"/>
      <c r="F1" s="473"/>
      <c r="G1" s="473"/>
      <c r="H1" s="473"/>
      <c r="I1" s="473"/>
      <c r="J1" s="473"/>
      <c r="K1" s="473"/>
      <c r="L1" s="473"/>
      <c r="M1" s="473"/>
      <c r="N1" s="473"/>
      <c r="O1" s="473"/>
      <c r="P1" s="473"/>
    </row>
    <row r="2" spans="1:16" x14ac:dyDescent="0.25">
      <c r="A2" s="45" t="s">
        <v>494</v>
      </c>
      <c r="B2" s="19"/>
      <c r="C2" s="19"/>
      <c r="D2" s="473"/>
      <c r="E2" s="473"/>
      <c r="F2" s="473"/>
      <c r="G2" s="473"/>
      <c r="H2" s="473"/>
      <c r="I2" s="473"/>
      <c r="J2" s="473"/>
      <c r="K2" s="473"/>
      <c r="L2" s="473"/>
      <c r="M2" s="473"/>
      <c r="N2" s="473"/>
      <c r="O2" s="473"/>
      <c r="P2" s="473"/>
    </row>
    <row r="3" spans="1:16" x14ac:dyDescent="0.25">
      <c r="A3" s="45" t="s">
        <v>464</v>
      </c>
      <c r="B3" s="19"/>
      <c r="C3" s="19"/>
      <c r="D3" s="473"/>
      <c r="E3" s="473"/>
      <c r="F3" s="473"/>
      <c r="G3" s="473"/>
      <c r="H3" s="473"/>
      <c r="I3" s="473"/>
      <c r="J3" s="473"/>
      <c r="K3" s="473"/>
      <c r="L3" s="473"/>
      <c r="M3" s="473"/>
      <c r="N3" s="473"/>
      <c r="O3" s="473"/>
      <c r="P3" s="473"/>
    </row>
    <row r="4" spans="1:16" x14ac:dyDescent="0.25">
      <c r="A4" s="473"/>
      <c r="B4" s="473"/>
      <c r="C4" s="473"/>
      <c r="D4" s="473"/>
      <c r="E4" s="473"/>
      <c r="F4" s="473"/>
      <c r="G4" s="473"/>
      <c r="H4" s="473"/>
      <c r="I4" s="473"/>
      <c r="J4" s="473"/>
      <c r="K4" s="473"/>
      <c r="L4" s="473"/>
      <c r="M4" s="473"/>
      <c r="N4" s="473"/>
      <c r="O4" s="473"/>
      <c r="P4" s="473"/>
    </row>
    <row r="5" spans="1:16" x14ac:dyDescent="0.25">
      <c r="A5" s="473"/>
      <c r="B5" s="281" t="s">
        <v>535</v>
      </c>
      <c r="C5" s="473"/>
      <c r="D5" s="473"/>
      <c r="E5" s="473"/>
      <c r="F5" s="473"/>
      <c r="G5" s="473"/>
      <c r="H5" s="473"/>
      <c r="I5" s="473"/>
      <c r="J5" s="473"/>
      <c r="K5" s="473"/>
      <c r="L5" s="473"/>
      <c r="M5" s="473"/>
      <c r="N5" s="473"/>
      <c r="O5" s="473"/>
      <c r="P5" s="473"/>
    </row>
    <row r="6" spans="1:16" ht="13.8" thickBot="1" x14ac:dyDescent="0.3">
      <c r="A6" s="473"/>
      <c r="B6" s="473"/>
      <c r="C6" s="473"/>
      <c r="D6" s="473"/>
      <c r="E6" s="473"/>
      <c r="F6" s="473"/>
      <c r="G6" s="473"/>
      <c r="H6" s="473"/>
      <c r="I6" s="473"/>
      <c r="J6" s="473"/>
      <c r="K6" s="473"/>
      <c r="L6" s="473"/>
      <c r="M6" s="473"/>
      <c r="N6" s="473"/>
      <c r="O6" s="473"/>
      <c r="P6" s="473"/>
    </row>
    <row r="7" spans="1:16" ht="26.4" x14ac:dyDescent="0.25">
      <c r="A7" s="282" t="s">
        <v>353</v>
      </c>
      <c r="B7" s="283"/>
      <c r="C7" s="284"/>
      <c r="D7" s="672"/>
      <c r="E7" s="926" t="s">
        <v>536</v>
      </c>
      <c r="F7" s="927"/>
      <c r="G7" s="928"/>
      <c r="H7" s="673" t="s">
        <v>537</v>
      </c>
      <c r="I7" s="38"/>
      <c r="J7" s="38"/>
      <c r="K7" s="38"/>
      <c r="L7" s="473"/>
      <c r="M7" s="17" t="s">
        <v>372</v>
      </c>
      <c r="N7" s="473"/>
      <c r="O7" s="473"/>
      <c r="P7" s="473"/>
    </row>
    <row r="8" spans="1:16" s="241" customFormat="1" ht="131.25" customHeight="1" x14ac:dyDescent="0.3">
      <c r="A8" s="285"/>
      <c r="B8" s="673" t="s">
        <v>168</v>
      </c>
      <c r="C8" s="673" t="s">
        <v>169</v>
      </c>
      <c r="D8" s="673" t="s">
        <v>515</v>
      </c>
      <c r="E8" s="673" t="s">
        <v>538</v>
      </c>
      <c r="F8" s="673" t="s">
        <v>517</v>
      </c>
      <c r="G8" s="673" t="s">
        <v>518</v>
      </c>
      <c r="H8" s="673" t="s">
        <v>539</v>
      </c>
      <c r="I8" s="674" t="s">
        <v>540</v>
      </c>
      <c r="J8" s="674" t="s">
        <v>541</v>
      </c>
      <c r="K8" s="649" t="s">
        <v>522</v>
      </c>
      <c r="L8" s="509"/>
      <c r="M8" s="675" t="s">
        <v>542</v>
      </c>
      <c r="N8" s="675" t="s">
        <v>524</v>
      </c>
      <c r="O8" s="509"/>
      <c r="P8" s="286"/>
    </row>
    <row r="9" spans="1:16" x14ac:dyDescent="0.25">
      <c r="A9" s="287">
        <v>-1</v>
      </c>
      <c r="B9" s="288" t="s">
        <v>400</v>
      </c>
      <c r="C9" s="289" t="s">
        <v>390</v>
      </c>
      <c r="D9" s="289" t="s">
        <v>410</v>
      </c>
      <c r="E9" s="289" t="s">
        <v>411</v>
      </c>
      <c r="F9" s="289" t="s">
        <v>445</v>
      </c>
      <c r="G9" s="287">
        <v>-7</v>
      </c>
      <c r="H9" s="287">
        <v>-8</v>
      </c>
      <c r="I9" s="287">
        <v>-9</v>
      </c>
      <c r="J9" s="290">
        <v>-10</v>
      </c>
      <c r="K9" s="290">
        <v>-11</v>
      </c>
      <c r="L9" s="473"/>
      <c r="M9" s="290">
        <v>-13</v>
      </c>
      <c r="N9" s="290">
        <v>-14</v>
      </c>
      <c r="O9" s="473"/>
      <c r="P9" s="291"/>
    </row>
    <row r="10" spans="1:16" x14ac:dyDescent="0.25">
      <c r="A10" s="506">
        <v>1</v>
      </c>
      <c r="B10" s="506">
        <f>Input!B72</f>
        <v>0</v>
      </c>
      <c r="C10" s="506">
        <f>Input!C72</f>
        <v>0</v>
      </c>
      <c r="D10" s="506">
        <f>Input!D72</f>
        <v>0</v>
      </c>
      <c r="E10" s="677">
        <f>Input!E72</f>
        <v>0</v>
      </c>
      <c r="F10" s="677">
        <f>Input!F72*(Input!$C$69=1)+Input!H72*(Input!$C$69=2)+Input!J72*(Input!$C$69=3)</f>
        <v>0</v>
      </c>
      <c r="G10" s="677">
        <f>Input!G72*(Input!$C$69=1)+Input!I72*(Input!$C$69=2)+Input!K72*(Input!$C$69=3)</f>
        <v>0</v>
      </c>
      <c r="H10" s="677">
        <f>Input!L72</f>
        <v>0</v>
      </c>
      <c r="I10" s="599">
        <f>IF(E10&gt;H10,IF(F10&gt;H10,F10-H10,0),0)</f>
        <v>0</v>
      </c>
      <c r="J10" s="599">
        <f>G10</f>
        <v>0</v>
      </c>
      <c r="K10" s="599">
        <f>MAX(0,H10-F10)</f>
        <v>0</v>
      </c>
      <c r="L10" s="473"/>
      <c r="M10" s="676" t="b">
        <f>E10=F10+G10</f>
        <v>1</v>
      </c>
      <c r="N10" s="599">
        <f>IF(H10&gt;F10,H10-F10,0)-K10</f>
        <v>0</v>
      </c>
      <c r="O10" s="473"/>
      <c r="P10" s="291"/>
    </row>
    <row r="11" spans="1:16" x14ac:dyDescent="0.25">
      <c r="A11" s="506">
        <v>2</v>
      </c>
      <c r="B11" s="506">
        <f>Input!B73</f>
        <v>0</v>
      </c>
      <c r="C11" s="506">
        <f>Input!C73</f>
        <v>0</v>
      </c>
      <c r="D11" s="506">
        <f>Input!D73</f>
        <v>0</v>
      </c>
      <c r="E11" s="677">
        <f>Input!E73</f>
        <v>0</v>
      </c>
      <c r="F11" s="677">
        <f>Input!F73*(Input!$C$69=1)+Input!H73*(Input!$C$69=2)+Input!J73*(Input!$C$69=3)</f>
        <v>0</v>
      </c>
      <c r="G11" s="677">
        <f>Input!G73*(Input!$C$69=1)+Input!I73*(Input!$C$69=2)+Input!K73*(Input!$C$69=3)</f>
        <v>0</v>
      </c>
      <c r="H11" s="677">
        <f>Input!L73</f>
        <v>0</v>
      </c>
      <c r="I11" s="599">
        <f t="shared" ref="I11:I59" si="0">IF(E11&gt;H11,IF(F11&gt;H11,F11-H11,0),0)</f>
        <v>0</v>
      </c>
      <c r="J11" s="599">
        <f t="shared" ref="J11:J59" si="1">G11</f>
        <v>0</v>
      </c>
      <c r="K11" s="599">
        <f t="shared" ref="K11:K59" si="2">MAX(0,H11-F11)</f>
        <v>0</v>
      </c>
      <c r="L11" s="473"/>
      <c r="M11" s="676" t="b">
        <f t="shared" ref="M11:M59" si="3">E11=F11+G11</f>
        <v>1</v>
      </c>
      <c r="N11" s="599">
        <f t="shared" ref="N11:N59" si="4">IF(H11&gt;F11,H11-F11,0)-K11</f>
        <v>0</v>
      </c>
      <c r="O11" s="473"/>
      <c r="P11" s="291"/>
    </row>
    <row r="12" spans="1:16" x14ac:dyDescent="0.25">
      <c r="A12" s="506">
        <v>3</v>
      </c>
      <c r="B12" s="506">
        <f>Input!B74</f>
        <v>0</v>
      </c>
      <c r="C12" s="506">
        <f>Input!C74</f>
        <v>0</v>
      </c>
      <c r="D12" s="506">
        <f>Input!D74</f>
        <v>0</v>
      </c>
      <c r="E12" s="677">
        <f>Input!E74</f>
        <v>0</v>
      </c>
      <c r="F12" s="677">
        <f>Input!F74*(Input!$C$69=1)+Input!H74*(Input!$C$69=2)+Input!J74*(Input!$C$69=3)</f>
        <v>0</v>
      </c>
      <c r="G12" s="677">
        <f>Input!G74*(Input!$C$69=1)+Input!I74*(Input!$C$69=2)+Input!K74*(Input!$C$69=3)</f>
        <v>0</v>
      </c>
      <c r="H12" s="677">
        <f>Input!L74</f>
        <v>0</v>
      </c>
      <c r="I12" s="599">
        <f t="shared" si="0"/>
        <v>0</v>
      </c>
      <c r="J12" s="599">
        <f t="shared" si="1"/>
        <v>0</v>
      </c>
      <c r="K12" s="599">
        <f t="shared" si="2"/>
        <v>0</v>
      </c>
      <c r="L12" s="473"/>
      <c r="M12" s="676" t="b">
        <f t="shared" si="3"/>
        <v>1</v>
      </c>
      <c r="N12" s="599">
        <f t="shared" si="4"/>
        <v>0</v>
      </c>
      <c r="O12" s="473"/>
      <c r="P12" s="291"/>
    </row>
    <row r="13" spans="1:16" x14ac:dyDescent="0.25">
      <c r="A13" s="506">
        <v>4</v>
      </c>
      <c r="B13" s="506">
        <f>Input!B75</f>
        <v>0</v>
      </c>
      <c r="C13" s="506">
        <f>Input!C75</f>
        <v>0</v>
      </c>
      <c r="D13" s="506">
        <f>Input!D75</f>
        <v>0</v>
      </c>
      <c r="E13" s="677">
        <f>Input!E75</f>
        <v>0</v>
      </c>
      <c r="F13" s="677">
        <f>Input!F75*(Input!$C$69=1)+Input!H75*(Input!$C$69=2)+Input!J75*(Input!$C$69=3)</f>
        <v>0</v>
      </c>
      <c r="G13" s="677">
        <f>Input!G75*(Input!$C$69=1)+Input!I75*(Input!$C$69=2)+Input!K75*(Input!$C$69=3)</f>
        <v>0</v>
      </c>
      <c r="H13" s="677">
        <f>Input!L75</f>
        <v>0</v>
      </c>
      <c r="I13" s="599">
        <f t="shared" si="0"/>
        <v>0</v>
      </c>
      <c r="J13" s="599">
        <f t="shared" si="1"/>
        <v>0</v>
      </c>
      <c r="K13" s="599">
        <f t="shared" si="2"/>
        <v>0</v>
      </c>
      <c r="L13" s="473"/>
      <c r="M13" s="676" t="b">
        <f t="shared" si="3"/>
        <v>1</v>
      </c>
      <c r="N13" s="599">
        <f t="shared" si="4"/>
        <v>0</v>
      </c>
      <c r="O13" s="473"/>
      <c r="P13" s="291"/>
    </row>
    <row r="14" spans="1:16" x14ac:dyDescent="0.25">
      <c r="A14" s="506">
        <v>5</v>
      </c>
      <c r="B14" s="506">
        <f>Input!B76</f>
        <v>0</v>
      </c>
      <c r="C14" s="506">
        <f>Input!C76</f>
        <v>0</v>
      </c>
      <c r="D14" s="506">
        <f>Input!D76</f>
        <v>0</v>
      </c>
      <c r="E14" s="677">
        <f>Input!E76</f>
        <v>0</v>
      </c>
      <c r="F14" s="677">
        <f>Input!F76*(Input!$C$69=1)+Input!H76*(Input!$C$69=2)+Input!J76*(Input!$C$69=3)</f>
        <v>0</v>
      </c>
      <c r="G14" s="677">
        <f>Input!G76*(Input!$C$69=1)+Input!I76*(Input!$C$69=2)+Input!K76*(Input!$C$69=3)</f>
        <v>0</v>
      </c>
      <c r="H14" s="677">
        <f>Input!L76</f>
        <v>0</v>
      </c>
      <c r="I14" s="599">
        <f t="shared" si="0"/>
        <v>0</v>
      </c>
      <c r="J14" s="599">
        <f t="shared" si="1"/>
        <v>0</v>
      </c>
      <c r="K14" s="599">
        <f t="shared" si="2"/>
        <v>0</v>
      </c>
      <c r="L14" s="473"/>
      <c r="M14" s="676" t="b">
        <f t="shared" si="3"/>
        <v>1</v>
      </c>
      <c r="N14" s="599">
        <f t="shared" si="4"/>
        <v>0</v>
      </c>
      <c r="O14" s="473"/>
      <c r="P14" s="291"/>
    </row>
    <row r="15" spans="1:16" x14ac:dyDescent="0.25">
      <c r="A15" s="506">
        <v>6</v>
      </c>
      <c r="B15" s="506">
        <f>Input!B77</f>
        <v>0</v>
      </c>
      <c r="C15" s="506">
        <f>Input!C77</f>
        <v>0</v>
      </c>
      <c r="D15" s="506">
        <f>Input!D77</f>
        <v>0</v>
      </c>
      <c r="E15" s="677">
        <f>Input!E77</f>
        <v>0</v>
      </c>
      <c r="F15" s="677">
        <f>Input!F77*(Input!$C$69=1)+Input!H77*(Input!$C$69=2)+Input!J77*(Input!$C$69=3)</f>
        <v>0</v>
      </c>
      <c r="G15" s="677">
        <f>Input!G77*(Input!$C$69=1)+Input!I77*(Input!$C$69=2)+Input!K77*(Input!$C$69=3)</f>
        <v>0</v>
      </c>
      <c r="H15" s="677">
        <f>Input!L77</f>
        <v>0</v>
      </c>
      <c r="I15" s="599">
        <f t="shared" si="0"/>
        <v>0</v>
      </c>
      <c r="J15" s="599">
        <f t="shared" si="1"/>
        <v>0</v>
      </c>
      <c r="K15" s="599">
        <f t="shared" si="2"/>
        <v>0</v>
      </c>
      <c r="L15" s="473"/>
      <c r="M15" s="676" t="b">
        <f t="shared" si="3"/>
        <v>1</v>
      </c>
      <c r="N15" s="599">
        <f t="shared" si="4"/>
        <v>0</v>
      </c>
      <c r="O15" s="473"/>
      <c r="P15" s="291"/>
    </row>
    <row r="16" spans="1:16" x14ac:dyDescent="0.25">
      <c r="A16" s="506">
        <v>7</v>
      </c>
      <c r="B16" s="506">
        <f>Input!B78</f>
        <v>0</v>
      </c>
      <c r="C16" s="506">
        <f>Input!C78</f>
        <v>0</v>
      </c>
      <c r="D16" s="506">
        <f>Input!D78</f>
        <v>0</v>
      </c>
      <c r="E16" s="677">
        <f>Input!E78</f>
        <v>0</v>
      </c>
      <c r="F16" s="677">
        <f>Input!F78*(Input!$C$69=1)+Input!H78*(Input!$C$69=2)+Input!J78*(Input!$C$69=3)</f>
        <v>0</v>
      </c>
      <c r="G16" s="677">
        <f>Input!G78*(Input!$C$69=1)+Input!I78*(Input!$C$69=2)+Input!K78*(Input!$C$69=3)</f>
        <v>0</v>
      </c>
      <c r="H16" s="677">
        <f>Input!L78</f>
        <v>0</v>
      </c>
      <c r="I16" s="599">
        <f t="shared" si="0"/>
        <v>0</v>
      </c>
      <c r="J16" s="599">
        <f t="shared" si="1"/>
        <v>0</v>
      </c>
      <c r="K16" s="599">
        <f t="shared" si="2"/>
        <v>0</v>
      </c>
      <c r="L16" s="473"/>
      <c r="M16" s="676" t="b">
        <f t="shared" si="3"/>
        <v>1</v>
      </c>
      <c r="N16" s="599">
        <f t="shared" si="4"/>
        <v>0</v>
      </c>
      <c r="O16" s="473"/>
      <c r="P16" s="291"/>
    </row>
    <row r="17" spans="1:16" x14ac:dyDescent="0.25">
      <c r="A17" s="506">
        <v>8</v>
      </c>
      <c r="B17" s="506">
        <f>Input!B79</f>
        <v>0</v>
      </c>
      <c r="C17" s="506">
        <f>Input!C79</f>
        <v>0</v>
      </c>
      <c r="D17" s="506">
        <f>Input!D79</f>
        <v>0</v>
      </c>
      <c r="E17" s="677">
        <f>Input!E79</f>
        <v>0</v>
      </c>
      <c r="F17" s="677">
        <f>Input!F79*(Input!$C$69=1)+Input!H79*(Input!$C$69=2)+Input!J79*(Input!$C$69=3)</f>
        <v>0</v>
      </c>
      <c r="G17" s="677">
        <f>Input!G79*(Input!$C$69=1)+Input!I79*(Input!$C$69=2)+Input!K79*(Input!$C$69=3)</f>
        <v>0</v>
      </c>
      <c r="H17" s="677">
        <f>Input!L79</f>
        <v>0</v>
      </c>
      <c r="I17" s="599">
        <f t="shared" si="0"/>
        <v>0</v>
      </c>
      <c r="J17" s="599">
        <f t="shared" si="1"/>
        <v>0</v>
      </c>
      <c r="K17" s="599">
        <f t="shared" si="2"/>
        <v>0</v>
      </c>
      <c r="L17" s="473"/>
      <c r="M17" s="676" t="b">
        <f t="shared" si="3"/>
        <v>1</v>
      </c>
      <c r="N17" s="599">
        <f t="shared" si="4"/>
        <v>0</v>
      </c>
      <c r="O17" s="473"/>
      <c r="P17" s="291"/>
    </row>
    <row r="18" spans="1:16" x14ac:dyDescent="0.25">
      <c r="A18" s="506">
        <v>9</v>
      </c>
      <c r="B18" s="506">
        <f>Input!B80</f>
        <v>0</v>
      </c>
      <c r="C18" s="506">
        <f>Input!C80</f>
        <v>0</v>
      </c>
      <c r="D18" s="506">
        <f>Input!D80</f>
        <v>0</v>
      </c>
      <c r="E18" s="677">
        <f>Input!E80</f>
        <v>0</v>
      </c>
      <c r="F18" s="677">
        <f>Input!F80*(Input!$C$69=1)+Input!H80*(Input!$C$69=2)+Input!J80*(Input!$C$69=3)</f>
        <v>0</v>
      </c>
      <c r="G18" s="677">
        <f>Input!G80*(Input!$C$69=1)+Input!I80*(Input!$C$69=2)+Input!K80*(Input!$C$69=3)</f>
        <v>0</v>
      </c>
      <c r="H18" s="677">
        <f>Input!L80</f>
        <v>0</v>
      </c>
      <c r="I18" s="599">
        <f t="shared" si="0"/>
        <v>0</v>
      </c>
      <c r="J18" s="599">
        <f t="shared" si="1"/>
        <v>0</v>
      </c>
      <c r="K18" s="599">
        <f t="shared" si="2"/>
        <v>0</v>
      </c>
      <c r="L18" s="473"/>
      <c r="M18" s="676" t="b">
        <f t="shared" si="3"/>
        <v>1</v>
      </c>
      <c r="N18" s="599">
        <f t="shared" si="4"/>
        <v>0</v>
      </c>
      <c r="O18" s="473"/>
      <c r="P18" s="291"/>
    </row>
    <row r="19" spans="1:16" x14ac:dyDescent="0.25">
      <c r="A19" s="506">
        <v>10</v>
      </c>
      <c r="B19" s="506">
        <f>Input!B81</f>
        <v>0</v>
      </c>
      <c r="C19" s="506">
        <f>Input!C81</f>
        <v>0</v>
      </c>
      <c r="D19" s="506">
        <f>Input!D81</f>
        <v>0</v>
      </c>
      <c r="E19" s="677">
        <f>Input!E81</f>
        <v>0</v>
      </c>
      <c r="F19" s="677">
        <f>Input!F81*(Input!$C$69=1)+Input!H81*(Input!$C$69=2)+Input!J81*(Input!$C$69=3)</f>
        <v>0</v>
      </c>
      <c r="G19" s="677">
        <f>Input!G81*(Input!$C$69=1)+Input!I81*(Input!$C$69=2)+Input!K81*(Input!$C$69=3)</f>
        <v>0</v>
      </c>
      <c r="H19" s="677">
        <f>Input!L81</f>
        <v>0</v>
      </c>
      <c r="I19" s="599">
        <f t="shared" si="0"/>
        <v>0</v>
      </c>
      <c r="J19" s="599">
        <f t="shared" si="1"/>
        <v>0</v>
      </c>
      <c r="K19" s="599">
        <f t="shared" si="2"/>
        <v>0</v>
      </c>
      <c r="L19" s="473"/>
      <c r="M19" s="676" t="b">
        <f t="shared" si="3"/>
        <v>1</v>
      </c>
      <c r="N19" s="599">
        <f t="shared" si="4"/>
        <v>0</v>
      </c>
      <c r="O19" s="473"/>
      <c r="P19" s="291"/>
    </row>
    <row r="20" spans="1:16" x14ac:dyDescent="0.25">
      <c r="A20" s="506">
        <v>11</v>
      </c>
      <c r="B20" s="506">
        <f>Input!B82</f>
        <v>0</v>
      </c>
      <c r="C20" s="506">
        <f>Input!C82</f>
        <v>0</v>
      </c>
      <c r="D20" s="506">
        <f>Input!D82</f>
        <v>0</v>
      </c>
      <c r="E20" s="677">
        <f>Input!E82</f>
        <v>0</v>
      </c>
      <c r="F20" s="677">
        <f>Input!F82*(Input!$C$69=1)+Input!H82*(Input!$C$69=2)+Input!J82*(Input!$C$69=3)</f>
        <v>0</v>
      </c>
      <c r="G20" s="677">
        <f>Input!G82*(Input!$C$69=1)+Input!I82*(Input!$C$69=2)+Input!K82*(Input!$C$69=3)</f>
        <v>0</v>
      </c>
      <c r="H20" s="677">
        <f>Input!L82</f>
        <v>0</v>
      </c>
      <c r="I20" s="599">
        <f t="shared" si="0"/>
        <v>0</v>
      </c>
      <c r="J20" s="599">
        <f t="shared" si="1"/>
        <v>0</v>
      </c>
      <c r="K20" s="599">
        <f t="shared" si="2"/>
        <v>0</v>
      </c>
      <c r="L20" s="473"/>
      <c r="M20" s="676" t="b">
        <f t="shared" si="3"/>
        <v>1</v>
      </c>
      <c r="N20" s="599">
        <f t="shared" si="4"/>
        <v>0</v>
      </c>
      <c r="O20" s="473"/>
      <c r="P20" s="291"/>
    </row>
    <row r="21" spans="1:16" x14ac:dyDescent="0.25">
      <c r="A21" s="506">
        <v>12</v>
      </c>
      <c r="B21" s="506">
        <f>Input!B83</f>
        <v>0</v>
      </c>
      <c r="C21" s="506">
        <f>Input!C83</f>
        <v>0</v>
      </c>
      <c r="D21" s="506">
        <f>Input!D83</f>
        <v>0</v>
      </c>
      <c r="E21" s="677">
        <f>Input!E83</f>
        <v>0</v>
      </c>
      <c r="F21" s="677">
        <f>Input!F83*(Input!$C$69=1)+Input!H83*(Input!$C$69=2)+Input!J83*(Input!$C$69=3)</f>
        <v>0</v>
      </c>
      <c r="G21" s="677">
        <f>Input!G83*(Input!$C$69=1)+Input!I83*(Input!$C$69=2)+Input!K83*(Input!$C$69=3)</f>
        <v>0</v>
      </c>
      <c r="H21" s="677">
        <f>Input!L83</f>
        <v>0</v>
      </c>
      <c r="I21" s="599">
        <f t="shared" si="0"/>
        <v>0</v>
      </c>
      <c r="J21" s="599">
        <f t="shared" si="1"/>
        <v>0</v>
      </c>
      <c r="K21" s="599">
        <f t="shared" si="2"/>
        <v>0</v>
      </c>
      <c r="L21" s="473"/>
      <c r="M21" s="676" t="b">
        <f t="shared" si="3"/>
        <v>1</v>
      </c>
      <c r="N21" s="599">
        <f t="shared" si="4"/>
        <v>0</v>
      </c>
      <c r="O21" s="473"/>
      <c r="P21" s="473"/>
    </row>
    <row r="22" spans="1:16" x14ac:dyDescent="0.25">
      <c r="A22" s="506">
        <v>13</v>
      </c>
      <c r="B22" s="506">
        <f>Input!B84</f>
        <v>0</v>
      </c>
      <c r="C22" s="506">
        <f>Input!C84</f>
        <v>0</v>
      </c>
      <c r="D22" s="506">
        <f>Input!D84</f>
        <v>0</v>
      </c>
      <c r="E22" s="677">
        <f>Input!E84</f>
        <v>0</v>
      </c>
      <c r="F22" s="677">
        <f>Input!F84*(Input!$C$69=1)+Input!H84*(Input!$C$69=2)+Input!J84*(Input!$C$69=3)</f>
        <v>0</v>
      </c>
      <c r="G22" s="677">
        <f>Input!G84*(Input!$C$69=1)+Input!I84*(Input!$C$69=2)+Input!K84*(Input!$C$69=3)</f>
        <v>0</v>
      </c>
      <c r="H22" s="677">
        <f>Input!L84</f>
        <v>0</v>
      </c>
      <c r="I22" s="599">
        <f t="shared" si="0"/>
        <v>0</v>
      </c>
      <c r="J22" s="599">
        <f t="shared" si="1"/>
        <v>0</v>
      </c>
      <c r="K22" s="599">
        <f t="shared" si="2"/>
        <v>0</v>
      </c>
      <c r="L22" s="473"/>
      <c r="M22" s="676" t="b">
        <f t="shared" si="3"/>
        <v>1</v>
      </c>
      <c r="N22" s="599">
        <f t="shared" si="4"/>
        <v>0</v>
      </c>
      <c r="O22" s="473"/>
      <c r="P22" s="473"/>
    </row>
    <row r="23" spans="1:16" x14ac:dyDescent="0.25">
      <c r="A23" s="506">
        <v>14</v>
      </c>
      <c r="B23" s="506">
        <f>Input!B85</f>
        <v>0</v>
      </c>
      <c r="C23" s="506">
        <f>Input!C85</f>
        <v>0</v>
      </c>
      <c r="D23" s="506">
        <f>Input!D85</f>
        <v>0</v>
      </c>
      <c r="E23" s="677">
        <f>Input!E85</f>
        <v>0</v>
      </c>
      <c r="F23" s="677">
        <f>Input!F85*(Input!$C$69=1)+Input!H85*(Input!$C$69=2)+Input!J85*(Input!$C$69=3)</f>
        <v>0</v>
      </c>
      <c r="G23" s="677">
        <f>Input!G85*(Input!$C$69=1)+Input!I85*(Input!$C$69=2)+Input!K85*(Input!$C$69=3)</f>
        <v>0</v>
      </c>
      <c r="H23" s="677">
        <f>Input!L85</f>
        <v>0</v>
      </c>
      <c r="I23" s="599">
        <f t="shared" si="0"/>
        <v>0</v>
      </c>
      <c r="J23" s="599">
        <f t="shared" si="1"/>
        <v>0</v>
      </c>
      <c r="K23" s="599">
        <f t="shared" si="2"/>
        <v>0</v>
      </c>
      <c r="L23" s="473"/>
      <c r="M23" s="676" t="b">
        <f t="shared" si="3"/>
        <v>1</v>
      </c>
      <c r="N23" s="599">
        <f t="shared" si="4"/>
        <v>0</v>
      </c>
      <c r="O23" s="473"/>
      <c r="P23" s="473"/>
    </row>
    <row r="24" spans="1:16" x14ac:dyDescent="0.25">
      <c r="A24" s="506">
        <v>15</v>
      </c>
      <c r="B24" s="506">
        <f>Input!B86</f>
        <v>0</v>
      </c>
      <c r="C24" s="506">
        <f>Input!C86</f>
        <v>0</v>
      </c>
      <c r="D24" s="506">
        <f>Input!D86</f>
        <v>0</v>
      </c>
      <c r="E24" s="677">
        <f>Input!E86</f>
        <v>0</v>
      </c>
      <c r="F24" s="677">
        <f>Input!F86*(Input!$C$69=1)+Input!H86*(Input!$C$69=2)+Input!J86*(Input!$C$69=3)</f>
        <v>0</v>
      </c>
      <c r="G24" s="677">
        <f>Input!G86*(Input!$C$69=1)+Input!I86*(Input!$C$69=2)+Input!K86*(Input!$C$69=3)</f>
        <v>0</v>
      </c>
      <c r="H24" s="677">
        <f>Input!L86</f>
        <v>0</v>
      </c>
      <c r="I24" s="599">
        <f t="shared" si="0"/>
        <v>0</v>
      </c>
      <c r="J24" s="599">
        <f t="shared" si="1"/>
        <v>0</v>
      </c>
      <c r="K24" s="599">
        <f t="shared" si="2"/>
        <v>0</v>
      </c>
      <c r="L24" s="473"/>
      <c r="M24" s="676" t="b">
        <f t="shared" si="3"/>
        <v>1</v>
      </c>
      <c r="N24" s="599">
        <f t="shared" si="4"/>
        <v>0</v>
      </c>
      <c r="O24" s="473"/>
      <c r="P24" s="473"/>
    </row>
    <row r="25" spans="1:16" x14ac:dyDescent="0.25">
      <c r="A25" s="506">
        <v>16</v>
      </c>
      <c r="B25" s="506">
        <f>Input!B87</f>
        <v>0</v>
      </c>
      <c r="C25" s="506">
        <f>Input!C87</f>
        <v>0</v>
      </c>
      <c r="D25" s="506">
        <f>Input!D87</f>
        <v>0</v>
      </c>
      <c r="E25" s="677">
        <f>Input!E87</f>
        <v>0</v>
      </c>
      <c r="F25" s="677">
        <f>Input!F87*(Input!$C$69=1)+Input!H87*(Input!$C$69=2)+Input!J87*(Input!$C$69=3)</f>
        <v>0</v>
      </c>
      <c r="G25" s="677">
        <f>Input!G87*(Input!$C$69=1)+Input!I87*(Input!$C$69=2)+Input!K87*(Input!$C$69=3)</f>
        <v>0</v>
      </c>
      <c r="H25" s="677">
        <f>Input!L87</f>
        <v>0</v>
      </c>
      <c r="I25" s="599">
        <f t="shared" si="0"/>
        <v>0</v>
      </c>
      <c r="J25" s="599">
        <f t="shared" si="1"/>
        <v>0</v>
      </c>
      <c r="K25" s="599">
        <f t="shared" si="2"/>
        <v>0</v>
      </c>
      <c r="L25" s="473"/>
      <c r="M25" s="676" t="b">
        <f t="shared" si="3"/>
        <v>1</v>
      </c>
      <c r="N25" s="599">
        <f t="shared" si="4"/>
        <v>0</v>
      </c>
      <c r="O25" s="473"/>
      <c r="P25" s="473"/>
    </row>
    <row r="26" spans="1:16" x14ac:dyDescent="0.25">
      <c r="A26" s="506">
        <v>17</v>
      </c>
      <c r="B26" s="506">
        <f>Input!B88</f>
        <v>0</v>
      </c>
      <c r="C26" s="506">
        <f>Input!C88</f>
        <v>0</v>
      </c>
      <c r="D26" s="506">
        <f>Input!D88</f>
        <v>0</v>
      </c>
      <c r="E26" s="677">
        <f>Input!E88</f>
        <v>0</v>
      </c>
      <c r="F26" s="677">
        <f>Input!F88*(Input!$C$69=1)+Input!H88*(Input!$C$69=2)+Input!J88*(Input!$C$69=3)</f>
        <v>0</v>
      </c>
      <c r="G26" s="677">
        <f>Input!G88*(Input!$C$69=1)+Input!I88*(Input!$C$69=2)+Input!K88*(Input!$C$69=3)</f>
        <v>0</v>
      </c>
      <c r="H26" s="677">
        <f>Input!L88</f>
        <v>0</v>
      </c>
      <c r="I26" s="599">
        <f t="shared" si="0"/>
        <v>0</v>
      </c>
      <c r="J26" s="599">
        <f t="shared" si="1"/>
        <v>0</v>
      </c>
      <c r="K26" s="599">
        <f t="shared" si="2"/>
        <v>0</v>
      </c>
      <c r="L26" s="473"/>
      <c r="M26" s="676" t="b">
        <f t="shared" si="3"/>
        <v>1</v>
      </c>
      <c r="N26" s="599">
        <f t="shared" si="4"/>
        <v>0</v>
      </c>
      <c r="O26" s="473"/>
      <c r="P26" s="473"/>
    </row>
    <row r="27" spans="1:16" x14ac:dyDescent="0.25">
      <c r="A27" s="506">
        <v>18</v>
      </c>
      <c r="B27" s="506">
        <f>Input!B89</f>
        <v>0</v>
      </c>
      <c r="C27" s="506">
        <f>Input!C89</f>
        <v>0</v>
      </c>
      <c r="D27" s="506">
        <f>Input!D89</f>
        <v>0</v>
      </c>
      <c r="E27" s="677">
        <f>Input!E89</f>
        <v>0</v>
      </c>
      <c r="F27" s="677">
        <f>Input!F89*(Input!$C$69=1)+Input!H89*(Input!$C$69=2)+Input!J89*(Input!$C$69=3)</f>
        <v>0</v>
      </c>
      <c r="G27" s="677">
        <f>Input!G89*(Input!$C$69=1)+Input!I89*(Input!$C$69=2)+Input!K89*(Input!$C$69=3)</f>
        <v>0</v>
      </c>
      <c r="H27" s="677">
        <f>Input!L89</f>
        <v>0</v>
      </c>
      <c r="I27" s="599">
        <f t="shared" si="0"/>
        <v>0</v>
      </c>
      <c r="J27" s="599">
        <f t="shared" si="1"/>
        <v>0</v>
      </c>
      <c r="K27" s="599">
        <f t="shared" si="2"/>
        <v>0</v>
      </c>
      <c r="L27" s="473"/>
      <c r="M27" s="676" t="b">
        <f t="shared" si="3"/>
        <v>1</v>
      </c>
      <c r="N27" s="599">
        <f t="shared" si="4"/>
        <v>0</v>
      </c>
      <c r="O27" s="473"/>
      <c r="P27" s="473"/>
    </row>
    <row r="28" spans="1:16" x14ac:dyDescent="0.25">
      <c r="A28" s="506">
        <v>19</v>
      </c>
      <c r="B28" s="506">
        <f>Input!B90</f>
        <v>0</v>
      </c>
      <c r="C28" s="506">
        <f>Input!C90</f>
        <v>0</v>
      </c>
      <c r="D28" s="506">
        <f>Input!D90</f>
        <v>0</v>
      </c>
      <c r="E28" s="677">
        <f>Input!E90</f>
        <v>0</v>
      </c>
      <c r="F28" s="677">
        <f>Input!F90*(Input!$C$69=1)+Input!H90*(Input!$C$69=2)+Input!J90*(Input!$C$69=3)</f>
        <v>0</v>
      </c>
      <c r="G28" s="677">
        <f>Input!G90*(Input!$C$69=1)+Input!I90*(Input!$C$69=2)+Input!K90*(Input!$C$69=3)</f>
        <v>0</v>
      </c>
      <c r="H28" s="677">
        <f>Input!L90</f>
        <v>0</v>
      </c>
      <c r="I28" s="599">
        <f t="shared" si="0"/>
        <v>0</v>
      </c>
      <c r="J28" s="599">
        <f t="shared" si="1"/>
        <v>0</v>
      </c>
      <c r="K28" s="599">
        <f t="shared" si="2"/>
        <v>0</v>
      </c>
      <c r="L28" s="473"/>
      <c r="M28" s="676" t="b">
        <f t="shared" si="3"/>
        <v>1</v>
      </c>
      <c r="N28" s="599">
        <f t="shared" si="4"/>
        <v>0</v>
      </c>
      <c r="O28" s="473"/>
      <c r="P28" s="473"/>
    </row>
    <row r="29" spans="1:16" x14ac:dyDescent="0.25">
      <c r="A29" s="506">
        <v>20</v>
      </c>
      <c r="B29" s="506">
        <f>Input!B91</f>
        <v>0</v>
      </c>
      <c r="C29" s="506">
        <f>Input!C91</f>
        <v>0</v>
      </c>
      <c r="D29" s="506">
        <f>Input!D91</f>
        <v>0</v>
      </c>
      <c r="E29" s="677">
        <f>Input!E91</f>
        <v>0</v>
      </c>
      <c r="F29" s="677">
        <f>Input!F91*(Input!$C$69=1)+Input!H91*(Input!$C$69=2)+Input!J91*(Input!$C$69=3)</f>
        <v>0</v>
      </c>
      <c r="G29" s="677">
        <f>Input!G91*(Input!$C$69=1)+Input!I91*(Input!$C$69=2)+Input!K91*(Input!$C$69=3)</f>
        <v>0</v>
      </c>
      <c r="H29" s="677">
        <f>Input!L91</f>
        <v>0</v>
      </c>
      <c r="I29" s="599">
        <f t="shared" si="0"/>
        <v>0</v>
      </c>
      <c r="J29" s="599">
        <f t="shared" si="1"/>
        <v>0</v>
      </c>
      <c r="K29" s="599">
        <f t="shared" si="2"/>
        <v>0</v>
      </c>
      <c r="L29" s="473"/>
      <c r="M29" s="676" t="b">
        <f t="shared" si="3"/>
        <v>1</v>
      </c>
      <c r="N29" s="599">
        <f t="shared" si="4"/>
        <v>0</v>
      </c>
      <c r="O29" s="473"/>
      <c r="P29" s="473"/>
    </row>
    <row r="30" spans="1:16" x14ac:dyDescent="0.25">
      <c r="A30" s="506">
        <v>21</v>
      </c>
      <c r="B30" s="506">
        <f>Input!B92</f>
        <v>0</v>
      </c>
      <c r="C30" s="506">
        <f>Input!C92</f>
        <v>0</v>
      </c>
      <c r="D30" s="506">
        <f>Input!D92</f>
        <v>0</v>
      </c>
      <c r="E30" s="677">
        <f>Input!E92</f>
        <v>0</v>
      </c>
      <c r="F30" s="677">
        <f>Input!F92*(Input!$C$69=1)+Input!H92*(Input!$C$69=2)+Input!J92*(Input!$C$69=3)</f>
        <v>0</v>
      </c>
      <c r="G30" s="677">
        <f>Input!G92*(Input!$C$69=1)+Input!I92*(Input!$C$69=2)+Input!K92*(Input!$C$69=3)</f>
        <v>0</v>
      </c>
      <c r="H30" s="677">
        <f>Input!L92</f>
        <v>0</v>
      </c>
      <c r="I30" s="599">
        <f t="shared" si="0"/>
        <v>0</v>
      </c>
      <c r="J30" s="599">
        <f t="shared" si="1"/>
        <v>0</v>
      </c>
      <c r="K30" s="599">
        <f t="shared" si="2"/>
        <v>0</v>
      </c>
      <c r="L30" s="473"/>
      <c r="M30" s="676" t="b">
        <f t="shared" si="3"/>
        <v>1</v>
      </c>
      <c r="N30" s="599">
        <f t="shared" si="4"/>
        <v>0</v>
      </c>
      <c r="O30" s="473"/>
      <c r="P30" s="473"/>
    </row>
    <row r="31" spans="1:16" x14ac:dyDescent="0.25">
      <c r="A31" s="506">
        <v>22</v>
      </c>
      <c r="B31" s="506">
        <f>Input!B93</f>
        <v>0</v>
      </c>
      <c r="C31" s="506">
        <f>Input!C93</f>
        <v>0</v>
      </c>
      <c r="D31" s="506">
        <f>Input!D93</f>
        <v>0</v>
      </c>
      <c r="E31" s="677">
        <f>Input!E93</f>
        <v>0</v>
      </c>
      <c r="F31" s="677">
        <f>Input!F93*(Input!$C$69=1)+Input!H93*(Input!$C$69=2)+Input!J93*(Input!$C$69=3)</f>
        <v>0</v>
      </c>
      <c r="G31" s="677">
        <f>Input!G93*(Input!$C$69=1)+Input!I93*(Input!$C$69=2)+Input!K93*(Input!$C$69=3)</f>
        <v>0</v>
      </c>
      <c r="H31" s="677">
        <f>Input!L93</f>
        <v>0</v>
      </c>
      <c r="I31" s="599">
        <f t="shared" si="0"/>
        <v>0</v>
      </c>
      <c r="J31" s="599">
        <f t="shared" si="1"/>
        <v>0</v>
      </c>
      <c r="K31" s="599">
        <f t="shared" si="2"/>
        <v>0</v>
      </c>
      <c r="L31" s="473"/>
      <c r="M31" s="676" t="b">
        <f t="shared" si="3"/>
        <v>1</v>
      </c>
      <c r="N31" s="599">
        <f t="shared" si="4"/>
        <v>0</v>
      </c>
      <c r="O31" s="473"/>
      <c r="P31" s="473"/>
    </row>
    <row r="32" spans="1:16" x14ac:dyDescent="0.25">
      <c r="A32" s="506">
        <v>23</v>
      </c>
      <c r="B32" s="506">
        <f>Input!B94</f>
        <v>0</v>
      </c>
      <c r="C32" s="506">
        <f>Input!C94</f>
        <v>0</v>
      </c>
      <c r="D32" s="506">
        <f>Input!D94</f>
        <v>0</v>
      </c>
      <c r="E32" s="677">
        <f>Input!E94</f>
        <v>0</v>
      </c>
      <c r="F32" s="677">
        <f>Input!F94*(Input!$C$69=1)+Input!H94*(Input!$C$69=2)+Input!J94*(Input!$C$69=3)</f>
        <v>0</v>
      </c>
      <c r="G32" s="677">
        <f>Input!G94*(Input!$C$69=1)+Input!I94*(Input!$C$69=2)+Input!K94*(Input!$C$69=3)</f>
        <v>0</v>
      </c>
      <c r="H32" s="677">
        <f>Input!L94</f>
        <v>0</v>
      </c>
      <c r="I32" s="599">
        <f t="shared" si="0"/>
        <v>0</v>
      </c>
      <c r="J32" s="599">
        <f t="shared" si="1"/>
        <v>0</v>
      </c>
      <c r="K32" s="599">
        <f t="shared" si="2"/>
        <v>0</v>
      </c>
      <c r="L32" s="473"/>
      <c r="M32" s="676" t="b">
        <f t="shared" si="3"/>
        <v>1</v>
      </c>
      <c r="N32" s="599">
        <f t="shared" si="4"/>
        <v>0</v>
      </c>
      <c r="O32" s="473"/>
      <c r="P32" s="473"/>
    </row>
    <row r="33" spans="1:14" x14ac:dyDescent="0.25">
      <c r="A33" s="506">
        <v>24</v>
      </c>
      <c r="B33" s="506">
        <f>Input!B95</f>
        <v>0</v>
      </c>
      <c r="C33" s="506">
        <f>Input!C95</f>
        <v>0</v>
      </c>
      <c r="D33" s="506">
        <f>Input!D95</f>
        <v>0</v>
      </c>
      <c r="E33" s="677">
        <f>Input!E95</f>
        <v>0</v>
      </c>
      <c r="F33" s="677">
        <f>Input!F95*(Input!$C$69=1)+Input!H95*(Input!$C$69=2)+Input!J95*(Input!$C$69=3)</f>
        <v>0</v>
      </c>
      <c r="G33" s="677">
        <f>Input!G95*(Input!$C$69=1)+Input!I95*(Input!$C$69=2)+Input!K95*(Input!$C$69=3)</f>
        <v>0</v>
      </c>
      <c r="H33" s="677">
        <f>Input!L95</f>
        <v>0</v>
      </c>
      <c r="I33" s="599">
        <f t="shared" si="0"/>
        <v>0</v>
      </c>
      <c r="J33" s="599">
        <f t="shared" si="1"/>
        <v>0</v>
      </c>
      <c r="K33" s="599">
        <f t="shared" si="2"/>
        <v>0</v>
      </c>
      <c r="L33" s="473"/>
      <c r="M33" s="676" t="b">
        <f t="shared" si="3"/>
        <v>1</v>
      </c>
      <c r="N33" s="599">
        <f t="shared" si="4"/>
        <v>0</v>
      </c>
    </row>
    <row r="34" spans="1:14" x14ac:dyDescent="0.25">
      <c r="A34" s="506">
        <v>25</v>
      </c>
      <c r="B34" s="506">
        <f>Input!B96</f>
        <v>0</v>
      </c>
      <c r="C34" s="506">
        <f>Input!C96</f>
        <v>0</v>
      </c>
      <c r="D34" s="506">
        <f>Input!D96</f>
        <v>0</v>
      </c>
      <c r="E34" s="677">
        <f>Input!E96</f>
        <v>0</v>
      </c>
      <c r="F34" s="677">
        <f>Input!F96*(Input!$C$69=1)+Input!H96*(Input!$C$69=2)+Input!J96*(Input!$C$69=3)</f>
        <v>0</v>
      </c>
      <c r="G34" s="677">
        <f>Input!G96*(Input!$C$69=1)+Input!I96*(Input!$C$69=2)+Input!K96*(Input!$C$69=3)</f>
        <v>0</v>
      </c>
      <c r="H34" s="677">
        <f>Input!L96</f>
        <v>0</v>
      </c>
      <c r="I34" s="599">
        <f t="shared" si="0"/>
        <v>0</v>
      </c>
      <c r="J34" s="599">
        <f t="shared" si="1"/>
        <v>0</v>
      </c>
      <c r="K34" s="599">
        <f t="shared" si="2"/>
        <v>0</v>
      </c>
      <c r="L34" s="473"/>
      <c r="M34" s="676" t="b">
        <f t="shared" si="3"/>
        <v>1</v>
      </c>
      <c r="N34" s="599">
        <f t="shared" si="4"/>
        <v>0</v>
      </c>
    </row>
    <row r="35" spans="1:14" x14ac:dyDescent="0.25">
      <c r="A35" s="506">
        <v>26</v>
      </c>
      <c r="B35" s="506">
        <f>Input!B97</f>
        <v>0</v>
      </c>
      <c r="C35" s="506">
        <f>Input!C97</f>
        <v>0</v>
      </c>
      <c r="D35" s="506">
        <f>Input!D97</f>
        <v>0</v>
      </c>
      <c r="E35" s="677">
        <f>Input!E97</f>
        <v>0</v>
      </c>
      <c r="F35" s="677">
        <f>Input!F97*(Input!$C$69=1)+Input!H97*(Input!$C$69=2)+Input!J97*(Input!$C$69=3)</f>
        <v>0</v>
      </c>
      <c r="G35" s="677">
        <f>Input!G97*(Input!$C$69=1)+Input!I97*(Input!$C$69=2)+Input!K97*(Input!$C$69=3)</f>
        <v>0</v>
      </c>
      <c r="H35" s="677">
        <f>Input!L97</f>
        <v>0</v>
      </c>
      <c r="I35" s="599">
        <f t="shared" si="0"/>
        <v>0</v>
      </c>
      <c r="J35" s="599">
        <f t="shared" si="1"/>
        <v>0</v>
      </c>
      <c r="K35" s="599">
        <f t="shared" si="2"/>
        <v>0</v>
      </c>
      <c r="L35" s="473"/>
      <c r="M35" s="676" t="b">
        <f t="shared" si="3"/>
        <v>1</v>
      </c>
      <c r="N35" s="599">
        <f t="shared" si="4"/>
        <v>0</v>
      </c>
    </row>
    <row r="36" spans="1:14" x14ac:dyDescent="0.25">
      <c r="A36" s="506">
        <v>27</v>
      </c>
      <c r="B36" s="506">
        <f>Input!B98</f>
        <v>0</v>
      </c>
      <c r="C36" s="506">
        <f>Input!C98</f>
        <v>0</v>
      </c>
      <c r="D36" s="506">
        <f>Input!D98</f>
        <v>0</v>
      </c>
      <c r="E36" s="677">
        <f>Input!E98</f>
        <v>0</v>
      </c>
      <c r="F36" s="677">
        <f>Input!F98*(Input!$C$69=1)+Input!H98*(Input!$C$69=2)+Input!J98*(Input!$C$69=3)</f>
        <v>0</v>
      </c>
      <c r="G36" s="677">
        <f>Input!G98*(Input!$C$69=1)+Input!I98*(Input!$C$69=2)+Input!K98*(Input!$C$69=3)</f>
        <v>0</v>
      </c>
      <c r="H36" s="677">
        <f>Input!L98</f>
        <v>0</v>
      </c>
      <c r="I36" s="599">
        <f t="shared" si="0"/>
        <v>0</v>
      </c>
      <c r="J36" s="599">
        <f t="shared" si="1"/>
        <v>0</v>
      </c>
      <c r="K36" s="599">
        <f t="shared" si="2"/>
        <v>0</v>
      </c>
      <c r="L36" s="473"/>
      <c r="M36" s="676" t="b">
        <f t="shared" si="3"/>
        <v>1</v>
      </c>
      <c r="N36" s="599">
        <f t="shared" si="4"/>
        <v>0</v>
      </c>
    </row>
    <row r="37" spans="1:14" x14ac:dyDescent="0.25">
      <c r="A37" s="506">
        <v>28</v>
      </c>
      <c r="B37" s="506">
        <f>Input!B99</f>
        <v>0</v>
      </c>
      <c r="C37" s="506">
        <f>Input!C99</f>
        <v>0</v>
      </c>
      <c r="D37" s="506">
        <f>Input!D99</f>
        <v>0</v>
      </c>
      <c r="E37" s="677">
        <f>Input!E99</f>
        <v>0</v>
      </c>
      <c r="F37" s="677">
        <f>Input!F99*(Input!$C$69=1)+Input!H99*(Input!$C$69=2)+Input!J99*(Input!$C$69=3)</f>
        <v>0</v>
      </c>
      <c r="G37" s="677">
        <f>Input!G99*(Input!$C$69=1)+Input!I99*(Input!$C$69=2)+Input!K99*(Input!$C$69=3)</f>
        <v>0</v>
      </c>
      <c r="H37" s="677">
        <f>Input!L99</f>
        <v>0</v>
      </c>
      <c r="I37" s="599">
        <f t="shared" si="0"/>
        <v>0</v>
      </c>
      <c r="J37" s="599">
        <f t="shared" si="1"/>
        <v>0</v>
      </c>
      <c r="K37" s="599">
        <f t="shared" si="2"/>
        <v>0</v>
      </c>
      <c r="L37" s="473"/>
      <c r="M37" s="676" t="b">
        <f t="shared" si="3"/>
        <v>1</v>
      </c>
      <c r="N37" s="599">
        <f t="shared" si="4"/>
        <v>0</v>
      </c>
    </row>
    <row r="38" spans="1:14" x14ac:dyDescent="0.25">
      <c r="A38" s="506">
        <v>29</v>
      </c>
      <c r="B38" s="506">
        <f>Input!B100</f>
        <v>0</v>
      </c>
      <c r="C38" s="506">
        <f>Input!C100</f>
        <v>0</v>
      </c>
      <c r="D38" s="506">
        <f>Input!D100</f>
        <v>0</v>
      </c>
      <c r="E38" s="677">
        <f>Input!E100</f>
        <v>0</v>
      </c>
      <c r="F38" s="677">
        <f>Input!F100*(Input!$C$69=1)+Input!H100*(Input!$C$69=2)+Input!J100*(Input!$C$69=3)</f>
        <v>0</v>
      </c>
      <c r="G38" s="677">
        <f>Input!G100*(Input!$C$69=1)+Input!I100*(Input!$C$69=2)+Input!K100*(Input!$C$69=3)</f>
        <v>0</v>
      </c>
      <c r="H38" s="677">
        <f>Input!L100</f>
        <v>0</v>
      </c>
      <c r="I38" s="599">
        <f t="shared" si="0"/>
        <v>0</v>
      </c>
      <c r="J38" s="599">
        <f t="shared" si="1"/>
        <v>0</v>
      </c>
      <c r="K38" s="599">
        <f t="shared" si="2"/>
        <v>0</v>
      </c>
      <c r="L38" s="473"/>
      <c r="M38" s="676" t="b">
        <f t="shared" si="3"/>
        <v>1</v>
      </c>
      <c r="N38" s="599">
        <f t="shared" si="4"/>
        <v>0</v>
      </c>
    </row>
    <row r="39" spans="1:14" x14ac:dyDescent="0.25">
      <c r="A39" s="506">
        <v>30</v>
      </c>
      <c r="B39" s="506">
        <f>Input!B101</f>
        <v>0</v>
      </c>
      <c r="C39" s="506">
        <f>Input!C101</f>
        <v>0</v>
      </c>
      <c r="D39" s="506">
        <f>Input!D101</f>
        <v>0</v>
      </c>
      <c r="E39" s="677">
        <f>Input!E101</f>
        <v>0</v>
      </c>
      <c r="F39" s="677">
        <f>Input!F101*(Input!$C$69=1)+Input!H101*(Input!$C$69=2)+Input!J101*(Input!$C$69=3)</f>
        <v>0</v>
      </c>
      <c r="G39" s="677">
        <f>Input!G101*(Input!$C$69=1)+Input!I101*(Input!$C$69=2)+Input!K101*(Input!$C$69=3)</f>
        <v>0</v>
      </c>
      <c r="H39" s="677">
        <f>Input!L101</f>
        <v>0</v>
      </c>
      <c r="I39" s="599">
        <f t="shared" si="0"/>
        <v>0</v>
      </c>
      <c r="J39" s="599">
        <f t="shared" si="1"/>
        <v>0</v>
      </c>
      <c r="K39" s="599">
        <f t="shared" si="2"/>
        <v>0</v>
      </c>
      <c r="L39" s="473"/>
      <c r="M39" s="676" t="b">
        <f t="shared" si="3"/>
        <v>1</v>
      </c>
      <c r="N39" s="599">
        <f t="shared" si="4"/>
        <v>0</v>
      </c>
    </row>
    <row r="40" spans="1:14" x14ac:dyDescent="0.25">
      <c r="A40" s="506">
        <v>31</v>
      </c>
      <c r="B40" s="506">
        <f>Input!B102</f>
        <v>0</v>
      </c>
      <c r="C40" s="506">
        <f>Input!C102</f>
        <v>0</v>
      </c>
      <c r="D40" s="506">
        <f>Input!D102</f>
        <v>0</v>
      </c>
      <c r="E40" s="677">
        <f>Input!E102</f>
        <v>0</v>
      </c>
      <c r="F40" s="677">
        <f>Input!F102*(Input!$C$69=1)+Input!H102*(Input!$C$69=2)+Input!J102*(Input!$C$69=3)</f>
        <v>0</v>
      </c>
      <c r="G40" s="677">
        <f>Input!G102*(Input!$C$69=1)+Input!I102*(Input!$C$69=2)+Input!K102*(Input!$C$69=3)</f>
        <v>0</v>
      </c>
      <c r="H40" s="677">
        <f>Input!L102</f>
        <v>0</v>
      </c>
      <c r="I40" s="599">
        <f t="shared" si="0"/>
        <v>0</v>
      </c>
      <c r="J40" s="599">
        <f t="shared" si="1"/>
        <v>0</v>
      </c>
      <c r="K40" s="599">
        <f t="shared" si="2"/>
        <v>0</v>
      </c>
      <c r="L40" s="473"/>
      <c r="M40" s="676" t="b">
        <f t="shared" si="3"/>
        <v>1</v>
      </c>
      <c r="N40" s="599">
        <f t="shared" si="4"/>
        <v>0</v>
      </c>
    </row>
    <row r="41" spans="1:14" x14ac:dyDescent="0.25">
      <c r="A41" s="506">
        <v>32</v>
      </c>
      <c r="B41" s="506">
        <f>Input!B103</f>
        <v>0</v>
      </c>
      <c r="C41" s="506">
        <f>Input!C103</f>
        <v>0</v>
      </c>
      <c r="D41" s="506">
        <f>Input!D103</f>
        <v>0</v>
      </c>
      <c r="E41" s="677">
        <f>Input!E103</f>
        <v>0</v>
      </c>
      <c r="F41" s="677">
        <f>Input!F103*(Input!$C$69=1)+Input!H103*(Input!$C$69=2)+Input!J103*(Input!$C$69=3)</f>
        <v>0</v>
      </c>
      <c r="G41" s="677">
        <f>Input!G103*(Input!$C$69=1)+Input!I103*(Input!$C$69=2)+Input!K103*(Input!$C$69=3)</f>
        <v>0</v>
      </c>
      <c r="H41" s="677">
        <f>Input!L103</f>
        <v>0</v>
      </c>
      <c r="I41" s="599">
        <f t="shared" si="0"/>
        <v>0</v>
      </c>
      <c r="J41" s="599">
        <f t="shared" si="1"/>
        <v>0</v>
      </c>
      <c r="K41" s="599">
        <f t="shared" si="2"/>
        <v>0</v>
      </c>
      <c r="L41" s="473"/>
      <c r="M41" s="676" t="b">
        <f t="shared" si="3"/>
        <v>1</v>
      </c>
      <c r="N41" s="599">
        <f t="shared" si="4"/>
        <v>0</v>
      </c>
    </row>
    <row r="42" spans="1:14" x14ac:dyDescent="0.25">
      <c r="A42" s="506">
        <v>33</v>
      </c>
      <c r="B42" s="506">
        <f>Input!B104</f>
        <v>0</v>
      </c>
      <c r="C42" s="506">
        <f>Input!C104</f>
        <v>0</v>
      </c>
      <c r="D42" s="506">
        <f>Input!D104</f>
        <v>0</v>
      </c>
      <c r="E42" s="677">
        <f>Input!E104</f>
        <v>0</v>
      </c>
      <c r="F42" s="677">
        <f>Input!F104*(Input!$C$69=1)+Input!H104*(Input!$C$69=2)+Input!J104*(Input!$C$69=3)</f>
        <v>0</v>
      </c>
      <c r="G42" s="677">
        <f>Input!G104*(Input!$C$69=1)+Input!I104*(Input!$C$69=2)+Input!K104*(Input!$C$69=3)</f>
        <v>0</v>
      </c>
      <c r="H42" s="677">
        <f>Input!L104</f>
        <v>0</v>
      </c>
      <c r="I42" s="599">
        <f t="shared" si="0"/>
        <v>0</v>
      </c>
      <c r="J42" s="599">
        <f t="shared" si="1"/>
        <v>0</v>
      </c>
      <c r="K42" s="599">
        <f t="shared" si="2"/>
        <v>0</v>
      </c>
      <c r="L42" s="473"/>
      <c r="M42" s="676" t="b">
        <f t="shared" si="3"/>
        <v>1</v>
      </c>
      <c r="N42" s="599">
        <f t="shared" si="4"/>
        <v>0</v>
      </c>
    </row>
    <row r="43" spans="1:14" x14ac:dyDescent="0.25">
      <c r="A43" s="506">
        <v>34</v>
      </c>
      <c r="B43" s="506">
        <f>Input!B105</f>
        <v>0</v>
      </c>
      <c r="C43" s="506">
        <f>Input!C105</f>
        <v>0</v>
      </c>
      <c r="D43" s="506">
        <f>Input!D105</f>
        <v>0</v>
      </c>
      <c r="E43" s="677">
        <f>Input!E105</f>
        <v>0</v>
      </c>
      <c r="F43" s="677">
        <f>Input!F105*(Input!$C$69=1)+Input!H105*(Input!$C$69=2)+Input!J105*(Input!$C$69=3)</f>
        <v>0</v>
      </c>
      <c r="G43" s="677">
        <f>Input!G105*(Input!$C$69=1)+Input!I105*(Input!$C$69=2)+Input!K105*(Input!$C$69=3)</f>
        <v>0</v>
      </c>
      <c r="H43" s="677">
        <f>Input!L105</f>
        <v>0</v>
      </c>
      <c r="I43" s="599">
        <f t="shared" si="0"/>
        <v>0</v>
      </c>
      <c r="J43" s="599">
        <f t="shared" si="1"/>
        <v>0</v>
      </c>
      <c r="K43" s="599">
        <f t="shared" si="2"/>
        <v>0</v>
      </c>
      <c r="L43" s="473"/>
      <c r="M43" s="676" t="b">
        <f t="shared" si="3"/>
        <v>1</v>
      </c>
      <c r="N43" s="599">
        <f t="shared" si="4"/>
        <v>0</v>
      </c>
    </row>
    <row r="44" spans="1:14" x14ac:dyDescent="0.25">
      <c r="A44" s="506">
        <v>35</v>
      </c>
      <c r="B44" s="506">
        <f>Input!B106</f>
        <v>0</v>
      </c>
      <c r="C44" s="506">
        <f>Input!C106</f>
        <v>0</v>
      </c>
      <c r="D44" s="506">
        <f>Input!D106</f>
        <v>0</v>
      </c>
      <c r="E44" s="677">
        <f>Input!E106</f>
        <v>0</v>
      </c>
      <c r="F44" s="677">
        <f>Input!F106*(Input!$C$69=1)+Input!H106*(Input!$C$69=2)+Input!J106*(Input!$C$69=3)</f>
        <v>0</v>
      </c>
      <c r="G44" s="677">
        <f>Input!G106*(Input!$C$69=1)+Input!I106*(Input!$C$69=2)+Input!K106*(Input!$C$69=3)</f>
        <v>0</v>
      </c>
      <c r="H44" s="677">
        <f>Input!L106</f>
        <v>0</v>
      </c>
      <c r="I44" s="599">
        <f t="shared" si="0"/>
        <v>0</v>
      </c>
      <c r="J44" s="599">
        <f t="shared" si="1"/>
        <v>0</v>
      </c>
      <c r="K44" s="599">
        <f t="shared" si="2"/>
        <v>0</v>
      </c>
      <c r="L44" s="473"/>
      <c r="M44" s="676" t="b">
        <f t="shared" si="3"/>
        <v>1</v>
      </c>
      <c r="N44" s="599">
        <f t="shared" si="4"/>
        <v>0</v>
      </c>
    </row>
    <row r="45" spans="1:14" x14ac:dyDescent="0.25">
      <c r="A45" s="506">
        <v>36</v>
      </c>
      <c r="B45" s="506">
        <f>Input!B107</f>
        <v>0</v>
      </c>
      <c r="C45" s="506">
        <f>Input!C107</f>
        <v>0</v>
      </c>
      <c r="D45" s="506">
        <f>Input!D107</f>
        <v>0</v>
      </c>
      <c r="E45" s="677">
        <f>Input!E107</f>
        <v>0</v>
      </c>
      <c r="F45" s="677">
        <f>Input!F107*(Input!$C$69=1)+Input!H107*(Input!$C$69=2)+Input!J107*(Input!$C$69=3)</f>
        <v>0</v>
      </c>
      <c r="G45" s="677">
        <f>Input!G107*(Input!$C$69=1)+Input!I107*(Input!$C$69=2)+Input!K107*(Input!$C$69=3)</f>
        <v>0</v>
      </c>
      <c r="H45" s="677">
        <f>Input!L107</f>
        <v>0</v>
      </c>
      <c r="I45" s="599">
        <f t="shared" si="0"/>
        <v>0</v>
      </c>
      <c r="J45" s="599">
        <f t="shared" si="1"/>
        <v>0</v>
      </c>
      <c r="K45" s="599">
        <f t="shared" si="2"/>
        <v>0</v>
      </c>
      <c r="L45" s="473"/>
      <c r="M45" s="676" t="b">
        <f t="shared" si="3"/>
        <v>1</v>
      </c>
      <c r="N45" s="599">
        <f t="shared" si="4"/>
        <v>0</v>
      </c>
    </row>
    <row r="46" spans="1:14" x14ac:dyDescent="0.25">
      <c r="A46" s="506">
        <v>37</v>
      </c>
      <c r="B46" s="506">
        <f>Input!B108</f>
        <v>0</v>
      </c>
      <c r="C46" s="506">
        <f>Input!C108</f>
        <v>0</v>
      </c>
      <c r="D46" s="506">
        <f>Input!D108</f>
        <v>0</v>
      </c>
      <c r="E46" s="677">
        <f>Input!E108</f>
        <v>0</v>
      </c>
      <c r="F46" s="677">
        <f>Input!F108*(Input!$C$69=1)+Input!H108*(Input!$C$69=2)+Input!J108*(Input!$C$69=3)</f>
        <v>0</v>
      </c>
      <c r="G46" s="677">
        <f>Input!G108*(Input!$C$69=1)+Input!I108*(Input!$C$69=2)+Input!K108*(Input!$C$69=3)</f>
        <v>0</v>
      </c>
      <c r="H46" s="677">
        <f>Input!L108</f>
        <v>0</v>
      </c>
      <c r="I46" s="599">
        <f t="shared" si="0"/>
        <v>0</v>
      </c>
      <c r="J46" s="599">
        <f t="shared" si="1"/>
        <v>0</v>
      </c>
      <c r="K46" s="599">
        <f t="shared" si="2"/>
        <v>0</v>
      </c>
      <c r="L46" s="473"/>
      <c r="M46" s="676" t="b">
        <f t="shared" si="3"/>
        <v>1</v>
      </c>
      <c r="N46" s="599">
        <f t="shared" si="4"/>
        <v>0</v>
      </c>
    </row>
    <row r="47" spans="1:14" x14ac:dyDescent="0.25">
      <c r="A47" s="506">
        <v>38</v>
      </c>
      <c r="B47" s="506">
        <f>Input!B109</f>
        <v>0</v>
      </c>
      <c r="C47" s="506">
        <f>Input!C109</f>
        <v>0</v>
      </c>
      <c r="D47" s="506">
        <f>Input!D109</f>
        <v>0</v>
      </c>
      <c r="E47" s="677">
        <f>Input!E109</f>
        <v>0</v>
      </c>
      <c r="F47" s="677">
        <f>Input!F109*(Input!$C$69=1)+Input!H109*(Input!$C$69=2)+Input!J109*(Input!$C$69=3)</f>
        <v>0</v>
      </c>
      <c r="G47" s="677">
        <f>Input!G109*(Input!$C$69=1)+Input!I109*(Input!$C$69=2)+Input!K109*(Input!$C$69=3)</f>
        <v>0</v>
      </c>
      <c r="H47" s="677">
        <f>Input!L109</f>
        <v>0</v>
      </c>
      <c r="I47" s="599">
        <f t="shared" si="0"/>
        <v>0</v>
      </c>
      <c r="J47" s="599">
        <f t="shared" si="1"/>
        <v>0</v>
      </c>
      <c r="K47" s="599">
        <f t="shared" si="2"/>
        <v>0</v>
      </c>
      <c r="L47" s="473"/>
      <c r="M47" s="676" t="b">
        <f t="shared" si="3"/>
        <v>1</v>
      </c>
      <c r="N47" s="599">
        <f t="shared" si="4"/>
        <v>0</v>
      </c>
    </row>
    <row r="48" spans="1:14" x14ac:dyDescent="0.25">
      <c r="A48" s="506">
        <v>39</v>
      </c>
      <c r="B48" s="506">
        <f>Input!B110</f>
        <v>0</v>
      </c>
      <c r="C48" s="506">
        <f>Input!C110</f>
        <v>0</v>
      </c>
      <c r="D48" s="506">
        <f>Input!D110</f>
        <v>0</v>
      </c>
      <c r="E48" s="677">
        <f>Input!E110</f>
        <v>0</v>
      </c>
      <c r="F48" s="677">
        <f>Input!F110*(Input!$C$69=1)+Input!H110*(Input!$C$69=2)+Input!J110*(Input!$C$69=3)</f>
        <v>0</v>
      </c>
      <c r="G48" s="677">
        <f>Input!G110*(Input!$C$69=1)+Input!I110*(Input!$C$69=2)+Input!K110*(Input!$C$69=3)</f>
        <v>0</v>
      </c>
      <c r="H48" s="677">
        <f>Input!L110</f>
        <v>0</v>
      </c>
      <c r="I48" s="599">
        <f t="shared" si="0"/>
        <v>0</v>
      </c>
      <c r="J48" s="599">
        <f t="shared" si="1"/>
        <v>0</v>
      </c>
      <c r="K48" s="599">
        <f t="shared" si="2"/>
        <v>0</v>
      </c>
      <c r="L48" s="473"/>
      <c r="M48" s="676" t="b">
        <f t="shared" si="3"/>
        <v>1</v>
      </c>
      <c r="N48" s="599">
        <f t="shared" si="4"/>
        <v>0</v>
      </c>
    </row>
    <row r="49" spans="1:14" x14ac:dyDescent="0.25">
      <c r="A49" s="506">
        <v>40</v>
      </c>
      <c r="B49" s="506">
        <f>Input!B111</f>
        <v>0</v>
      </c>
      <c r="C49" s="506">
        <f>Input!C111</f>
        <v>0</v>
      </c>
      <c r="D49" s="506">
        <f>Input!D111</f>
        <v>0</v>
      </c>
      <c r="E49" s="677">
        <f>Input!E111</f>
        <v>0</v>
      </c>
      <c r="F49" s="677">
        <f>Input!F111*(Input!$C$69=1)+Input!H111*(Input!$C$69=2)+Input!J111*(Input!$C$69=3)</f>
        <v>0</v>
      </c>
      <c r="G49" s="677">
        <f>Input!G111*(Input!$C$69=1)+Input!I111*(Input!$C$69=2)+Input!K111*(Input!$C$69=3)</f>
        <v>0</v>
      </c>
      <c r="H49" s="677">
        <f>Input!L111</f>
        <v>0</v>
      </c>
      <c r="I49" s="599">
        <f t="shared" si="0"/>
        <v>0</v>
      </c>
      <c r="J49" s="599">
        <f t="shared" si="1"/>
        <v>0</v>
      </c>
      <c r="K49" s="599">
        <f t="shared" si="2"/>
        <v>0</v>
      </c>
      <c r="L49" s="473"/>
      <c r="M49" s="676" t="b">
        <f t="shared" si="3"/>
        <v>1</v>
      </c>
      <c r="N49" s="599">
        <f t="shared" si="4"/>
        <v>0</v>
      </c>
    </row>
    <row r="50" spans="1:14" x14ac:dyDescent="0.25">
      <c r="A50" s="506">
        <v>41</v>
      </c>
      <c r="B50" s="506">
        <f>Input!B112</f>
        <v>0</v>
      </c>
      <c r="C50" s="506">
        <f>Input!C112</f>
        <v>0</v>
      </c>
      <c r="D50" s="506">
        <f>Input!D112</f>
        <v>0</v>
      </c>
      <c r="E50" s="677">
        <f>Input!E112</f>
        <v>0</v>
      </c>
      <c r="F50" s="677">
        <f>Input!F112*(Input!$C$69=1)+Input!H112*(Input!$C$69=2)+Input!J112*(Input!$C$69=3)</f>
        <v>0</v>
      </c>
      <c r="G50" s="677">
        <f>Input!G112*(Input!$C$69=1)+Input!I112*(Input!$C$69=2)+Input!K112*(Input!$C$69=3)</f>
        <v>0</v>
      </c>
      <c r="H50" s="677">
        <f>Input!L112</f>
        <v>0</v>
      </c>
      <c r="I50" s="599">
        <f t="shared" si="0"/>
        <v>0</v>
      </c>
      <c r="J50" s="599">
        <f t="shared" si="1"/>
        <v>0</v>
      </c>
      <c r="K50" s="599">
        <f t="shared" si="2"/>
        <v>0</v>
      </c>
      <c r="L50" s="473"/>
      <c r="M50" s="676" t="b">
        <f t="shared" si="3"/>
        <v>1</v>
      </c>
      <c r="N50" s="599">
        <f t="shared" si="4"/>
        <v>0</v>
      </c>
    </row>
    <row r="51" spans="1:14" x14ac:dyDescent="0.25">
      <c r="A51" s="506">
        <v>42</v>
      </c>
      <c r="B51" s="506">
        <f>Input!B113</f>
        <v>0</v>
      </c>
      <c r="C51" s="506">
        <f>Input!C113</f>
        <v>0</v>
      </c>
      <c r="D51" s="506">
        <f>Input!D113</f>
        <v>0</v>
      </c>
      <c r="E51" s="677">
        <f>Input!E113</f>
        <v>0</v>
      </c>
      <c r="F51" s="677">
        <f>Input!F113*(Input!$C$69=1)+Input!H113*(Input!$C$69=2)+Input!J113*(Input!$C$69=3)</f>
        <v>0</v>
      </c>
      <c r="G51" s="677">
        <f>Input!G113*(Input!$C$69=1)+Input!I113*(Input!$C$69=2)+Input!K113*(Input!$C$69=3)</f>
        <v>0</v>
      </c>
      <c r="H51" s="677">
        <f>Input!L113</f>
        <v>0</v>
      </c>
      <c r="I51" s="599">
        <f t="shared" si="0"/>
        <v>0</v>
      </c>
      <c r="J51" s="599">
        <f t="shared" si="1"/>
        <v>0</v>
      </c>
      <c r="K51" s="599">
        <f t="shared" si="2"/>
        <v>0</v>
      </c>
      <c r="L51" s="473"/>
      <c r="M51" s="676" t="b">
        <f t="shared" si="3"/>
        <v>1</v>
      </c>
      <c r="N51" s="599">
        <f t="shared" si="4"/>
        <v>0</v>
      </c>
    </row>
    <row r="52" spans="1:14" x14ac:dyDescent="0.25">
      <c r="A52" s="506">
        <v>43</v>
      </c>
      <c r="B52" s="506">
        <f>Input!B114</f>
        <v>0</v>
      </c>
      <c r="C52" s="506">
        <f>Input!C114</f>
        <v>0</v>
      </c>
      <c r="D52" s="506">
        <f>Input!D114</f>
        <v>0</v>
      </c>
      <c r="E52" s="677">
        <f>Input!E114</f>
        <v>0</v>
      </c>
      <c r="F52" s="677">
        <f>Input!F114*(Input!$C$69=1)+Input!H114*(Input!$C$69=2)+Input!J114*(Input!$C$69=3)</f>
        <v>0</v>
      </c>
      <c r="G52" s="677">
        <f>Input!G114*(Input!$C$69=1)+Input!I114*(Input!$C$69=2)+Input!K114*(Input!$C$69=3)</f>
        <v>0</v>
      </c>
      <c r="H52" s="677">
        <f>Input!L114</f>
        <v>0</v>
      </c>
      <c r="I52" s="599">
        <f t="shared" si="0"/>
        <v>0</v>
      </c>
      <c r="J52" s="599">
        <f t="shared" si="1"/>
        <v>0</v>
      </c>
      <c r="K52" s="599">
        <f t="shared" si="2"/>
        <v>0</v>
      </c>
      <c r="L52" s="473"/>
      <c r="M52" s="676" t="b">
        <f t="shared" si="3"/>
        <v>1</v>
      </c>
      <c r="N52" s="599">
        <f t="shared" si="4"/>
        <v>0</v>
      </c>
    </row>
    <row r="53" spans="1:14" x14ac:dyDescent="0.25">
      <c r="A53" s="506">
        <v>44</v>
      </c>
      <c r="B53" s="506">
        <f>Input!B115</f>
        <v>0</v>
      </c>
      <c r="C53" s="506">
        <f>Input!C115</f>
        <v>0</v>
      </c>
      <c r="D53" s="506">
        <f>Input!D115</f>
        <v>0</v>
      </c>
      <c r="E53" s="677">
        <f>Input!E115</f>
        <v>0</v>
      </c>
      <c r="F53" s="677">
        <f>Input!F115*(Input!$C$69=1)+Input!H115*(Input!$C$69=2)+Input!J115*(Input!$C$69=3)</f>
        <v>0</v>
      </c>
      <c r="G53" s="677">
        <f>Input!G115*(Input!$C$69=1)+Input!I115*(Input!$C$69=2)+Input!K115*(Input!$C$69=3)</f>
        <v>0</v>
      </c>
      <c r="H53" s="677">
        <f>Input!L115</f>
        <v>0</v>
      </c>
      <c r="I53" s="599">
        <f t="shared" si="0"/>
        <v>0</v>
      </c>
      <c r="J53" s="599">
        <f t="shared" si="1"/>
        <v>0</v>
      </c>
      <c r="K53" s="599">
        <f t="shared" si="2"/>
        <v>0</v>
      </c>
      <c r="L53" s="473"/>
      <c r="M53" s="676" t="b">
        <f t="shared" si="3"/>
        <v>1</v>
      </c>
      <c r="N53" s="599">
        <f t="shared" si="4"/>
        <v>0</v>
      </c>
    </row>
    <row r="54" spans="1:14" x14ac:dyDescent="0.25">
      <c r="A54" s="506">
        <v>45</v>
      </c>
      <c r="B54" s="506">
        <f>Input!B116</f>
        <v>0</v>
      </c>
      <c r="C54" s="506">
        <f>Input!C116</f>
        <v>0</v>
      </c>
      <c r="D54" s="506">
        <f>Input!D116</f>
        <v>0</v>
      </c>
      <c r="E54" s="677">
        <f>Input!E116</f>
        <v>0</v>
      </c>
      <c r="F54" s="677">
        <f>Input!F116*(Input!$C$69=1)+Input!H116*(Input!$C$69=2)+Input!J116*(Input!$C$69=3)</f>
        <v>0</v>
      </c>
      <c r="G54" s="677">
        <f>Input!G116*(Input!$C$69=1)+Input!I116*(Input!$C$69=2)+Input!K116*(Input!$C$69=3)</f>
        <v>0</v>
      </c>
      <c r="H54" s="677">
        <f>Input!L116</f>
        <v>0</v>
      </c>
      <c r="I54" s="599">
        <f t="shared" si="0"/>
        <v>0</v>
      </c>
      <c r="J54" s="599">
        <f t="shared" si="1"/>
        <v>0</v>
      </c>
      <c r="K54" s="599">
        <f t="shared" si="2"/>
        <v>0</v>
      </c>
      <c r="L54" s="473"/>
      <c r="M54" s="676" t="b">
        <f t="shared" si="3"/>
        <v>1</v>
      </c>
      <c r="N54" s="599">
        <f t="shared" si="4"/>
        <v>0</v>
      </c>
    </row>
    <row r="55" spans="1:14" x14ac:dyDescent="0.25">
      <c r="A55" s="506">
        <v>46</v>
      </c>
      <c r="B55" s="506">
        <f>Input!B117</f>
        <v>0</v>
      </c>
      <c r="C55" s="506">
        <f>Input!C117</f>
        <v>0</v>
      </c>
      <c r="D55" s="506">
        <f>Input!D117</f>
        <v>0</v>
      </c>
      <c r="E55" s="677">
        <f>Input!E117</f>
        <v>0</v>
      </c>
      <c r="F55" s="677">
        <f>Input!F117*(Input!$C$69=1)+Input!H117*(Input!$C$69=2)+Input!J117*(Input!$C$69=3)</f>
        <v>0</v>
      </c>
      <c r="G55" s="677">
        <f>Input!G117*(Input!$C$69=1)+Input!I117*(Input!$C$69=2)+Input!K117*(Input!$C$69=3)</f>
        <v>0</v>
      </c>
      <c r="H55" s="677">
        <f>Input!L117</f>
        <v>0</v>
      </c>
      <c r="I55" s="599">
        <f t="shared" si="0"/>
        <v>0</v>
      </c>
      <c r="J55" s="599">
        <f t="shared" si="1"/>
        <v>0</v>
      </c>
      <c r="K55" s="599">
        <f t="shared" si="2"/>
        <v>0</v>
      </c>
      <c r="L55" s="473"/>
      <c r="M55" s="676" t="b">
        <f t="shared" si="3"/>
        <v>1</v>
      </c>
      <c r="N55" s="599">
        <f t="shared" si="4"/>
        <v>0</v>
      </c>
    </row>
    <row r="56" spans="1:14" x14ac:dyDescent="0.25">
      <c r="A56" s="506">
        <v>47</v>
      </c>
      <c r="B56" s="506">
        <f>Input!B118</f>
        <v>0</v>
      </c>
      <c r="C56" s="506">
        <f>Input!C118</f>
        <v>0</v>
      </c>
      <c r="D56" s="506">
        <f>Input!D118</f>
        <v>0</v>
      </c>
      <c r="E56" s="677">
        <f>Input!E118</f>
        <v>0</v>
      </c>
      <c r="F56" s="677">
        <f>Input!F118*(Input!$C$69=1)+Input!H118*(Input!$C$69=2)+Input!J118*(Input!$C$69=3)</f>
        <v>0</v>
      </c>
      <c r="G56" s="677">
        <f>Input!G118*(Input!$C$69=1)+Input!I118*(Input!$C$69=2)+Input!K118*(Input!$C$69=3)</f>
        <v>0</v>
      </c>
      <c r="H56" s="677">
        <f>Input!L118</f>
        <v>0</v>
      </c>
      <c r="I56" s="599">
        <f t="shared" si="0"/>
        <v>0</v>
      </c>
      <c r="J56" s="599">
        <f t="shared" si="1"/>
        <v>0</v>
      </c>
      <c r="K56" s="599">
        <f t="shared" si="2"/>
        <v>0</v>
      </c>
      <c r="L56" s="473"/>
      <c r="M56" s="676" t="b">
        <f t="shared" si="3"/>
        <v>1</v>
      </c>
      <c r="N56" s="599">
        <f t="shared" si="4"/>
        <v>0</v>
      </c>
    </row>
    <row r="57" spans="1:14" x14ac:dyDescent="0.25">
      <c r="A57" s="506">
        <v>48</v>
      </c>
      <c r="B57" s="506">
        <f>Input!B119</f>
        <v>0</v>
      </c>
      <c r="C57" s="506">
        <f>Input!C119</f>
        <v>0</v>
      </c>
      <c r="D57" s="506">
        <f>Input!D119</f>
        <v>0</v>
      </c>
      <c r="E57" s="677">
        <f>Input!E119</f>
        <v>0</v>
      </c>
      <c r="F57" s="677">
        <f>Input!F119*(Input!$C$69=1)+Input!H119*(Input!$C$69=2)+Input!J119*(Input!$C$69=3)</f>
        <v>0</v>
      </c>
      <c r="G57" s="677">
        <f>Input!G119*(Input!$C$69=1)+Input!I119*(Input!$C$69=2)+Input!K119*(Input!$C$69=3)</f>
        <v>0</v>
      </c>
      <c r="H57" s="677">
        <f>Input!L119</f>
        <v>0</v>
      </c>
      <c r="I57" s="599">
        <f t="shared" si="0"/>
        <v>0</v>
      </c>
      <c r="J57" s="599">
        <f t="shared" si="1"/>
        <v>0</v>
      </c>
      <c r="K57" s="599">
        <f t="shared" si="2"/>
        <v>0</v>
      </c>
      <c r="L57" s="473"/>
      <c r="M57" s="676" t="b">
        <f t="shared" si="3"/>
        <v>1</v>
      </c>
      <c r="N57" s="599">
        <f t="shared" si="4"/>
        <v>0</v>
      </c>
    </row>
    <row r="58" spans="1:14" x14ac:dyDescent="0.25">
      <c r="A58" s="506">
        <v>49</v>
      </c>
      <c r="B58" s="506">
        <f>Input!B120</f>
        <v>0</v>
      </c>
      <c r="C58" s="506">
        <f>Input!C120</f>
        <v>0</v>
      </c>
      <c r="D58" s="506">
        <f>Input!D120</f>
        <v>0</v>
      </c>
      <c r="E58" s="677">
        <f>Input!E120</f>
        <v>0</v>
      </c>
      <c r="F58" s="677">
        <f>Input!F120*(Input!$C$69=1)+Input!H120*(Input!$C$69=2)+Input!J120*(Input!$C$69=3)</f>
        <v>0</v>
      </c>
      <c r="G58" s="677">
        <f>Input!G120*(Input!$C$69=1)+Input!I120*(Input!$C$69=2)+Input!K120*(Input!$C$69=3)</f>
        <v>0</v>
      </c>
      <c r="H58" s="677">
        <f>Input!L120</f>
        <v>0</v>
      </c>
      <c r="I58" s="599">
        <f t="shared" si="0"/>
        <v>0</v>
      </c>
      <c r="J58" s="599">
        <f t="shared" si="1"/>
        <v>0</v>
      </c>
      <c r="K58" s="599">
        <f t="shared" si="2"/>
        <v>0</v>
      </c>
      <c r="L58" s="473"/>
      <c r="M58" s="676" t="b">
        <f t="shared" si="3"/>
        <v>1</v>
      </c>
      <c r="N58" s="599">
        <f t="shared" si="4"/>
        <v>0</v>
      </c>
    </row>
    <row r="59" spans="1:14" x14ac:dyDescent="0.25">
      <c r="A59" s="506">
        <v>50</v>
      </c>
      <c r="B59" s="506">
        <f>Input!B121</f>
        <v>0</v>
      </c>
      <c r="C59" s="506">
        <f>Input!C121</f>
        <v>0</v>
      </c>
      <c r="D59" s="506">
        <f>Input!D121</f>
        <v>0</v>
      </c>
      <c r="E59" s="677">
        <f>Input!E121</f>
        <v>0</v>
      </c>
      <c r="F59" s="677">
        <f>Input!F121*(Input!$C$69=1)+Input!H121*(Input!$C$69=2)+Input!J121*(Input!$C$69=3)</f>
        <v>0</v>
      </c>
      <c r="G59" s="677">
        <f>Input!G121*(Input!$C$69=1)+Input!I121*(Input!$C$69=2)+Input!K121*(Input!$C$69=3)</f>
        <v>0</v>
      </c>
      <c r="H59" s="677">
        <f>Input!L121</f>
        <v>0</v>
      </c>
      <c r="I59" s="599">
        <f t="shared" si="0"/>
        <v>0</v>
      </c>
      <c r="J59" s="599">
        <f t="shared" si="1"/>
        <v>0</v>
      </c>
      <c r="K59" s="599">
        <f t="shared" si="2"/>
        <v>0</v>
      </c>
      <c r="L59" s="473"/>
      <c r="M59" s="676" t="b">
        <f t="shared" si="3"/>
        <v>1</v>
      </c>
      <c r="N59" s="599">
        <f t="shared" si="4"/>
        <v>0</v>
      </c>
    </row>
    <row r="60" spans="1:14" x14ac:dyDescent="0.25">
      <c r="A60" s="473"/>
      <c r="B60" s="473"/>
      <c r="C60" s="473"/>
      <c r="D60" s="473"/>
      <c r="E60" s="473"/>
      <c r="F60" s="473"/>
      <c r="G60" s="473"/>
      <c r="H60" s="473"/>
      <c r="I60" s="292" t="b">
        <f>SUM(I10:I59)='Market Consistent Balance Sheet'!D68</f>
        <v>1</v>
      </c>
      <c r="J60" s="607"/>
      <c r="K60" s="607"/>
      <c r="L60" s="473"/>
      <c r="M60" s="473"/>
      <c r="N60" s="473"/>
    </row>
    <row r="61" spans="1:14" x14ac:dyDescent="0.25">
      <c r="A61" s="473"/>
      <c r="B61" s="473"/>
      <c r="C61" s="473"/>
      <c r="D61" s="473"/>
      <c r="E61" s="473"/>
      <c r="F61" s="473"/>
      <c r="G61" s="473"/>
      <c r="H61" s="473"/>
      <c r="I61" s="473"/>
      <c r="J61" s="473"/>
      <c r="K61" s="473"/>
      <c r="L61" s="473"/>
      <c r="M61" s="473"/>
      <c r="N61" s="473"/>
    </row>
    <row r="62" spans="1:14" x14ac:dyDescent="0.25">
      <c r="A62" s="473"/>
      <c r="B62" s="473"/>
      <c r="C62" s="473"/>
      <c r="D62" s="473"/>
      <c r="E62" s="473"/>
      <c r="F62" s="473"/>
      <c r="G62" s="473"/>
      <c r="H62" s="473"/>
      <c r="I62" s="473"/>
      <c r="J62" s="473"/>
      <c r="K62" s="473"/>
      <c r="L62" s="473"/>
      <c r="M62" s="473"/>
      <c r="N62" s="473"/>
    </row>
    <row r="63" spans="1:14" x14ac:dyDescent="0.25">
      <c r="A63" s="473"/>
      <c r="B63" s="473"/>
      <c r="C63" s="473"/>
      <c r="D63" s="473"/>
      <c r="E63" s="473"/>
      <c r="F63" s="473"/>
      <c r="G63" s="473"/>
      <c r="H63" s="473"/>
      <c r="I63" s="473"/>
      <c r="J63" s="473"/>
      <c r="K63" s="473"/>
      <c r="L63" s="473"/>
      <c r="M63" s="473"/>
      <c r="N63" s="473"/>
    </row>
    <row r="64" spans="1:14" x14ac:dyDescent="0.25">
      <c r="A64" s="473"/>
      <c r="B64" s="473"/>
      <c r="C64" s="473"/>
      <c r="D64" s="473"/>
      <c r="E64" s="473"/>
      <c r="F64" s="473"/>
      <c r="G64" s="473"/>
      <c r="H64" s="473"/>
      <c r="I64" s="473"/>
      <c r="J64" s="473"/>
      <c r="K64" s="473"/>
      <c r="L64" s="473"/>
      <c r="M64" s="473"/>
      <c r="N64" s="473"/>
    </row>
    <row r="65" s="72" customFormat="1" x14ac:dyDescent="0.25"/>
    <row r="66" s="72" customFormat="1" x14ac:dyDescent="0.25"/>
    <row r="67" s="72" customFormat="1" x14ac:dyDescent="0.25"/>
    <row r="68" s="72" customFormat="1" x14ac:dyDescent="0.25"/>
    <row r="69" s="72" customFormat="1" x14ac:dyDescent="0.25"/>
    <row r="70" s="72" customFormat="1" x14ac:dyDescent="0.25"/>
    <row r="71" s="72" customFormat="1" x14ac:dyDescent="0.25"/>
    <row r="72" s="72" customFormat="1" x14ac:dyDescent="0.25"/>
    <row r="73" s="72" customFormat="1" x14ac:dyDescent="0.25"/>
    <row r="74" s="72" customFormat="1" x14ac:dyDescent="0.25"/>
    <row r="75" s="72" customFormat="1" x14ac:dyDescent="0.25"/>
    <row r="76" s="72" customFormat="1" x14ac:dyDescent="0.25"/>
    <row r="77" s="72" customFormat="1" x14ac:dyDescent="0.25"/>
    <row r="78" s="72" customFormat="1" x14ac:dyDescent="0.25"/>
    <row r="79" s="72" customFormat="1" x14ac:dyDescent="0.25"/>
    <row r="80" s="72" customFormat="1" x14ac:dyDescent="0.25"/>
  </sheetData>
  <mergeCells count="2">
    <mergeCell ref="A1:C1"/>
    <mergeCell ref="E7:G7"/>
  </mergeCell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8BE73-59C0-40F0-B2D9-5F2E756892BF}">
  <sheetPr>
    <tabColor rgb="FFFFFF99"/>
  </sheetPr>
  <dimension ref="A1:W488"/>
  <sheetViews>
    <sheetView workbookViewId="0"/>
  </sheetViews>
  <sheetFormatPr defaultColWidth="0" defaultRowHeight="18" customHeight="1" x14ac:dyDescent="0.25"/>
  <cols>
    <col min="1" max="1" width="4.88671875" style="72" customWidth="1"/>
    <col min="2" max="2" width="11.109375" style="83" customWidth="1"/>
    <col min="3" max="5" width="22.6640625" style="83" customWidth="1"/>
    <col min="6" max="6" width="13.5546875" style="83" customWidth="1"/>
    <col min="7" max="7" width="9.109375" style="72" customWidth="1"/>
    <col min="8" max="8" width="28" style="72" customWidth="1"/>
    <col min="9" max="9" width="17.5546875" style="72" customWidth="1"/>
    <col min="10" max="10" width="17.88671875" style="72" customWidth="1"/>
    <col min="11" max="11" width="17" style="72" customWidth="1"/>
    <col min="12" max="12" width="16.44140625" style="72" customWidth="1"/>
    <col min="13" max="13" width="14.5546875" style="72" customWidth="1"/>
    <col min="14" max="23" width="9.109375" style="72" customWidth="1"/>
    <col min="24" max="16384" width="9.109375" style="72" hidden="1"/>
  </cols>
  <sheetData>
    <row r="1" spans="1:13" ht="18" customHeight="1" x14ac:dyDescent="0.25">
      <c r="A1" s="678"/>
      <c r="B1" s="929" t="s">
        <v>543</v>
      </c>
      <c r="C1" s="930"/>
      <c r="D1" s="930"/>
      <c r="E1" s="930"/>
      <c r="F1" s="931"/>
      <c r="G1" s="473"/>
      <c r="H1" s="14"/>
      <c r="I1" s="473"/>
      <c r="J1" s="473"/>
      <c r="K1" s="473"/>
      <c r="L1" s="473"/>
      <c r="M1" s="473"/>
    </row>
    <row r="2" spans="1:13" ht="12.75" customHeight="1" x14ac:dyDescent="0.25">
      <c r="A2" s="679"/>
      <c r="B2" s="925" t="s">
        <v>493</v>
      </c>
      <c r="C2" s="925"/>
      <c r="D2" s="925"/>
      <c r="E2" s="44"/>
      <c r="F2" s="114"/>
      <c r="G2" s="473"/>
      <c r="H2" s="14"/>
      <c r="I2" s="473"/>
      <c r="J2" s="473"/>
      <c r="K2" s="473"/>
      <c r="L2" s="473"/>
      <c r="M2" s="473"/>
    </row>
    <row r="3" spans="1:13" ht="12.75" customHeight="1" x14ac:dyDescent="0.25">
      <c r="A3" s="679"/>
      <c r="B3" s="45" t="s">
        <v>494</v>
      </c>
      <c r="C3" s="19"/>
      <c r="D3" s="19"/>
      <c r="E3" s="44"/>
      <c r="F3" s="114"/>
      <c r="G3" s="473"/>
      <c r="H3" s="14"/>
      <c r="I3" s="473"/>
      <c r="J3" s="473"/>
      <c r="K3" s="473"/>
      <c r="L3" s="473"/>
      <c r="M3" s="473"/>
    </row>
    <row r="4" spans="1:13" ht="12.75" customHeight="1" x14ac:dyDescent="0.25">
      <c r="A4" s="679"/>
      <c r="B4" s="45" t="s">
        <v>464</v>
      </c>
      <c r="C4" s="19"/>
      <c r="D4" s="19"/>
      <c r="E4" s="44"/>
      <c r="F4" s="114"/>
      <c r="G4" s="473"/>
      <c r="H4" s="14"/>
      <c r="I4" s="473"/>
      <c r="J4" s="473"/>
      <c r="K4" s="473"/>
      <c r="L4" s="473"/>
      <c r="M4" s="473"/>
    </row>
    <row r="5" spans="1:13" ht="18" customHeight="1" x14ac:dyDescent="0.25">
      <c r="A5" s="679"/>
      <c r="B5" s="631"/>
      <c r="C5" s="631"/>
      <c r="D5" s="275" t="s">
        <v>544</v>
      </c>
      <c r="E5" s="631"/>
      <c r="F5" s="680"/>
      <c r="G5" s="473"/>
      <c r="H5" s="473"/>
      <c r="I5" s="473"/>
      <c r="J5" s="473"/>
      <c r="K5" s="473"/>
      <c r="L5" s="473"/>
      <c r="M5" s="473"/>
    </row>
    <row r="6" spans="1:13" ht="18" customHeight="1" x14ac:dyDescent="0.25">
      <c r="A6" s="679"/>
      <c r="B6" s="274" t="s">
        <v>545</v>
      </c>
      <c r="C6" s="681"/>
      <c r="D6" s="681"/>
      <c r="E6" s="681"/>
      <c r="F6" s="682"/>
      <c r="G6" s="473"/>
      <c r="H6" s="500" t="s">
        <v>546</v>
      </c>
      <c r="I6" s="500"/>
      <c r="J6" s="500"/>
      <c r="K6" s="473"/>
      <c r="L6" s="473"/>
      <c r="M6" s="473"/>
    </row>
    <row r="7" spans="1:13" s="17" customFormat="1" ht="18" customHeight="1" x14ac:dyDescent="0.25">
      <c r="A7" s="279"/>
      <c r="B7" s="932" t="s">
        <v>547</v>
      </c>
      <c r="C7" s="934" t="s">
        <v>548</v>
      </c>
      <c r="D7" s="935"/>
      <c r="E7" s="935"/>
      <c r="F7" s="936"/>
    </row>
    <row r="8" spans="1:13" s="277" customFormat="1" ht="40.5" customHeight="1" x14ac:dyDescent="0.3">
      <c r="A8" s="683"/>
      <c r="B8" s="933"/>
      <c r="C8" s="684" t="s">
        <v>549</v>
      </c>
      <c r="D8" s="684" t="s">
        <v>550</v>
      </c>
      <c r="E8" s="684" t="s">
        <v>551</v>
      </c>
      <c r="F8" s="684" t="s">
        <v>552</v>
      </c>
      <c r="G8" s="685"/>
      <c r="H8" s="686"/>
      <c r="I8" s="687" t="s">
        <v>549</v>
      </c>
      <c r="J8" s="687" t="s">
        <v>550</v>
      </c>
      <c r="K8" s="687" t="s">
        <v>553</v>
      </c>
      <c r="L8" s="687" t="s">
        <v>554</v>
      </c>
      <c r="M8" s="687" t="s">
        <v>555</v>
      </c>
    </row>
    <row r="9" spans="1:13" ht="25.5" customHeight="1" x14ac:dyDescent="0.25">
      <c r="A9" s="679"/>
      <c r="B9" s="664">
        <v>1</v>
      </c>
      <c r="C9" s="688">
        <v>0</v>
      </c>
      <c r="D9" s="688">
        <v>0</v>
      </c>
      <c r="E9" s="688">
        <v>0</v>
      </c>
      <c r="F9" s="689">
        <f t="shared" ref="F9:F43" si="0">SUM(C9:E9)</f>
        <v>0</v>
      </c>
      <c r="G9" s="473"/>
      <c r="H9" s="506" t="s">
        <v>556</v>
      </c>
      <c r="I9" s="677">
        <f>SUMPRODUCT(C9:C43,'3.1 Asset Shocks'!E10:E44)</f>
        <v>0</v>
      </c>
      <c r="J9" s="677">
        <f>SUMPRODUCT(D9:D43,'3.1 Asset Shocks'!E496:E530)</f>
        <v>0</v>
      </c>
      <c r="K9" s="677">
        <f>SUMPRODUCT(E9:E43,'3.1 Asset Shocks'!E496:E530)</f>
        <v>0</v>
      </c>
      <c r="L9" s="280">
        <f>M9-(I9+J9+K9)</f>
        <v>0</v>
      </c>
      <c r="M9" s="677">
        <f>M10</f>
        <v>0</v>
      </c>
    </row>
    <row r="10" spans="1:13" ht="18" customHeight="1" x14ac:dyDescent="0.25">
      <c r="A10" s="679"/>
      <c r="B10" s="664">
        <f>1+B9</f>
        <v>2</v>
      </c>
      <c r="C10" s="688">
        <v>0</v>
      </c>
      <c r="D10" s="688">
        <v>0</v>
      </c>
      <c r="E10" s="688">
        <v>0</v>
      </c>
      <c r="F10" s="689">
        <f t="shared" si="0"/>
        <v>0</v>
      </c>
      <c r="G10" s="473"/>
      <c r="H10" s="506" t="s">
        <v>557</v>
      </c>
      <c r="I10" s="677">
        <f>'Market Consistent Balance Sheet'!K8+'Market Consistent Balance Sheet'!K11</f>
        <v>0</v>
      </c>
      <c r="J10" s="677">
        <f>'Market Consistent Balance Sheet'!K17</f>
        <v>0</v>
      </c>
      <c r="K10" s="677">
        <f>'Market Consistent Balance Sheet'!K65+'Market Consistent Balance Sheet'!K77+'Market Consistent Balance Sheet'!K47</f>
        <v>0</v>
      </c>
      <c r="L10" s="677">
        <f>'Market Consistent Balance Sheet'!K16+'Market Consistent Balance Sheet'!K57+'Market Consistent Balance Sheet'!K58+'Market Consistent Balance Sheet'!K59+'Market Consistent Balance Sheet'!K60+'Market Consistent Balance Sheet'!K61+'Market Consistent Balance Sheet'!K66+'Market Consistent Balance Sheet'!K67+'Market Consistent Balance Sheet'!K68+'Market Consistent Balance Sheet'!K69+'Market Consistent Balance Sheet'!K71+'Market Consistent Balance Sheet'!K64</f>
        <v>0</v>
      </c>
      <c r="M10" s="677">
        <f>'Market Consistent Balance Sheet'!K105</f>
        <v>0</v>
      </c>
    </row>
    <row r="11" spans="1:13" ht="18" customHeight="1" x14ac:dyDescent="0.25">
      <c r="A11" s="679"/>
      <c r="B11" s="664">
        <f t="shared" ref="B11:B74" si="1">1+B10</f>
        <v>3</v>
      </c>
      <c r="C11" s="688">
        <v>0</v>
      </c>
      <c r="D11" s="688">
        <v>0</v>
      </c>
      <c r="E11" s="688">
        <v>0</v>
      </c>
      <c r="F11" s="689">
        <f t="shared" si="0"/>
        <v>0</v>
      </c>
      <c r="G11" s="473"/>
      <c r="H11" s="506" t="s">
        <v>558</v>
      </c>
      <c r="I11" s="667">
        <f>I9-I10</f>
        <v>0</v>
      </c>
      <c r="J11" s="667">
        <f>J9-J10</f>
        <v>0</v>
      </c>
      <c r="K11" s="667">
        <f>K9-K10</f>
        <v>0</v>
      </c>
      <c r="L11" s="667">
        <f>L9-L10</f>
        <v>0</v>
      </c>
      <c r="M11" s="667">
        <f>M9-M10</f>
        <v>0</v>
      </c>
    </row>
    <row r="12" spans="1:13" ht="18" customHeight="1" x14ac:dyDescent="0.25">
      <c r="A12" s="679"/>
      <c r="B12" s="664">
        <f t="shared" si="1"/>
        <v>4</v>
      </c>
      <c r="C12" s="688">
        <v>0</v>
      </c>
      <c r="D12" s="688">
        <v>0</v>
      </c>
      <c r="E12" s="688">
        <v>0</v>
      </c>
      <c r="F12" s="689">
        <f t="shared" si="0"/>
        <v>0</v>
      </c>
      <c r="G12" s="473"/>
      <c r="H12" s="473"/>
      <c r="I12" s="473"/>
      <c r="J12" s="473"/>
      <c r="K12" s="473"/>
      <c r="L12" s="473"/>
      <c r="M12" s="473"/>
    </row>
    <row r="13" spans="1:13" ht="18" customHeight="1" x14ac:dyDescent="0.25">
      <c r="A13" s="679"/>
      <c r="B13" s="664">
        <f t="shared" si="1"/>
        <v>5</v>
      </c>
      <c r="C13" s="688">
        <v>0</v>
      </c>
      <c r="D13" s="688">
        <v>0</v>
      </c>
      <c r="E13" s="688">
        <v>0</v>
      </c>
      <c r="F13" s="689">
        <f t="shared" si="0"/>
        <v>0</v>
      </c>
      <c r="G13" s="473"/>
      <c r="H13" s="473" t="s">
        <v>559</v>
      </c>
      <c r="I13" s="473"/>
      <c r="J13" s="473"/>
      <c r="K13" s="473"/>
      <c r="L13" s="473"/>
      <c r="M13" s="473"/>
    </row>
    <row r="14" spans="1:13" ht="18" customHeight="1" x14ac:dyDescent="0.25">
      <c r="A14" s="679"/>
      <c r="B14" s="664">
        <f t="shared" si="1"/>
        <v>6</v>
      </c>
      <c r="C14" s="688">
        <v>0</v>
      </c>
      <c r="D14" s="688">
        <v>0</v>
      </c>
      <c r="E14" s="688">
        <v>0</v>
      </c>
      <c r="F14" s="689">
        <f t="shared" si="0"/>
        <v>0</v>
      </c>
      <c r="G14" s="473"/>
      <c r="H14" s="473" t="s">
        <v>560</v>
      </c>
      <c r="I14" s="473"/>
      <c r="J14" s="473"/>
      <c r="K14" s="473"/>
      <c r="L14" s="473"/>
      <c r="M14" s="473"/>
    </row>
    <row r="15" spans="1:13" ht="18" customHeight="1" x14ac:dyDescent="0.25">
      <c r="A15" s="679"/>
      <c r="B15" s="664">
        <f t="shared" si="1"/>
        <v>7</v>
      </c>
      <c r="C15" s="688">
        <v>0</v>
      </c>
      <c r="D15" s="688">
        <v>0</v>
      </c>
      <c r="E15" s="688">
        <v>0</v>
      </c>
      <c r="F15" s="689">
        <f t="shared" si="0"/>
        <v>0</v>
      </c>
      <c r="G15" s="473"/>
      <c r="H15" s="14" t="s">
        <v>561</v>
      </c>
      <c r="I15" s="473"/>
      <c r="J15" s="473"/>
      <c r="K15" s="473"/>
      <c r="L15" s="473"/>
      <c r="M15" s="473"/>
    </row>
    <row r="16" spans="1:13" ht="18" customHeight="1" x14ac:dyDescent="0.25">
      <c r="A16" s="679"/>
      <c r="B16" s="664">
        <f t="shared" si="1"/>
        <v>8</v>
      </c>
      <c r="C16" s="688">
        <v>0</v>
      </c>
      <c r="D16" s="688">
        <v>0</v>
      </c>
      <c r="E16" s="688">
        <v>0</v>
      </c>
      <c r="F16" s="689">
        <f t="shared" si="0"/>
        <v>0</v>
      </c>
      <c r="G16" s="473"/>
      <c r="H16" s="473"/>
      <c r="I16" s="473"/>
      <c r="J16" s="473"/>
      <c r="K16" s="473"/>
      <c r="L16" s="473"/>
      <c r="M16" s="473"/>
    </row>
    <row r="17" spans="1:8" ht="18" customHeight="1" x14ac:dyDescent="0.25">
      <c r="A17" s="679"/>
      <c r="B17" s="664">
        <f t="shared" si="1"/>
        <v>9</v>
      </c>
      <c r="C17" s="688">
        <v>0</v>
      </c>
      <c r="D17" s="688">
        <v>0</v>
      </c>
      <c r="E17" s="688">
        <v>0</v>
      </c>
      <c r="F17" s="689">
        <f t="shared" si="0"/>
        <v>0</v>
      </c>
      <c r="G17" s="473"/>
      <c r="H17" s="473"/>
    </row>
    <row r="18" spans="1:8" ht="18" customHeight="1" x14ac:dyDescent="0.25">
      <c r="A18" s="679"/>
      <c r="B18" s="664">
        <f t="shared" si="1"/>
        <v>10</v>
      </c>
      <c r="C18" s="688">
        <v>0</v>
      </c>
      <c r="D18" s="688">
        <v>0</v>
      </c>
      <c r="E18" s="688">
        <v>0</v>
      </c>
      <c r="F18" s="689">
        <f t="shared" si="0"/>
        <v>0</v>
      </c>
      <c r="G18" s="473"/>
      <c r="H18" s="473" t="s">
        <v>495</v>
      </c>
    </row>
    <row r="19" spans="1:8" ht="18" customHeight="1" x14ac:dyDescent="0.25">
      <c r="A19" s="679"/>
      <c r="B19" s="664">
        <f t="shared" si="1"/>
        <v>11</v>
      </c>
      <c r="C19" s="688">
        <v>0</v>
      </c>
      <c r="D19" s="688">
        <v>0</v>
      </c>
      <c r="E19" s="688">
        <v>0</v>
      </c>
      <c r="F19" s="689">
        <f t="shared" si="0"/>
        <v>0</v>
      </c>
      <c r="G19" s="473"/>
      <c r="H19" s="14" t="s">
        <v>562</v>
      </c>
    </row>
    <row r="20" spans="1:8" ht="18" customHeight="1" x14ac:dyDescent="0.25">
      <c r="A20" s="679"/>
      <c r="B20" s="664">
        <f t="shared" si="1"/>
        <v>12</v>
      </c>
      <c r="C20" s="688">
        <v>0</v>
      </c>
      <c r="D20" s="688">
        <v>0</v>
      </c>
      <c r="E20" s="688">
        <v>0</v>
      </c>
      <c r="F20" s="689">
        <f t="shared" si="0"/>
        <v>0</v>
      </c>
      <c r="G20" s="473"/>
      <c r="H20" s="14" t="s">
        <v>563</v>
      </c>
    </row>
    <row r="21" spans="1:8" ht="18" customHeight="1" x14ac:dyDescent="0.25">
      <c r="A21" s="679"/>
      <c r="B21" s="664">
        <f t="shared" si="1"/>
        <v>13</v>
      </c>
      <c r="C21" s="688">
        <v>0</v>
      </c>
      <c r="D21" s="688">
        <v>0</v>
      </c>
      <c r="E21" s="688">
        <v>0</v>
      </c>
      <c r="F21" s="689">
        <f t="shared" si="0"/>
        <v>0</v>
      </c>
      <c r="G21" s="473"/>
      <c r="H21" s="14" t="s">
        <v>564</v>
      </c>
    </row>
    <row r="22" spans="1:8" ht="18" customHeight="1" x14ac:dyDescent="0.25">
      <c r="A22" s="679"/>
      <c r="B22" s="664">
        <f t="shared" si="1"/>
        <v>14</v>
      </c>
      <c r="C22" s="688">
        <v>0</v>
      </c>
      <c r="D22" s="688">
        <v>0</v>
      </c>
      <c r="E22" s="688">
        <v>0</v>
      </c>
      <c r="F22" s="689">
        <f t="shared" si="0"/>
        <v>0</v>
      </c>
      <c r="G22" s="473"/>
      <c r="H22" s="14" t="s">
        <v>565</v>
      </c>
    </row>
    <row r="23" spans="1:8" ht="18" customHeight="1" x14ac:dyDescent="0.25">
      <c r="A23" s="679"/>
      <c r="B23" s="664">
        <f t="shared" si="1"/>
        <v>15</v>
      </c>
      <c r="C23" s="688">
        <v>0</v>
      </c>
      <c r="D23" s="688">
        <v>0</v>
      </c>
      <c r="E23" s="688">
        <v>0</v>
      </c>
      <c r="F23" s="689">
        <f t="shared" si="0"/>
        <v>0</v>
      </c>
      <c r="G23" s="473"/>
      <c r="H23" s="14" t="s">
        <v>566</v>
      </c>
    </row>
    <row r="24" spans="1:8" ht="18" customHeight="1" x14ac:dyDescent="0.25">
      <c r="A24" s="679"/>
      <c r="B24" s="664">
        <f t="shared" si="1"/>
        <v>16</v>
      </c>
      <c r="C24" s="688">
        <v>0</v>
      </c>
      <c r="D24" s="688">
        <v>0</v>
      </c>
      <c r="E24" s="688">
        <v>0</v>
      </c>
      <c r="F24" s="689">
        <f t="shared" si="0"/>
        <v>0</v>
      </c>
      <c r="G24" s="473"/>
      <c r="H24" s="14" t="s">
        <v>567</v>
      </c>
    </row>
    <row r="25" spans="1:8" ht="18" customHeight="1" x14ac:dyDescent="0.25">
      <c r="A25" s="679"/>
      <c r="B25" s="664">
        <f t="shared" si="1"/>
        <v>17</v>
      </c>
      <c r="C25" s="688">
        <v>0</v>
      </c>
      <c r="D25" s="688">
        <v>0</v>
      </c>
      <c r="E25" s="688">
        <v>0</v>
      </c>
      <c r="F25" s="689">
        <f t="shared" si="0"/>
        <v>0</v>
      </c>
      <c r="G25" s="473"/>
      <c r="H25" s="14" t="s">
        <v>568</v>
      </c>
    </row>
    <row r="26" spans="1:8" ht="18" customHeight="1" x14ac:dyDescent="0.25">
      <c r="A26" s="679"/>
      <c r="B26" s="664">
        <f t="shared" si="1"/>
        <v>18</v>
      </c>
      <c r="C26" s="688">
        <v>0</v>
      </c>
      <c r="D26" s="688">
        <v>0</v>
      </c>
      <c r="E26" s="688">
        <v>0</v>
      </c>
      <c r="F26" s="689">
        <f t="shared" si="0"/>
        <v>0</v>
      </c>
      <c r="G26" s="473"/>
      <c r="H26" s="14" t="s">
        <v>569</v>
      </c>
    </row>
    <row r="27" spans="1:8" ht="18" customHeight="1" x14ac:dyDescent="0.25">
      <c r="A27" s="679"/>
      <c r="B27" s="664">
        <f t="shared" si="1"/>
        <v>19</v>
      </c>
      <c r="C27" s="688">
        <v>0</v>
      </c>
      <c r="D27" s="688">
        <v>0</v>
      </c>
      <c r="E27" s="688">
        <v>0</v>
      </c>
      <c r="F27" s="689">
        <f t="shared" si="0"/>
        <v>0</v>
      </c>
      <c r="G27" s="473"/>
      <c r="H27" s="14" t="s">
        <v>570</v>
      </c>
    </row>
    <row r="28" spans="1:8" ht="18" customHeight="1" x14ac:dyDescent="0.25">
      <c r="A28" s="679"/>
      <c r="B28" s="664">
        <f t="shared" si="1"/>
        <v>20</v>
      </c>
      <c r="C28" s="688">
        <v>0</v>
      </c>
      <c r="D28" s="688">
        <v>0</v>
      </c>
      <c r="E28" s="688">
        <v>0</v>
      </c>
      <c r="F28" s="689">
        <f t="shared" si="0"/>
        <v>0</v>
      </c>
      <c r="G28" s="473"/>
      <c r="H28" s="14" t="s">
        <v>571</v>
      </c>
    </row>
    <row r="29" spans="1:8" ht="18" customHeight="1" x14ac:dyDescent="0.25">
      <c r="A29" s="679"/>
      <c r="B29" s="664">
        <f t="shared" si="1"/>
        <v>21</v>
      </c>
      <c r="C29" s="688">
        <v>0</v>
      </c>
      <c r="D29" s="688">
        <v>0</v>
      </c>
      <c r="E29" s="688">
        <v>0</v>
      </c>
      <c r="F29" s="689">
        <f t="shared" si="0"/>
        <v>0</v>
      </c>
      <c r="G29" s="473"/>
      <c r="H29" s="14" t="s">
        <v>572</v>
      </c>
    </row>
    <row r="30" spans="1:8" ht="18" customHeight="1" x14ac:dyDescent="0.25">
      <c r="A30" s="679"/>
      <c r="B30" s="664">
        <f t="shared" si="1"/>
        <v>22</v>
      </c>
      <c r="C30" s="688">
        <v>0</v>
      </c>
      <c r="D30" s="688">
        <v>0</v>
      </c>
      <c r="E30" s="688">
        <v>0</v>
      </c>
      <c r="F30" s="689">
        <f t="shared" si="0"/>
        <v>0</v>
      </c>
      <c r="G30" s="473"/>
      <c r="H30" s="14" t="s">
        <v>573</v>
      </c>
    </row>
    <row r="31" spans="1:8" ht="18" customHeight="1" x14ac:dyDescent="0.25">
      <c r="A31" s="679"/>
      <c r="B31" s="664">
        <f t="shared" si="1"/>
        <v>23</v>
      </c>
      <c r="C31" s="688">
        <v>0</v>
      </c>
      <c r="D31" s="688">
        <v>0</v>
      </c>
      <c r="E31" s="688">
        <v>0</v>
      </c>
      <c r="F31" s="689">
        <f t="shared" si="0"/>
        <v>0</v>
      </c>
      <c r="G31" s="473"/>
      <c r="H31" s="14" t="s">
        <v>574</v>
      </c>
    </row>
    <row r="32" spans="1:8" ht="18" customHeight="1" x14ac:dyDescent="0.25">
      <c r="A32" s="679"/>
      <c r="B32" s="664">
        <f t="shared" si="1"/>
        <v>24</v>
      </c>
      <c r="C32" s="688">
        <v>0</v>
      </c>
      <c r="D32" s="688">
        <v>0</v>
      </c>
      <c r="E32" s="688">
        <v>0</v>
      </c>
      <c r="F32" s="689">
        <f t="shared" si="0"/>
        <v>0</v>
      </c>
      <c r="G32" s="473"/>
      <c r="H32" s="14" t="s">
        <v>575</v>
      </c>
    </row>
    <row r="33" spans="1:6" ht="18" customHeight="1" x14ac:dyDescent="0.25">
      <c r="A33" s="679"/>
      <c r="B33" s="664">
        <f t="shared" si="1"/>
        <v>25</v>
      </c>
      <c r="C33" s="688">
        <v>0</v>
      </c>
      <c r="D33" s="688">
        <v>0</v>
      </c>
      <c r="E33" s="688">
        <v>0</v>
      </c>
      <c r="F33" s="689">
        <f t="shared" si="0"/>
        <v>0</v>
      </c>
    </row>
    <row r="34" spans="1:6" ht="18" customHeight="1" x14ac:dyDescent="0.25">
      <c r="A34" s="679"/>
      <c r="B34" s="664">
        <f t="shared" si="1"/>
        <v>26</v>
      </c>
      <c r="C34" s="688">
        <v>0</v>
      </c>
      <c r="D34" s="688">
        <v>0</v>
      </c>
      <c r="E34" s="688">
        <v>0</v>
      </c>
      <c r="F34" s="689">
        <f t="shared" si="0"/>
        <v>0</v>
      </c>
    </row>
    <row r="35" spans="1:6" ht="18" customHeight="1" x14ac:dyDescent="0.25">
      <c r="A35" s="679"/>
      <c r="B35" s="664">
        <f t="shared" si="1"/>
        <v>27</v>
      </c>
      <c r="C35" s="688">
        <v>0</v>
      </c>
      <c r="D35" s="688">
        <v>0</v>
      </c>
      <c r="E35" s="688">
        <v>0</v>
      </c>
      <c r="F35" s="689">
        <f t="shared" si="0"/>
        <v>0</v>
      </c>
    </row>
    <row r="36" spans="1:6" ht="18" customHeight="1" x14ac:dyDescent="0.25">
      <c r="A36" s="679"/>
      <c r="B36" s="664">
        <f t="shared" si="1"/>
        <v>28</v>
      </c>
      <c r="C36" s="688">
        <v>0</v>
      </c>
      <c r="D36" s="688">
        <v>0</v>
      </c>
      <c r="E36" s="688">
        <v>0</v>
      </c>
      <c r="F36" s="689">
        <f t="shared" si="0"/>
        <v>0</v>
      </c>
    </row>
    <row r="37" spans="1:6" ht="18" customHeight="1" x14ac:dyDescent="0.25">
      <c r="A37" s="679"/>
      <c r="B37" s="664">
        <f t="shared" si="1"/>
        <v>29</v>
      </c>
      <c r="C37" s="688">
        <v>0</v>
      </c>
      <c r="D37" s="688">
        <v>0</v>
      </c>
      <c r="E37" s="688">
        <v>0</v>
      </c>
      <c r="F37" s="689">
        <f t="shared" si="0"/>
        <v>0</v>
      </c>
    </row>
    <row r="38" spans="1:6" ht="18" customHeight="1" x14ac:dyDescent="0.25">
      <c r="A38" s="679"/>
      <c r="B38" s="664">
        <f t="shared" si="1"/>
        <v>30</v>
      </c>
      <c r="C38" s="688">
        <v>0</v>
      </c>
      <c r="D38" s="688">
        <v>0</v>
      </c>
      <c r="E38" s="688">
        <v>0</v>
      </c>
      <c r="F38" s="689">
        <f t="shared" si="0"/>
        <v>0</v>
      </c>
    </row>
    <row r="39" spans="1:6" ht="18" customHeight="1" x14ac:dyDescent="0.25">
      <c r="A39" s="679"/>
      <c r="B39" s="664">
        <f t="shared" si="1"/>
        <v>31</v>
      </c>
      <c r="C39" s="688">
        <v>0</v>
      </c>
      <c r="D39" s="688">
        <v>0</v>
      </c>
      <c r="E39" s="688">
        <v>0</v>
      </c>
      <c r="F39" s="689">
        <f t="shared" si="0"/>
        <v>0</v>
      </c>
    </row>
    <row r="40" spans="1:6" ht="18" customHeight="1" x14ac:dyDescent="0.25">
      <c r="A40" s="679"/>
      <c r="B40" s="664">
        <f t="shared" si="1"/>
        <v>32</v>
      </c>
      <c r="C40" s="688">
        <v>0</v>
      </c>
      <c r="D40" s="688">
        <v>0</v>
      </c>
      <c r="E40" s="688">
        <v>0</v>
      </c>
      <c r="F40" s="689">
        <f t="shared" si="0"/>
        <v>0</v>
      </c>
    </row>
    <row r="41" spans="1:6" ht="18" customHeight="1" x14ac:dyDescent="0.25">
      <c r="A41" s="679"/>
      <c r="B41" s="664">
        <f t="shared" si="1"/>
        <v>33</v>
      </c>
      <c r="C41" s="688">
        <v>0</v>
      </c>
      <c r="D41" s="688">
        <v>0</v>
      </c>
      <c r="E41" s="688">
        <v>0</v>
      </c>
      <c r="F41" s="689">
        <f t="shared" si="0"/>
        <v>0</v>
      </c>
    </row>
    <row r="42" spans="1:6" ht="18" customHeight="1" x14ac:dyDescent="0.25">
      <c r="A42" s="679"/>
      <c r="B42" s="664">
        <f t="shared" si="1"/>
        <v>34</v>
      </c>
      <c r="C42" s="688">
        <v>0</v>
      </c>
      <c r="D42" s="688">
        <v>0</v>
      </c>
      <c r="E42" s="688">
        <v>0</v>
      </c>
      <c r="F42" s="689">
        <f t="shared" si="0"/>
        <v>0</v>
      </c>
    </row>
    <row r="43" spans="1:6" ht="18" customHeight="1" x14ac:dyDescent="0.25">
      <c r="A43" s="679"/>
      <c r="B43" s="664">
        <f t="shared" si="1"/>
        <v>35</v>
      </c>
      <c r="C43" s="688">
        <v>0</v>
      </c>
      <c r="D43" s="688">
        <v>0</v>
      </c>
      <c r="E43" s="688">
        <v>0</v>
      </c>
      <c r="F43" s="689">
        <f t="shared" si="0"/>
        <v>0</v>
      </c>
    </row>
    <row r="44" spans="1:6" ht="18" customHeight="1" x14ac:dyDescent="0.25">
      <c r="A44" s="473"/>
      <c r="B44" s="664">
        <f t="shared" si="1"/>
        <v>36</v>
      </c>
      <c r="C44" s="688">
        <v>0</v>
      </c>
      <c r="D44" s="688">
        <v>0</v>
      </c>
      <c r="E44" s="688">
        <v>0</v>
      </c>
      <c r="F44" s="689">
        <f t="shared" ref="F44:F107" si="2">SUM(C44:E44)</f>
        <v>0</v>
      </c>
    </row>
    <row r="45" spans="1:6" ht="18" customHeight="1" x14ac:dyDescent="0.25">
      <c r="A45" s="473"/>
      <c r="B45" s="664">
        <f t="shared" si="1"/>
        <v>37</v>
      </c>
      <c r="C45" s="688">
        <v>0</v>
      </c>
      <c r="D45" s="688">
        <v>0</v>
      </c>
      <c r="E45" s="688">
        <v>0</v>
      </c>
      <c r="F45" s="689">
        <f t="shared" si="2"/>
        <v>0</v>
      </c>
    </row>
    <row r="46" spans="1:6" ht="18" customHeight="1" x14ac:dyDescent="0.25">
      <c r="A46" s="473"/>
      <c r="B46" s="664">
        <f t="shared" si="1"/>
        <v>38</v>
      </c>
      <c r="C46" s="688">
        <v>0</v>
      </c>
      <c r="D46" s="688">
        <v>0</v>
      </c>
      <c r="E46" s="688">
        <v>0</v>
      </c>
      <c r="F46" s="689">
        <f t="shared" si="2"/>
        <v>0</v>
      </c>
    </row>
    <row r="47" spans="1:6" ht="18" customHeight="1" x14ac:dyDescent="0.25">
      <c r="A47" s="473"/>
      <c r="B47" s="664">
        <f t="shared" si="1"/>
        <v>39</v>
      </c>
      <c r="C47" s="688">
        <v>0</v>
      </c>
      <c r="D47" s="688">
        <v>0</v>
      </c>
      <c r="E47" s="688">
        <v>0</v>
      </c>
      <c r="F47" s="689">
        <f t="shared" si="2"/>
        <v>0</v>
      </c>
    </row>
    <row r="48" spans="1:6" ht="18" customHeight="1" x14ac:dyDescent="0.25">
      <c r="A48" s="473"/>
      <c r="B48" s="664">
        <f t="shared" si="1"/>
        <v>40</v>
      </c>
      <c r="C48" s="688">
        <v>0</v>
      </c>
      <c r="D48" s="688">
        <v>0</v>
      </c>
      <c r="E48" s="688">
        <v>0</v>
      </c>
      <c r="F48" s="689">
        <f t="shared" si="2"/>
        <v>0</v>
      </c>
    </row>
    <row r="49" spans="2:6" ht="18" customHeight="1" x14ac:dyDescent="0.25">
      <c r="B49" s="664">
        <f t="shared" si="1"/>
        <v>41</v>
      </c>
      <c r="C49" s="688">
        <v>0</v>
      </c>
      <c r="D49" s="688">
        <v>0</v>
      </c>
      <c r="E49" s="688">
        <v>0</v>
      </c>
      <c r="F49" s="689">
        <f t="shared" si="2"/>
        <v>0</v>
      </c>
    </row>
    <row r="50" spans="2:6" ht="18" customHeight="1" x14ac:dyDescent="0.25">
      <c r="B50" s="664">
        <f t="shared" si="1"/>
        <v>42</v>
      </c>
      <c r="C50" s="688">
        <v>0</v>
      </c>
      <c r="D50" s="688">
        <v>0</v>
      </c>
      <c r="E50" s="688">
        <v>0</v>
      </c>
      <c r="F50" s="689">
        <f t="shared" si="2"/>
        <v>0</v>
      </c>
    </row>
    <row r="51" spans="2:6" ht="18" customHeight="1" x14ac:dyDescent="0.25">
      <c r="B51" s="664">
        <f t="shared" si="1"/>
        <v>43</v>
      </c>
      <c r="C51" s="688">
        <v>0</v>
      </c>
      <c r="D51" s="688">
        <v>0</v>
      </c>
      <c r="E51" s="688">
        <v>0</v>
      </c>
      <c r="F51" s="689">
        <f t="shared" si="2"/>
        <v>0</v>
      </c>
    </row>
    <row r="52" spans="2:6" ht="18" customHeight="1" x14ac:dyDescent="0.25">
      <c r="B52" s="664">
        <f t="shared" si="1"/>
        <v>44</v>
      </c>
      <c r="C52" s="688">
        <v>0</v>
      </c>
      <c r="D52" s="688">
        <v>0</v>
      </c>
      <c r="E52" s="688">
        <v>0</v>
      </c>
      <c r="F52" s="689">
        <f t="shared" si="2"/>
        <v>0</v>
      </c>
    </row>
    <row r="53" spans="2:6" ht="18" customHeight="1" x14ac:dyDescent="0.25">
      <c r="B53" s="664">
        <f t="shared" si="1"/>
        <v>45</v>
      </c>
      <c r="C53" s="688">
        <v>0</v>
      </c>
      <c r="D53" s="688">
        <v>0</v>
      </c>
      <c r="E53" s="688">
        <v>0</v>
      </c>
      <c r="F53" s="689">
        <f t="shared" si="2"/>
        <v>0</v>
      </c>
    </row>
    <row r="54" spans="2:6" ht="18" customHeight="1" x14ac:dyDescent="0.25">
      <c r="B54" s="664">
        <f t="shared" si="1"/>
        <v>46</v>
      </c>
      <c r="C54" s="688">
        <v>0</v>
      </c>
      <c r="D54" s="688">
        <v>0</v>
      </c>
      <c r="E54" s="688">
        <v>0</v>
      </c>
      <c r="F54" s="689">
        <f t="shared" si="2"/>
        <v>0</v>
      </c>
    </row>
    <row r="55" spans="2:6" ht="18" customHeight="1" x14ac:dyDescent="0.25">
      <c r="B55" s="664">
        <f t="shared" si="1"/>
        <v>47</v>
      </c>
      <c r="C55" s="688">
        <v>0</v>
      </c>
      <c r="D55" s="688">
        <v>0</v>
      </c>
      <c r="E55" s="688">
        <v>0</v>
      </c>
      <c r="F55" s="689">
        <f t="shared" si="2"/>
        <v>0</v>
      </c>
    </row>
    <row r="56" spans="2:6" ht="18" customHeight="1" x14ac:dyDescent="0.25">
      <c r="B56" s="664">
        <f t="shared" si="1"/>
        <v>48</v>
      </c>
      <c r="C56" s="688">
        <v>0</v>
      </c>
      <c r="D56" s="688">
        <v>0</v>
      </c>
      <c r="E56" s="688">
        <v>0</v>
      </c>
      <c r="F56" s="689">
        <f t="shared" si="2"/>
        <v>0</v>
      </c>
    </row>
    <row r="57" spans="2:6" ht="18" customHeight="1" x14ac:dyDescent="0.25">
      <c r="B57" s="664">
        <f t="shared" si="1"/>
        <v>49</v>
      </c>
      <c r="C57" s="688">
        <v>0</v>
      </c>
      <c r="D57" s="688">
        <v>0</v>
      </c>
      <c r="E57" s="688">
        <v>0</v>
      </c>
      <c r="F57" s="689">
        <f t="shared" si="2"/>
        <v>0</v>
      </c>
    </row>
    <row r="58" spans="2:6" ht="18" customHeight="1" x14ac:dyDescent="0.25">
      <c r="B58" s="664">
        <f t="shared" si="1"/>
        <v>50</v>
      </c>
      <c r="C58" s="688">
        <v>0</v>
      </c>
      <c r="D58" s="688">
        <v>0</v>
      </c>
      <c r="E58" s="688">
        <v>0</v>
      </c>
      <c r="F58" s="689">
        <f t="shared" si="2"/>
        <v>0</v>
      </c>
    </row>
    <row r="59" spans="2:6" ht="18" customHeight="1" x14ac:dyDescent="0.25">
      <c r="B59" s="664">
        <f t="shared" si="1"/>
        <v>51</v>
      </c>
      <c r="C59" s="688">
        <v>0</v>
      </c>
      <c r="D59" s="688">
        <v>0</v>
      </c>
      <c r="E59" s="688">
        <v>0</v>
      </c>
      <c r="F59" s="689">
        <f t="shared" si="2"/>
        <v>0</v>
      </c>
    </row>
    <row r="60" spans="2:6" ht="18" customHeight="1" x14ac:dyDescent="0.25">
      <c r="B60" s="664">
        <f t="shared" si="1"/>
        <v>52</v>
      </c>
      <c r="C60" s="688">
        <v>0</v>
      </c>
      <c r="D60" s="688">
        <v>0</v>
      </c>
      <c r="E60" s="688">
        <v>0</v>
      </c>
      <c r="F60" s="689">
        <f t="shared" si="2"/>
        <v>0</v>
      </c>
    </row>
    <row r="61" spans="2:6" ht="18" customHeight="1" x14ac:dyDescent="0.25">
      <c r="B61" s="664">
        <f t="shared" si="1"/>
        <v>53</v>
      </c>
      <c r="C61" s="688">
        <v>0</v>
      </c>
      <c r="D61" s="688">
        <v>0</v>
      </c>
      <c r="E61" s="688">
        <v>0</v>
      </c>
      <c r="F61" s="689">
        <f t="shared" si="2"/>
        <v>0</v>
      </c>
    </row>
    <row r="62" spans="2:6" ht="18" customHeight="1" x14ac:dyDescent="0.25">
      <c r="B62" s="664">
        <f t="shared" si="1"/>
        <v>54</v>
      </c>
      <c r="C62" s="688">
        <v>0</v>
      </c>
      <c r="D62" s="688">
        <v>0</v>
      </c>
      <c r="E62" s="688">
        <v>0</v>
      </c>
      <c r="F62" s="689">
        <f t="shared" si="2"/>
        <v>0</v>
      </c>
    </row>
    <row r="63" spans="2:6" ht="18" customHeight="1" x14ac:dyDescent="0.25">
      <c r="B63" s="664">
        <f t="shared" si="1"/>
        <v>55</v>
      </c>
      <c r="C63" s="688">
        <v>0</v>
      </c>
      <c r="D63" s="688">
        <v>0</v>
      </c>
      <c r="E63" s="688">
        <v>0</v>
      </c>
      <c r="F63" s="689">
        <f t="shared" si="2"/>
        <v>0</v>
      </c>
    </row>
    <row r="64" spans="2:6" ht="18" customHeight="1" x14ac:dyDescent="0.25">
      <c r="B64" s="664">
        <f t="shared" si="1"/>
        <v>56</v>
      </c>
      <c r="C64" s="688">
        <v>0</v>
      </c>
      <c r="D64" s="688">
        <v>0</v>
      </c>
      <c r="E64" s="688">
        <v>0</v>
      </c>
      <c r="F64" s="689">
        <f t="shared" si="2"/>
        <v>0</v>
      </c>
    </row>
    <row r="65" spans="2:6" ht="18" customHeight="1" x14ac:dyDescent="0.25">
      <c r="B65" s="664">
        <f t="shared" si="1"/>
        <v>57</v>
      </c>
      <c r="C65" s="688">
        <v>0</v>
      </c>
      <c r="D65" s="688">
        <v>0</v>
      </c>
      <c r="E65" s="688">
        <v>0</v>
      </c>
      <c r="F65" s="689">
        <f t="shared" si="2"/>
        <v>0</v>
      </c>
    </row>
    <row r="66" spans="2:6" ht="18" customHeight="1" x14ac:dyDescent="0.25">
      <c r="B66" s="664">
        <f t="shared" si="1"/>
        <v>58</v>
      </c>
      <c r="C66" s="688">
        <v>0</v>
      </c>
      <c r="D66" s="688">
        <v>0</v>
      </c>
      <c r="E66" s="688">
        <v>0</v>
      </c>
      <c r="F66" s="689">
        <f t="shared" si="2"/>
        <v>0</v>
      </c>
    </row>
    <row r="67" spans="2:6" ht="18" customHeight="1" x14ac:dyDescent="0.25">
      <c r="B67" s="664">
        <f t="shared" si="1"/>
        <v>59</v>
      </c>
      <c r="C67" s="688">
        <v>0</v>
      </c>
      <c r="D67" s="688">
        <v>0</v>
      </c>
      <c r="E67" s="688">
        <v>0</v>
      </c>
      <c r="F67" s="689">
        <f t="shared" si="2"/>
        <v>0</v>
      </c>
    </row>
    <row r="68" spans="2:6" ht="18" customHeight="1" x14ac:dyDescent="0.25">
      <c r="B68" s="664">
        <f t="shared" si="1"/>
        <v>60</v>
      </c>
      <c r="C68" s="688">
        <v>0</v>
      </c>
      <c r="D68" s="688">
        <v>0</v>
      </c>
      <c r="E68" s="688">
        <v>0</v>
      </c>
      <c r="F68" s="689">
        <f t="shared" si="2"/>
        <v>0</v>
      </c>
    </row>
    <row r="69" spans="2:6" ht="18" customHeight="1" x14ac:dyDescent="0.25">
      <c r="B69" s="664">
        <f t="shared" si="1"/>
        <v>61</v>
      </c>
      <c r="C69" s="688">
        <v>0</v>
      </c>
      <c r="D69" s="688">
        <v>0</v>
      </c>
      <c r="E69" s="688">
        <v>0</v>
      </c>
      <c r="F69" s="689">
        <f t="shared" si="2"/>
        <v>0</v>
      </c>
    </row>
    <row r="70" spans="2:6" ht="18" customHeight="1" x14ac:dyDescent="0.25">
      <c r="B70" s="664">
        <f t="shared" si="1"/>
        <v>62</v>
      </c>
      <c r="C70" s="688">
        <v>0</v>
      </c>
      <c r="D70" s="688">
        <v>0</v>
      </c>
      <c r="E70" s="688">
        <v>0</v>
      </c>
      <c r="F70" s="689">
        <f t="shared" si="2"/>
        <v>0</v>
      </c>
    </row>
    <row r="71" spans="2:6" ht="18" customHeight="1" x14ac:dyDescent="0.25">
      <c r="B71" s="664">
        <f t="shared" si="1"/>
        <v>63</v>
      </c>
      <c r="C71" s="688">
        <v>0</v>
      </c>
      <c r="D71" s="688">
        <v>0</v>
      </c>
      <c r="E71" s="688">
        <v>0</v>
      </c>
      <c r="F71" s="689">
        <f t="shared" si="2"/>
        <v>0</v>
      </c>
    </row>
    <row r="72" spans="2:6" ht="18" customHeight="1" x14ac:dyDescent="0.25">
      <c r="B72" s="664">
        <f t="shared" si="1"/>
        <v>64</v>
      </c>
      <c r="C72" s="688">
        <v>0</v>
      </c>
      <c r="D72" s="688">
        <v>0</v>
      </c>
      <c r="E72" s="688">
        <v>0</v>
      </c>
      <c r="F72" s="689">
        <f t="shared" si="2"/>
        <v>0</v>
      </c>
    </row>
    <row r="73" spans="2:6" ht="18" customHeight="1" x14ac:dyDescent="0.25">
      <c r="B73" s="664">
        <f t="shared" si="1"/>
        <v>65</v>
      </c>
      <c r="C73" s="688">
        <v>0</v>
      </c>
      <c r="D73" s="688">
        <v>0</v>
      </c>
      <c r="E73" s="688">
        <v>0</v>
      </c>
      <c r="F73" s="689">
        <f t="shared" si="2"/>
        <v>0</v>
      </c>
    </row>
    <row r="74" spans="2:6" ht="18" customHeight="1" x14ac:dyDescent="0.25">
      <c r="B74" s="664">
        <f t="shared" si="1"/>
        <v>66</v>
      </c>
      <c r="C74" s="688">
        <v>0</v>
      </c>
      <c r="D74" s="688">
        <v>0</v>
      </c>
      <c r="E74" s="688">
        <v>0</v>
      </c>
      <c r="F74" s="689">
        <f t="shared" si="2"/>
        <v>0</v>
      </c>
    </row>
    <row r="75" spans="2:6" ht="18" customHeight="1" x14ac:dyDescent="0.25">
      <c r="B75" s="664">
        <f t="shared" ref="B75:B138" si="3">1+B74</f>
        <v>67</v>
      </c>
      <c r="C75" s="688">
        <v>0</v>
      </c>
      <c r="D75" s="688">
        <v>0</v>
      </c>
      <c r="E75" s="688">
        <v>0</v>
      </c>
      <c r="F75" s="689">
        <f t="shared" si="2"/>
        <v>0</v>
      </c>
    </row>
    <row r="76" spans="2:6" ht="18" customHeight="1" x14ac:dyDescent="0.25">
      <c r="B76" s="664">
        <f t="shared" si="3"/>
        <v>68</v>
      </c>
      <c r="C76" s="688">
        <v>0</v>
      </c>
      <c r="D76" s="688">
        <v>0</v>
      </c>
      <c r="E76" s="688">
        <v>0</v>
      </c>
      <c r="F76" s="689">
        <f t="shared" si="2"/>
        <v>0</v>
      </c>
    </row>
    <row r="77" spans="2:6" ht="18" customHeight="1" x14ac:dyDescent="0.25">
      <c r="B77" s="664">
        <f t="shared" si="3"/>
        <v>69</v>
      </c>
      <c r="C77" s="688">
        <v>0</v>
      </c>
      <c r="D77" s="688">
        <v>0</v>
      </c>
      <c r="E77" s="688">
        <v>0</v>
      </c>
      <c r="F77" s="689">
        <f t="shared" si="2"/>
        <v>0</v>
      </c>
    </row>
    <row r="78" spans="2:6" ht="18" customHeight="1" x14ac:dyDescent="0.25">
      <c r="B78" s="664">
        <f t="shared" si="3"/>
        <v>70</v>
      </c>
      <c r="C78" s="688">
        <v>0</v>
      </c>
      <c r="D78" s="688">
        <v>0</v>
      </c>
      <c r="E78" s="688">
        <v>0</v>
      </c>
      <c r="F78" s="689">
        <f t="shared" si="2"/>
        <v>0</v>
      </c>
    </row>
    <row r="79" spans="2:6" ht="18" customHeight="1" x14ac:dyDescent="0.25">
      <c r="B79" s="664">
        <f t="shared" si="3"/>
        <v>71</v>
      </c>
      <c r="C79" s="688">
        <v>0</v>
      </c>
      <c r="D79" s="688">
        <v>0</v>
      </c>
      <c r="E79" s="688">
        <v>0</v>
      </c>
      <c r="F79" s="689">
        <f t="shared" si="2"/>
        <v>0</v>
      </c>
    </row>
    <row r="80" spans="2:6" ht="18" customHeight="1" x14ac:dyDescent="0.25">
      <c r="B80" s="664">
        <f t="shared" si="3"/>
        <v>72</v>
      </c>
      <c r="C80" s="688">
        <v>0</v>
      </c>
      <c r="D80" s="688">
        <v>0</v>
      </c>
      <c r="E80" s="688">
        <v>0</v>
      </c>
      <c r="F80" s="689">
        <f t="shared" si="2"/>
        <v>0</v>
      </c>
    </row>
    <row r="81" spans="2:6" ht="18" customHeight="1" x14ac:dyDescent="0.25">
      <c r="B81" s="664">
        <f t="shared" si="3"/>
        <v>73</v>
      </c>
      <c r="C81" s="688">
        <v>0</v>
      </c>
      <c r="D81" s="688">
        <v>0</v>
      </c>
      <c r="E81" s="688">
        <v>0</v>
      </c>
      <c r="F81" s="689">
        <f t="shared" si="2"/>
        <v>0</v>
      </c>
    </row>
    <row r="82" spans="2:6" ht="18" customHeight="1" x14ac:dyDescent="0.25">
      <c r="B82" s="664">
        <f t="shared" si="3"/>
        <v>74</v>
      </c>
      <c r="C82" s="688">
        <v>0</v>
      </c>
      <c r="D82" s="688">
        <v>0</v>
      </c>
      <c r="E82" s="688">
        <v>0</v>
      </c>
      <c r="F82" s="689">
        <f t="shared" si="2"/>
        <v>0</v>
      </c>
    </row>
    <row r="83" spans="2:6" ht="18" customHeight="1" x14ac:dyDescent="0.25">
      <c r="B83" s="664">
        <f t="shared" si="3"/>
        <v>75</v>
      </c>
      <c r="C83" s="688">
        <v>0</v>
      </c>
      <c r="D83" s="688">
        <v>0</v>
      </c>
      <c r="E83" s="688">
        <v>0</v>
      </c>
      <c r="F83" s="689">
        <f t="shared" si="2"/>
        <v>0</v>
      </c>
    </row>
    <row r="84" spans="2:6" ht="18" customHeight="1" x14ac:dyDescent="0.25">
      <c r="B84" s="664">
        <f t="shared" si="3"/>
        <v>76</v>
      </c>
      <c r="C84" s="688">
        <v>0</v>
      </c>
      <c r="D84" s="688">
        <v>0</v>
      </c>
      <c r="E84" s="688">
        <v>0</v>
      </c>
      <c r="F84" s="689">
        <f t="shared" si="2"/>
        <v>0</v>
      </c>
    </row>
    <row r="85" spans="2:6" ht="18" customHeight="1" x14ac:dyDescent="0.25">
      <c r="B85" s="664">
        <f t="shared" si="3"/>
        <v>77</v>
      </c>
      <c r="C85" s="688">
        <v>0</v>
      </c>
      <c r="D85" s="688">
        <v>0</v>
      </c>
      <c r="E85" s="688">
        <v>0</v>
      </c>
      <c r="F85" s="689">
        <f t="shared" si="2"/>
        <v>0</v>
      </c>
    </row>
    <row r="86" spans="2:6" ht="18" customHeight="1" x14ac:dyDescent="0.25">
      <c r="B86" s="664">
        <f t="shared" si="3"/>
        <v>78</v>
      </c>
      <c r="C86" s="688">
        <v>0</v>
      </c>
      <c r="D86" s="688">
        <v>0</v>
      </c>
      <c r="E86" s="688">
        <v>0</v>
      </c>
      <c r="F86" s="689">
        <f t="shared" si="2"/>
        <v>0</v>
      </c>
    </row>
    <row r="87" spans="2:6" ht="18" customHeight="1" x14ac:dyDescent="0.25">
      <c r="B87" s="664">
        <f t="shared" si="3"/>
        <v>79</v>
      </c>
      <c r="C87" s="688">
        <v>0</v>
      </c>
      <c r="D87" s="688">
        <v>0</v>
      </c>
      <c r="E87" s="688">
        <v>0</v>
      </c>
      <c r="F87" s="689">
        <f t="shared" si="2"/>
        <v>0</v>
      </c>
    </row>
    <row r="88" spans="2:6" ht="18" customHeight="1" x14ac:dyDescent="0.25">
      <c r="B88" s="664">
        <f t="shared" si="3"/>
        <v>80</v>
      </c>
      <c r="C88" s="688">
        <v>0</v>
      </c>
      <c r="D88" s="688">
        <v>0</v>
      </c>
      <c r="E88" s="688">
        <v>0</v>
      </c>
      <c r="F88" s="689">
        <f t="shared" si="2"/>
        <v>0</v>
      </c>
    </row>
    <row r="89" spans="2:6" ht="18" customHeight="1" x14ac:dyDescent="0.25">
      <c r="B89" s="664">
        <f t="shared" si="3"/>
        <v>81</v>
      </c>
      <c r="C89" s="688">
        <v>0</v>
      </c>
      <c r="D89" s="688">
        <v>0</v>
      </c>
      <c r="E89" s="688">
        <v>0</v>
      </c>
      <c r="F89" s="689">
        <f t="shared" si="2"/>
        <v>0</v>
      </c>
    </row>
    <row r="90" spans="2:6" ht="18" customHeight="1" x14ac:dyDescent="0.25">
      <c r="B90" s="664">
        <f t="shared" si="3"/>
        <v>82</v>
      </c>
      <c r="C90" s="688">
        <v>0</v>
      </c>
      <c r="D90" s="688">
        <v>0</v>
      </c>
      <c r="E90" s="688">
        <v>0</v>
      </c>
      <c r="F90" s="689">
        <f t="shared" si="2"/>
        <v>0</v>
      </c>
    </row>
    <row r="91" spans="2:6" ht="18" customHeight="1" x14ac:dyDescent="0.25">
      <c r="B91" s="664">
        <f t="shared" si="3"/>
        <v>83</v>
      </c>
      <c r="C91" s="688">
        <v>0</v>
      </c>
      <c r="D91" s="688">
        <v>0</v>
      </c>
      <c r="E91" s="688">
        <v>0</v>
      </c>
      <c r="F91" s="689">
        <f t="shared" si="2"/>
        <v>0</v>
      </c>
    </row>
    <row r="92" spans="2:6" ht="18" customHeight="1" x14ac:dyDescent="0.25">
      <c r="B92" s="664">
        <f t="shared" si="3"/>
        <v>84</v>
      </c>
      <c r="C92" s="688">
        <v>0</v>
      </c>
      <c r="D92" s="688">
        <v>0</v>
      </c>
      <c r="E92" s="688">
        <v>0</v>
      </c>
      <c r="F92" s="689">
        <f t="shared" si="2"/>
        <v>0</v>
      </c>
    </row>
    <row r="93" spans="2:6" ht="18" customHeight="1" x14ac:dyDescent="0.25">
      <c r="B93" s="664">
        <f t="shared" si="3"/>
        <v>85</v>
      </c>
      <c r="C93" s="688">
        <v>0</v>
      </c>
      <c r="D93" s="688">
        <v>0</v>
      </c>
      <c r="E93" s="688">
        <v>0</v>
      </c>
      <c r="F93" s="689">
        <f t="shared" si="2"/>
        <v>0</v>
      </c>
    </row>
    <row r="94" spans="2:6" ht="18" customHeight="1" x14ac:dyDescent="0.25">
      <c r="B94" s="664">
        <f t="shared" si="3"/>
        <v>86</v>
      </c>
      <c r="C94" s="688">
        <v>0</v>
      </c>
      <c r="D94" s="688">
        <v>0</v>
      </c>
      <c r="E94" s="688">
        <v>0</v>
      </c>
      <c r="F94" s="689">
        <f t="shared" si="2"/>
        <v>0</v>
      </c>
    </row>
    <row r="95" spans="2:6" ht="18" customHeight="1" x14ac:dyDescent="0.25">
      <c r="B95" s="664">
        <f t="shared" si="3"/>
        <v>87</v>
      </c>
      <c r="C95" s="688">
        <v>0</v>
      </c>
      <c r="D95" s="688">
        <v>0</v>
      </c>
      <c r="E95" s="688">
        <v>0</v>
      </c>
      <c r="F95" s="689">
        <f t="shared" si="2"/>
        <v>0</v>
      </c>
    </row>
    <row r="96" spans="2:6" ht="18" customHeight="1" x14ac:dyDescent="0.25">
      <c r="B96" s="664">
        <f t="shared" si="3"/>
        <v>88</v>
      </c>
      <c r="C96" s="688">
        <v>0</v>
      </c>
      <c r="D96" s="688">
        <v>0</v>
      </c>
      <c r="E96" s="688">
        <v>0</v>
      </c>
      <c r="F96" s="689">
        <f t="shared" si="2"/>
        <v>0</v>
      </c>
    </row>
    <row r="97" spans="2:6" ht="18" customHeight="1" x14ac:dyDescent="0.25">
      <c r="B97" s="664">
        <f t="shared" si="3"/>
        <v>89</v>
      </c>
      <c r="C97" s="688">
        <v>0</v>
      </c>
      <c r="D97" s="688">
        <v>0</v>
      </c>
      <c r="E97" s="688">
        <v>0</v>
      </c>
      <c r="F97" s="689">
        <f t="shared" si="2"/>
        <v>0</v>
      </c>
    </row>
    <row r="98" spans="2:6" ht="18" customHeight="1" x14ac:dyDescent="0.25">
      <c r="B98" s="664">
        <f t="shared" si="3"/>
        <v>90</v>
      </c>
      <c r="C98" s="688">
        <v>0</v>
      </c>
      <c r="D98" s="688">
        <v>0</v>
      </c>
      <c r="E98" s="688">
        <v>0</v>
      </c>
      <c r="F98" s="689">
        <f t="shared" si="2"/>
        <v>0</v>
      </c>
    </row>
    <row r="99" spans="2:6" ht="18" customHeight="1" x14ac:dyDescent="0.25">
      <c r="B99" s="664">
        <f t="shared" si="3"/>
        <v>91</v>
      </c>
      <c r="C99" s="688">
        <v>0</v>
      </c>
      <c r="D99" s="688">
        <v>0</v>
      </c>
      <c r="E99" s="688">
        <v>0</v>
      </c>
      <c r="F99" s="689">
        <f t="shared" si="2"/>
        <v>0</v>
      </c>
    </row>
    <row r="100" spans="2:6" ht="18" customHeight="1" x14ac:dyDescent="0.25">
      <c r="B100" s="664">
        <f t="shared" si="3"/>
        <v>92</v>
      </c>
      <c r="C100" s="688">
        <v>0</v>
      </c>
      <c r="D100" s="688">
        <v>0</v>
      </c>
      <c r="E100" s="688">
        <v>0</v>
      </c>
      <c r="F100" s="689">
        <f t="shared" si="2"/>
        <v>0</v>
      </c>
    </row>
    <row r="101" spans="2:6" ht="18" customHeight="1" x14ac:dyDescent="0.25">
      <c r="B101" s="664">
        <f t="shared" si="3"/>
        <v>93</v>
      </c>
      <c r="C101" s="688">
        <v>0</v>
      </c>
      <c r="D101" s="688">
        <v>0</v>
      </c>
      <c r="E101" s="688">
        <v>0</v>
      </c>
      <c r="F101" s="689">
        <f t="shared" si="2"/>
        <v>0</v>
      </c>
    </row>
    <row r="102" spans="2:6" ht="18" customHeight="1" x14ac:dyDescent="0.25">
      <c r="B102" s="664">
        <f t="shared" si="3"/>
        <v>94</v>
      </c>
      <c r="C102" s="688">
        <v>0</v>
      </c>
      <c r="D102" s="688">
        <v>0</v>
      </c>
      <c r="E102" s="688">
        <v>0</v>
      </c>
      <c r="F102" s="689">
        <f t="shared" si="2"/>
        <v>0</v>
      </c>
    </row>
    <row r="103" spans="2:6" ht="18" customHeight="1" x14ac:dyDescent="0.25">
      <c r="B103" s="664">
        <f t="shared" si="3"/>
        <v>95</v>
      </c>
      <c r="C103" s="688">
        <v>0</v>
      </c>
      <c r="D103" s="688">
        <v>0</v>
      </c>
      <c r="E103" s="688">
        <v>0</v>
      </c>
      <c r="F103" s="689">
        <f t="shared" si="2"/>
        <v>0</v>
      </c>
    </row>
    <row r="104" spans="2:6" ht="18" customHeight="1" x14ac:dyDescent="0.25">
      <c r="B104" s="664">
        <f t="shared" si="3"/>
        <v>96</v>
      </c>
      <c r="C104" s="688">
        <v>0</v>
      </c>
      <c r="D104" s="688">
        <v>0</v>
      </c>
      <c r="E104" s="688">
        <v>0</v>
      </c>
      <c r="F104" s="689">
        <f t="shared" si="2"/>
        <v>0</v>
      </c>
    </row>
    <row r="105" spans="2:6" ht="18" customHeight="1" x14ac:dyDescent="0.25">
      <c r="B105" s="664">
        <f t="shared" si="3"/>
        <v>97</v>
      </c>
      <c r="C105" s="688">
        <v>0</v>
      </c>
      <c r="D105" s="688">
        <v>0</v>
      </c>
      <c r="E105" s="688">
        <v>0</v>
      </c>
      <c r="F105" s="689">
        <f t="shared" si="2"/>
        <v>0</v>
      </c>
    </row>
    <row r="106" spans="2:6" ht="18" customHeight="1" x14ac:dyDescent="0.25">
      <c r="B106" s="664">
        <f t="shared" si="3"/>
        <v>98</v>
      </c>
      <c r="C106" s="688">
        <v>0</v>
      </c>
      <c r="D106" s="688">
        <v>0</v>
      </c>
      <c r="E106" s="688">
        <v>0</v>
      </c>
      <c r="F106" s="689">
        <f t="shared" si="2"/>
        <v>0</v>
      </c>
    </row>
    <row r="107" spans="2:6" ht="18" customHeight="1" x14ac:dyDescent="0.25">
      <c r="B107" s="664">
        <f t="shared" si="3"/>
        <v>99</v>
      </c>
      <c r="C107" s="688">
        <v>0</v>
      </c>
      <c r="D107" s="688">
        <v>0</v>
      </c>
      <c r="E107" s="688">
        <v>0</v>
      </c>
      <c r="F107" s="689">
        <f t="shared" si="2"/>
        <v>0</v>
      </c>
    </row>
    <row r="108" spans="2:6" ht="18" customHeight="1" x14ac:dyDescent="0.25">
      <c r="B108" s="664">
        <f t="shared" si="3"/>
        <v>100</v>
      </c>
      <c r="C108" s="688">
        <v>0</v>
      </c>
      <c r="D108" s="688">
        <v>0</v>
      </c>
      <c r="E108" s="688">
        <v>0</v>
      </c>
      <c r="F108" s="689">
        <f t="shared" ref="F108:F166" si="4">SUM(C108:E108)</f>
        <v>0</v>
      </c>
    </row>
    <row r="109" spans="2:6" ht="18" customHeight="1" x14ac:dyDescent="0.25">
      <c r="B109" s="664">
        <f t="shared" si="3"/>
        <v>101</v>
      </c>
      <c r="C109" s="688">
        <v>0</v>
      </c>
      <c r="D109" s="688">
        <v>0</v>
      </c>
      <c r="E109" s="688">
        <v>0</v>
      </c>
      <c r="F109" s="689">
        <f t="shared" si="4"/>
        <v>0</v>
      </c>
    </row>
    <row r="110" spans="2:6" ht="18" customHeight="1" x14ac:dyDescent="0.25">
      <c r="B110" s="664">
        <f t="shared" si="3"/>
        <v>102</v>
      </c>
      <c r="C110" s="688">
        <v>0</v>
      </c>
      <c r="D110" s="688">
        <v>0</v>
      </c>
      <c r="E110" s="688">
        <v>0</v>
      </c>
      <c r="F110" s="689">
        <f t="shared" si="4"/>
        <v>0</v>
      </c>
    </row>
    <row r="111" spans="2:6" ht="18" customHeight="1" x14ac:dyDescent="0.25">
      <c r="B111" s="664">
        <f t="shared" si="3"/>
        <v>103</v>
      </c>
      <c r="C111" s="688">
        <v>0</v>
      </c>
      <c r="D111" s="688">
        <v>0</v>
      </c>
      <c r="E111" s="688">
        <v>0</v>
      </c>
      <c r="F111" s="689">
        <f t="shared" si="4"/>
        <v>0</v>
      </c>
    </row>
    <row r="112" spans="2:6" ht="18" customHeight="1" x14ac:dyDescent="0.25">
      <c r="B112" s="664">
        <f t="shared" si="3"/>
        <v>104</v>
      </c>
      <c r="C112" s="688">
        <v>0</v>
      </c>
      <c r="D112" s="688">
        <v>0</v>
      </c>
      <c r="E112" s="688">
        <v>0</v>
      </c>
      <c r="F112" s="689">
        <f t="shared" si="4"/>
        <v>0</v>
      </c>
    </row>
    <row r="113" spans="2:6" ht="18" customHeight="1" x14ac:dyDescent="0.25">
      <c r="B113" s="664">
        <f t="shared" si="3"/>
        <v>105</v>
      </c>
      <c r="C113" s="688">
        <v>0</v>
      </c>
      <c r="D113" s="688">
        <v>0</v>
      </c>
      <c r="E113" s="688">
        <v>0</v>
      </c>
      <c r="F113" s="689">
        <f t="shared" si="4"/>
        <v>0</v>
      </c>
    </row>
    <row r="114" spans="2:6" ht="18" customHeight="1" x14ac:dyDescent="0.25">
      <c r="B114" s="664">
        <f t="shared" si="3"/>
        <v>106</v>
      </c>
      <c r="C114" s="688">
        <v>0</v>
      </c>
      <c r="D114" s="688">
        <v>0</v>
      </c>
      <c r="E114" s="688">
        <v>0</v>
      </c>
      <c r="F114" s="689">
        <f t="shared" si="4"/>
        <v>0</v>
      </c>
    </row>
    <row r="115" spans="2:6" ht="18" customHeight="1" x14ac:dyDescent="0.25">
      <c r="B115" s="664">
        <f t="shared" si="3"/>
        <v>107</v>
      </c>
      <c r="C115" s="688">
        <v>0</v>
      </c>
      <c r="D115" s="688">
        <v>0</v>
      </c>
      <c r="E115" s="688">
        <v>0</v>
      </c>
      <c r="F115" s="689">
        <f t="shared" si="4"/>
        <v>0</v>
      </c>
    </row>
    <row r="116" spans="2:6" ht="18" customHeight="1" x14ac:dyDescent="0.25">
      <c r="B116" s="664">
        <f t="shared" si="3"/>
        <v>108</v>
      </c>
      <c r="C116" s="688">
        <v>0</v>
      </c>
      <c r="D116" s="688">
        <v>0</v>
      </c>
      <c r="E116" s="688">
        <v>0</v>
      </c>
      <c r="F116" s="689">
        <f t="shared" si="4"/>
        <v>0</v>
      </c>
    </row>
    <row r="117" spans="2:6" ht="18" customHeight="1" x14ac:dyDescent="0.25">
      <c r="B117" s="664">
        <f t="shared" si="3"/>
        <v>109</v>
      </c>
      <c r="C117" s="688">
        <v>0</v>
      </c>
      <c r="D117" s="688">
        <v>0</v>
      </c>
      <c r="E117" s="688">
        <v>0</v>
      </c>
      <c r="F117" s="689">
        <f t="shared" si="4"/>
        <v>0</v>
      </c>
    </row>
    <row r="118" spans="2:6" ht="18" customHeight="1" x14ac:dyDescent="0.25">
      <c r="B118" s="664">
        <f t="shared" si="3"/>
        <v>110</v>
      </c>
      <c r="C118" s="688">
        <v>0</v>
      </c>
      <c r="D118" s="688">
        <v>0</v>
      </c>
      <c r="E118" s="688">
        <v>0</v>
      </c>
      <c r="F118" s="689">
        <f t="shared" si="4"/>
        <v>0</v>
      </c>
    </row>
    <row r="119" spans="2:6" ht="18" customHeight="1" x14ac:dyDescent="0.25">
      <c r="B119" s="664">
        <f t="shared" si="3"/>
        <v>111</v>
      </c>
      <c r="C119" s="688">
        <v>0</v>
      </c>
      <c r="D119" s="688">
        <v>0</v>
      </c>
      <c r="E119" s="688">
        <v>0</v>
      </c>
      <c r="F119" s="689">
        <f t="shared" si="4"/>
        <v>0</v>
      </c>
    </row>
    <row r="120" spans="2:6" ht="18" customHeight="1" x14ac:dyDescent="0.25">
      <c r="B120" s="664">
        <f t="shared" si="3"/>
        <v>112</v>
      </c>
      <c r="C120" s="688">
        <v>0</v>
      </c>
      <c r="D120" s="688">
        <v>0</v>
      </c>
      <c r="E120" s="688">
        <v>0</v>
      </c>
      <c r="F120" s="689">
        <f t="shared" si="4"/>
        <v>0</v>
      </c>
    </row>
    <row r="121" spans="2:6" ht="18" customHeight="1" x14ac:dyDescent="0.25">
      <c r="B121" s="664">
        <f t="shared" si="3"/>
        <v>113</v>
      </c>
      <c r="C121" s="688">
        <v>0</v>
      </c>
      <c r="D121" s="688">
        <v>0</v>
      </c>
      <c r="E121" s="688">
        <v>0</v>
      </c>
      <c r="F121" s="689">
        <f t="shared" si="4"/>
        <v>0</v>
      </c>
    </row>
    <row r="122" spans="2:6" ht="18" customHeight="1" x14ac:dyDescent="0.25">
      <c r="B122" s="664">
        <f t="shared" si="3"/>
        <v>114</v>
      </c>
      <c r="C122" s="688">
        <v>0</v>
      </c>
      <c r="D122" s="688">
        <v>0</v>
      </c>
      <c r="E122" s="688">
        <v>0</v>
      </c>
      <c r="F122" s="689">
        <f t="shared" si="4"/>
        <v>0</v>
      </c>
    </row>
    <row r="123" spans="2:6" ht="18" customHeight="1" x14ac:dyDescent="0.25">
      <c r="B123" s="664">
        <f t="shared" si="3"/>
        <v>115</v>
      </c>
      <c r="C123" s="688">
        <v>0</v>
      </c>
      <c r="D123" s="688">
        <v>0</v>
      </c>
      <c r="E123" s="688">
        <v>0</v>
      </c>
      <c r="F123" s="689">
        <f t="shared" si="4"/>
        <v>0</v>
      </c>
    </row>
    <row r="124" spans="2:6" ht="18" customHeight="1" x14ac:dyDescent="0.25">
      <c r="B124" s="664">
        <f t="shared" si="3"/>
        <v>116</v>
      </c>
      <c r="C124" s="688">
        <v>0</v>
      </c>
      <c r="D124" s="688">
        <v>0</v>
      </c>
      <c r="E124" s="688">
        <v>0</v>
      </c>
      <c r="F124" s="689">
        <f t="shared" si="4"/>
        <v>0</v>
      </c>
    </row>
    <row r="125" spans="2:6" ht="18" customHeight="1" x14ac:dyDescent="0.25">
      <c r="B125" s="664">
        <f t="shared" si="3"/>
        <v>117</v>
      </c>
      <c r="C125" s="688">
        <v>0</v>
      </c>
      <c r="D125" s="688">
        <v>0</v>
      </c>
      <c r="E125" s="688">
        <v>0</v>
      </c>
      <c r="F125" s="689">
        <f t="shared" si="4"/>
        <v>0</v>
      </c>
    </row>
    <row r="126" spans="2:6" ht="18" customHeight="1" x14ac:dyDescent="0.25">
      <c r="B126" s="664">
        <f t="shared" si="3"/>
        <v>118</v>
      </c>
      <c r="C126" s="688">
        <v>0</v>
      </c>
      <c r="D126" s="688">
        <v>0</v>
      </c>
      <c r="E126" s="688">
        <v>0</v>
      </c>
      <c r="F126" s="689">
        <f t="shared" si="4"/>
        <v>0</v>
      </c>
    </row>
    <row r="127" spans="2:6" ht="18" customHeight="1" x14ac:dyDescent="0.25">
      <c r="B127" s="664">
        <f t="shared" si="3"/>
        <v>119</v>
      </c>
      <c r="C127" s="688">
        <v>0</v>
      </c>
      <c r="D127" s="688">
        <v>0</v>
      </c>
      <c r="E127" s="688">
        <v>0</v>
      </c>
      <c r="F127" s="689">
        <f t="shared" si="4"/>
        <v>0</v>
      </c>
    </row>
    <row r="128" spans="2:6" ht="18" customHeight="1" x14ac:dyDescent="0.25">
      <c r="B128" s="664">
        <f t="shared" si="3"/>
        <v>120</v>
      </c>
      <c r="C128" s="688">
        <v>0</v>
      </c>
      <c r="D128" s="688">
        <v>0</v>
      </c>
      <c r="E128" s="688">
        <v>0</v>
      </c>
      <c r="F128" s="689">
        <f t="shared" si="4"/>
        <v>0</v>
      </c>
    </row>
    <row r="129" spans="2:6" ht="18" customHeight="1" x14ac:dyDescent="0.25">
      <c r="B129" s="664">
        <f t="shared" si="3"/>
        <v>121</v>
      </c>
      <c r="C129" s="688">
        <v>0</v>
      </c>
      <c r="D129" s="688">
        <v>0</v>
      </c>
      <c r="E129" s="688">
        <v>0</v>
      </c>
      <c r="F129" s="689">
        <f t="shared" si="4"/>
        <v>0</v>
      </c>
    </row>
    <row r="130" spans="2:6" ht="18" customHeight="1" x14ac:dyDescent="0.25">
      <c r="B130" s="664">
        <f t="shared" si="3"/>
        <v>122</v>
      </c>
      <c r="C130" s="688">
        <v>0</v>
      </c>
      <c r="D130" s="688">
        <v>0</v>
      </c>
      <c r="E130" s="688">
        <v>0</v>
      </c>
      <c r="F130" s="689">
        <f t="shared" si="4"/>
        <v>0</v>
      </c>
    </row>
    <row r="131" spans="2:6" ht="18" customHeight="1" x14ac:dyDescent="0.25">
      <c r="B131" s="664">
        <f t="shared" si="3"/>
        <v>123</v>
      </c>
      <c r="C131" s="688">
        <v>0</v>
      </c>
      <c r="D131" s="688">
        <v>0</v>
      </c>
      <c r="E131" s="688">
        <v>0</v>
      </c>
      <c r="F131" s="689">
        <f t="shared" si="4"/>
        <v>0</v>
      </c>
    </row>
    <row r="132" spans="2:6" ht="18" customHeight="1" x14ac:dyDescent="0.25">
      <c r="B132" s="664">
        <f t="shared" si="3"/>
        <v>124</v>
      </c>
      <c r="C132" s="688">
        <v>0</v>
      </c>
      <c r="D132" s="688">
        <v>0</v>
      </c>
      <c r="E132" s="688">
        <v>0</v>
      </c>
      <c r="F132" s="689">
        <f t="shared" si="4"/>
        <v>0</v>
      </c>
    </row>
    <row r="133" spans="2:6" ht="18" customHeight="1" x14ac:dyDescent="0.25">
      <c r="B133" s="664">
        <f t="shared" si="3"/>
        <v>125</v>
      </c>
      <c r="C133" s="688">
        <v>0</v>
      </c>
      <c r="D133" s="688">
        <v>0</v>
      </c>
      <c r="E133" s="688">
        <v>0</v>
      </c>
      <c r="F133" s="689">
        <f t="shared" si="4"/>
        <v>0</v>
      </c>
    </row>
    <row r="134" spans="2:6" ht="18" customHeight="1" x14ac:dyDescent="0.25">
      <c r="B134" s="664">
        <f t="shared" si="3"/>
        <v>126</v>
      </c>
      <c r="C134" s="688">
        <v>0</v>
      </c>
      <c r="D134" s="688">
        <v>0</v>
      </c>
      <c r="E134" s="688">
        <v>0</v>
      </c>
      <c r="F134" s="689">
        <f t="shared" si="4"/>
        <v>0</v>
      </c>
    </row>
    <row r="135" spans="2:6" ht="18" customHeight="1" x14ac:dyDescent="0.25">
      <c r="B135" s="664">
        <f t="shared" si="3"/>
        <v>127</v>
      </c>
      <c r="C135" s="688">
        <v>0</v>
      </c>
      <c r="D135" s="688">
        <v>0</v>
      </c>
      <c r="E135" s="688">
        <v>0</v>
      </c>
      <c r="F135" s="689">
        <f t="shared" si="4"/>
        <v>0</v>
      </c>
    </row>
    <row r="136" spans="2:6" ht="18" customHeight="1" x14ac:dyDescent="0.25">
      <c r="B136" s="664">
        <f t="shared" si="3"/>
        <v>128</v>
      </c>
      <c r="C136" s="688">
        <v>0</v>
      </c>
      <c r="D136" s="688">
        <v>0</v>
      </c>
      <c r="E136" s="688">
        <v>0</v>
      </c>
      <c r="F136" s="689">
        <f t="shared" si="4"/>
        <v>0</v>
      </c>
    </row>
    <row r="137" spans="2:6" ht="18" customHeight="1" x14ac:dyDescent="0.25">
      <c r="B137" s="664">
        <f t="shared" si="3"/>
        <v>129</v>
      </c>
      <c r="C137" s="688">
        <v>0</v>
      </c>
      <c r="D137" s="688">
        <v>0</v>
      </c>
      <c r="E137" s="688">
        <v>0</v>
      </c>
      <c r="F137" s="689">
        <f t="shared" si="4"/>
        <v>0</v>
      </c>
    </row>
    <row r="138" spans="2:6" ht="18" customHeight="1" x14ac:dyDescent="0.25">
      <c r="B138" s="664">
        <f t="shared" si="3"/>
        <v>130</v>
      </c>
      <c r="C138" s="688">
        <v>0</v>
      </c>
      <c r="D138" s="688">
        <v>0</v>
      </c>
      <c r="E138" s="688">
        <v>0</v>
      </c>
      <c r="F138" s="689">
        <f t="shared" si="4"/>
        <v>0</v>
      </c>
    </row>
    <row r="139" spans="2:6" ht="18" customHeight="1" x14ac:dyDescent="0.25">
      <c r="B139" s="664">
        <f t="shared" ref="B139:B202" si="5">1+B138</f>
        <v>131</v>
      </c>
      <c r="C139" s="688">
        <v>0</v>
      </c>
      <c r="D139" s="688">
        <v>0</v>
      </c>
      <c r="E139" s="688">
        <v>0</v>
      </c>
      <c r="F139" s="689">
        <f t="shared" si="4"/>
        <v>0</v>
      </c>
    </row>
    <row r="140" spans="2:6" ht="18" customHeight="1" x14ac:dyDescent="0.25">
      <c r="B140" s="664">
        <f t="shared" si="5"/>
        <v>132</v>
      </c>
      <c r="C140" s="688">
        <v>0</v>
      </c>
      <c r="D140" s="688">
        <v>0</v>
      </c>
      <c r="E140" s="688">
        <v>0</v>
      </c>
      <c r="F140" s="689">
        <f t="shared" si="4"/>
        <v>0</v>
      </c>
    </row>
    <row r="141" spans="2:6" ht="18" customHeight="1" x14ac:dyDescent="0.25">
      <c r="B141" s="664">
        <f t="shared" si="5"/>
        <v>133</v>
      </c>
      <c r="C141" s="688">
        <v>0</v>
      </c>
      <c r="D141" s="688">
        <v>0</v>
      </c>
      <c r="E141" s="688">
        <v>0</v>
      </c>
      <c r="F141" s="689">
        <f t="shared" si="4"/>
        <v>0</v>
      </c>
    </row>
    <row r="142" spans="2:6" ht="18" customHeight="1" x14ac:dyDescent="0.25">
      <c r="B142" s="664">
        <f t="shared" si="5"/>
        <v>134</v>
      </c>
      <c r="C142" s="688">
        <v>0</v>
      </c>
      <c r="D142" s="688">
        <v>0</v>
      </c>
      <c r="E142" s="688">
        <v>0</v>
      </c>
      <c r="F142" s="689">
        <f t="shared" si="4"/>
        <v>0</v>
      </c>
    </row>
    <row r="143" spans="2:6" ht="18" customHeight="1" x14ac:dyDescent="0.25">
      <c r="B143" s="664">
        <f t="shared" si="5"/>
        <v>135</v>
      </c>
      <c r="C143" s="688">
        <v>0</v>
      </c>
      <c r="D143" s="688">
        <v>0</v>
      </c>
      <c r="E143" s="688">
        <v>0</v>
      </c>
      <c r="F143" s="689">
        <f t="shared" si="4"/>
        <v>0</v>
      </c>
    </row>
    <row r="144" spans="2:6" ht="18" customHeight="1" x14ac:dyDescent="0.25">
      <c r="B144" s="664">
        <f t="shared" si="5"/>
        <v>136</v>
      </c>
      <c r="C144" s="688">
        <v>0</v>
      </c>
      <c r="D144" s="688">
        <v>0</v>
      </c>
      <c r="E144" s="688">
        <v>0</v>
      </c>
      <c r="F144" s="689">
        <f t="shared" si="4"/>
        <v>0</v>
      </c>
    </row>
    <row r="145" spans="2:6" ht="18" customHeight="1" x14ac:dyDescent="0.25">
      <c r="B145" s="664">
        <f t="shared" si="5"/>
        <v>137</v>
      </c>
      <c r="C145" s="688">
        <v>0</v>
      </c>
      <c r="D145" s="688">
        <v>0</v>
      </c>
      <c r="E145" s="688">
        <v>0</v>
      </c>
      <c r="F145" s="689">
        <f t="shared" si="4"/>
        <v>0</v>
      </c>
    </row>
    <row r="146" spans="2:6" ht="18" customHeight="1" x14ac:dyDescent="0.25">
      <c r="B146" s="664">
        <f t="shared" si="5"/>
        <v>138</v>
      </c>
      <c r="C146" s="688">
        <v>0</v>
      </c>
      <c r="D146" s="688">
        <v>0</v>
      </c>
      <c r="E146" s="688">
        <v>0</v>
      </c>
      <c r="F146" s="689">
        <f t="shared" si="4"/>
        <v>0</v>
      </c>
    </row>
    <row r="147" spans="2:6" ht="18" customHeight="1" x14ac:dyDescent="0.25">
      <c r="B147" s="664">
        <f t="shared" si="5"/>
        <v>139</v>
      </c>
      <c r="C147" s="688">
        <v>0</v>
      </c>
      <c r="D147" s="688">
        <v>0</v>
      </c>
      <c r="E147" s="688">
        <v>0</v>
      </c>
      <c r="F147" s="689">
        <f t="shared" si="4"/>
        <v>0</v>
      </c>
    </row>
    <row r="148" spans="2:6" ht="18" customHeight="1" x14ac:dyDescent="0.25">
      <c r="B148" s="664">
        <f t="shared" si="5"/>
        <v>140</v>
      </c>
      <c r="C148" s="688">
        <v>0</v>
      </c>
      <c r="D148" s="688">
        <v>0</v>
      </c>
      <c r="E148" s="688">
        <v>0</v>
      </c>
      <c r="F148" s="689">
        <f t="shared" si="4"/>
        <v>0</v>
      </c>
    </row>
    <row r="149" spans="2:6" ht="18" customHeight="1" x14ac:dyDescent="0.25">
      <c r="B149" s="664">
        <f t="shared" si="5"/>
        <v>141</v>
      </c>
      <c r="C149" s="688">
        <v>0</v>
      </c>
      <c r="D149" s="688">
        <v>0</v>
      </c>
      <c r="E149" s="688">
        <v>0</v>
      </c>
      <c r="F149" s="689">
        <f t="shared" si="4"/>
        <v>0</v>
      </c>
    </row>
    <row r="150" spans="2:6" ht="18" customHeight="1" x14ac:dyDescent="0.25">
      <c r="B150" s="664">
        <f t="shared" si="5"/>
        <v>142</v>
      </c>
      <c r="C150" s="688">
        <v>0</v>
      </c>
      <c r="D150" s="688">
        <v>0</v>
      </c>
      <c r="E150" s="688">
        <v>0</v>
      </c>
      <c r="F150" s="689">
        <f t="shared" si="4"/>
        <v>0</v>
      </c>
    </row>
    <row r="151" spans="2:6" ht="18" customHeight="1" x14ac:dyDescent="0.25">
      <c r="B151" s="664">
        <f t="shared" si="5"/>
        <v>143</v>
      </c>
      <c r="C151" s="688">
        <v>0</v>
      </c>
      <c r="D151" s="688">
        <v>0</v>
      </c>
      <c r="E151" s="688">
        <v>0</v>
      </c>
      <c r="F151" s="689">
        <f t="shared" si="4"/>
        <v>0</v>
      </c>
    </row>
    <row r="152" spans="2:6" ht="18" customHeight="1" x14ac:dyDescent="0.25">
      <c r="B152" s="664">
        <f t="shared" si="5"/>
        <v>144</v>
      </c>
      <c r="C152" s="688">
        <v>0</v>
      </c>
      <c r="D152" s="688">
        <v>0</v>
      </c>
      <c r="E152" s="688">
        <v>0</v>
      </c>
      <c r="F152" s="689">
        <f t="shared" si="4"/>
        <v>0</v>
      </c>
    </row>
    <row r="153" spans="2:6" ht="18" customHeight="1" x14ac:dyDescent="0.25">
      <c r="B153" s="664">
        <f t="shared" si="5"/>
        <v>145</v>
      </c>
      <c r="C153" s="688">
        <v>0</v>
      </c>
      <c r="D153" s="688">
        <v>0</v>
      </c>
      <c r="E153" s="688">
        <v>0</v>
      </c>
      <c r="F153" s="689">
        <f t="shared" si="4"/>
        <v>0</v>
      </c>
    </row>
    <row r="154" spans="2:6" ht="18" customHeight="1" x14ac:dyDescent="0.25">
      <c r="B154" s="664">
        <f t="shared" si="5"/>
        <v>146</v>
      </c>
      <c r="C154" s="688">
        <v>0</v>
      </c>
      <c r="D154" s="688">
        <v>0</v>
      </c>
      <c r="E154" s="688">
        <v>0</v>
      </c>
      <c r="F154" s="689">
        <f t="shared" si="4"/>
        <v>0</v>
      </c>
    </row>
    <row r="155" spans="2:6" ht="18" customHeight="1" x14ac:dyDescent="0.25">
      <c r="B155" s="664">
        <f t="shared" si="5"/>
        <v>147</v>
      </c>
      <c r="C155" s="688">
        <v>0</v>
      </c>
      <c r="D155" s="688">
        <v>0</v>
      </c>
      <c r="E155" s="688">
        <v>0</v>
      </c>
      <c r="F155" s="689">
        <f t="shared" si="4"/>
        <v>0</v>
      </c>
    </row>
    <row r="156" spans="2:6" ht="18" customHeight="1" x14ac:dyDescent="0.25">
      <c r="B156" s="664">
        <f t="shared" si="5"/>
        <v>148</v>
      </c>
      <c r="C156" s="688">
        <v>0</v>
      </c>
      <c r="D156" s="688">
        <v>0</v>
      </c>
      <c r="E156" s="688">
        <v>0</v>
      </c>
      <c r="F156" s="689">
        <f t="shared" si="4"/>
        <v>0</v>
      </c>
    </row>
    <row r="157" spans="2:6" ht="18" customHeight="1" x14ac:dyDescent="0.25">
      <c r="B157" s="664">
        <f t="shared" si="5"/>
        <v>149</v>
      </c>
      <c r="C157" s="688">
        <v>0</v>
      </c>
      <c r="D157" s="688">
        <v>0</v>
      </c>
      <c r="E157" s="688">
        <v>0</v>
      </c>
      <c r="F157" s="689">
        <f t="shared" si="4"/>
        <v>0</v>
      </c>
    </row>
    <row r="158" spans="2:6" ht="18" customHeight="1" x14ac:dyDescent="0.25">
      <c r="B158" s="664">
        <f t="shared" si="5"/>
        <v>150</v>
      </c>
      <c r="C158" s="688">
        <v>0</v>
      </c>
      <c r="D158" s="688">
        <v>0</v>
      </c>
      <c r="E158" s="688">
        <v>0</v>
      </c>
      <c r="F158" s="689">
        <f t="shared" si="4"/>
        <v>0</v>
      </c>
    </row>
    <row r="159" spans="2:6" ht="18" customHeight="1" x14ac:dyDescent="0.25">
      <c r="B159" s="664">
        <f t="shared" si="5"/>
        <v>151</v>
      </c>
      <c r="C159" s="688">
        <v>0</v>
      </c>
      <c r="D159" s="688">
        <v>0</v>
      </c>
      <c r="E159" s="688">
        <v>0</v>
      </c>
      <c r="F159" s="689">
        <f t="shared" si="4"/>
        <v>0</v>
      </c>
    </row>
    <row r="160" spans="2:6" ht="18" customHeight="1" x14ac:dyDescent="0.25">
      <c r="B160" s="664">
        <f t="shared" si="5"/>
        <v>152</v>
      </c>
      <c r="C160" s="688">
        <v>0</v>
      </c>
      <c r="D160" s="688">
        <v>0</v>
      </c>
      <c r="E160" s="688">
        <v>0</v>
      </c>
      <c r="F160" s="689">
        <f t="shared" si="4"/>
        <v>0</v>
      </c>
    </row>
    <row r="161" spans="2:6" ht="18" customHeight="1" x14ac:dyDescent="0.25">
      <c r="B161" s="664">
        <f t="shared" si="5"/>
        <v>153</v>
      </c>
      <c r="C161" s="688">
        <v>0</v>
      </c>
      <c r="D161" s="688">
        <v>0</v>
      </c>
      <c r="E161" s="688">
        <v>0</v>
      </c>
      <c r="F161" s="689">
        <f t="shared" si="4"/>
        <v>0</v>
      </c>
    </row>
    <row r="162" spans="2:6" ht="18" customHeight="1" x14ac:dyDescent="0.25">
      <c r="B162" s="664">
        <f t="shared" si="5"/>
        <v>154</v>
      </c>
      <c r="C162" s="688">
        <v>0</v>
      </c>
      <c r="D162" s="688">
        <v>0</v>
      </c>
      <c r="E162" s="688">
        <v>0</v>
      </c>
      <c r="F162" s="689">
        <f t="shared" si="4"/>
        <v>0</v>
      </c>
    </row>
    <row r="163" spans="2:6" ht="18" customHeight="1" x14ac:dyDescent="0.25">
      <c r="B163" s="664">
        <f t="shared" si="5"/>
        <v>155</v>
      </c>
      <c r="C163" s="688">
        <v>0</v>
      </c>
      <c r="D163" s="688">
        <v>0</v>
      </c>
      <c r="E163" s="688">
        <v>0</v>
      </c>
      <c r="F163" s="689">
        <f t="shared" si="4"/>
        <v>0</v>
      </c>
    </row>
    <row r="164" spans="2:6" ht="18" customHeight="1" x14ac:dyDescent="0.25">
      <c r="B164" s="664">
        <f t="shared" si="5"/>
        <v>156</v>
      </c>
      <c r="C164" s="688">
        <v>0</v>
      </c>
      <c r="D164" s="688">
        <v>0</v>
      </c>
      <c r="E164" s="688">
        <v>0</v>
      </c>
      <c r="F164" s="689">
        <f t="shared" si="4"/>
        <v>0</v>
      </c>
    </row>
    <row r="165" spans="2:6" ht="18" customHeight="1" x14ac:dyDescent="0.25">
      <c r="B165" s="664">
        <f t="shared" si="5"/>
        <v>157</v>
      </c>
      <c r="C165" s="688">
        <v>0</v>
      </c>
      <c r="D165" s="688">
        <v>0</v>
      </c>
      <c r="E165" s="688">
        <v>0</v>
      </c>
      <c r="F165" s="689">
        <f t="shared" si="4"/>
        <v>0</v>
      </c>
    </row>
    <row r="166" spans="2:6" ht="18" customHeight="1" x14ac:dyDescent="0.25">
      <c r="B166" s="664">
        <f t="shared" si="5"/>
        <v>158</v>
      </c>
      <c r="C166" s="688">
        <v>0</v>
      </c>
      <c r="D166" s="688">
        <v>0</v>
      </c>
      <c r="E166" s="688">
        <v>0</v>
      </c>
      <c r="F166" s="689">
        <f t="shared" si="4"/>
        <v>0</v>
      </c>
    </row>
    <row r="167" spans="2:6" ht="18" customHeight="1" x14ac:dyDescent="0.25">
      <c r="B167" s="664">
        <f t="shared" si="5"/>
        <v>159</v>
      </c>
      <c r="C167" s="688">
        <v>0</v>
      </c>
      <c r="D167" s="688">
        <v>0</v>
      </c>
      <c r="E167" s="688">
        <v>0</v>
      </c>
      <c r="F167" s="689">
        <f t="shared" ref="F167:F230" si="6">SUM(C167:E167)</f>
        <v>0</v>
      </c>
    </row>
    <row r="168" spans="2:6" ht="18" customHeight="1" x14ac:dyDescent="0.25">
      <c r="B168" s="664">
        <f t="shared" si="5"/>
        <v>160</v>
      </c>
      <c r="C168" s="688">
        <v>0</v>
      </c>
      <c r="D168" s="688">
        <v>0</v>
      </c>
      <c r="E168" s="688">
        <v>0</v>
      </c>
      <c r="F168" s="689">
        <f t="shared" si="6"/>
        <v>0</v>
      </c>
    </row>
    <row r="169" spans="2:6" ht="18" customHeight="1" x14ac:dyDescent="0.25">
      <c r="B169" s="664">
        <f t="shared" si="5"/>
        <v>161</v>
      </c>
      <c r="C169" s="688">
        <v>0</v>
      </c>
      <c r="D169" s="688">
        <v>0</v>
      </c>
      <c r="E169" s="688">
        <v>0</v>
      </c>
      <c r="F169" s="689">
        <f t="shared" si="6"/>
        <v>0</v>
      </c>
    </row>
    <row r="170" spans="2:6" ht="18" customHeight="1" x14ac:dyDescent="0.25">
      <c r="B170" s="664">
        <f t="shared" si="5"/>
        <v>162</v>
      </c>
      <c r="C170" s="688">
        <v>0</v>
      </c>
      <c r="D170" s="688">
        <v>0</v>
      </c>
      <c r="E170" s="688">
        <v>0</v>
      </c>
      <c r="F170" s="689">
        <f t="shared" si="6"/>
        <v>0</v>
      </c>
    </row>
    <row r="171" spans="2:6" ht="18" customHeight="1" x14ac:dyDescent="0.25">
      <c r="B171" s="664">
        <f t="shared" si="5"/>
        <v>163</v>
      </c>
      <c r="C171" s="688">
        <v>0</v>
      </c>
      <c r="D171" s="688">
        <v>0</v>
      </c>
      <c r="E171" s="688">
        <v>0</v>
      </c>
      <c r="F171" s="689">
        <f t="shared" si="6"/>
        <v>0</v>
      </c>
    </row>
    <row r="172" spans="2:6" ht="18" customHeight="1" x14ac:dyDescent="0.25">
      <c r="B172" s="664">
        <f t="shared" si="5"/>
        <v>164</v>
      </c>
      <c r="C172" s="688">
        <v>0</v>
      </c>
      <c r="D172" s="688">
        <v>0</v>
      </c>
      <c r="E172" s="688">
        <v>0</v>
      </c>
      <c r="F172" s="689">
        <f t="shared" si="6"/>
        <v>0</v>
      </c>
    </row>
    <row r="173" spans="2:6" ht="18" customHeight="1" x14ac:dyDescent="0.25">
      <c r="B173" s="664">
        <f t="shared" si="5"/>
        <v>165</v>
      </c>
      <c r="C173" s="688">
        <v>0</v>
      </c>
      <c r="D173" s="688">
        <v>0</v>
      </c>
      <c r="E173" s="688">
        <v>0</v>
      </c>
      <c r="F173" s="689">
        <f t="shared" si="6"/>
        <v>0</v>
      </c>
    </row>
    <row r="174" spans="2:6" ht="18" customHeight="1" x14ac:dyDescent="0.25">
      <c r="B174" s="664">
        <f t="shared" si="5"/>
        <v>166</v>
      </c>
      <c r="C174" s="688">
        <v>0</v>
      </c>
      <c r="D174" s="688">
        <v>0</v>
      </c>
      <c r="E174" s="688">
        <v>0</v>
      </c>
      <c r="F174" s="689">
        <f t="shared" si="6"/>
        <v>0</v>
      </c>
    </row>
    <row r="175" spans="2:6" ht="18" customHeight="1" x14ac:dyDescent="0.25">
      <c r="B175" s="664">
        <f t="shared" si="5"/>
        <v>167</v>
      </c>
      <c r="C175" s="688">
        <v>0</v>
      </c>
      <c r="D175" s="688">
        <v>0</v>
      </c>
      <c r="E175" s="688">
        <v>0</v>
      </c>
      <c r="F175" s="689">
        <f t="shared" si="6"/>
        <v>0</v>
      </c>
    </row>
    <row r="176" spans="2:6" ht="18" customHeight="1" x14ac:dyDescent="0.25">
      <c r="B176" s="664">
        <f t="shared" si="5"/>
        <v>168</v>
      </c>
      <c r="C176" s="688">
        <v>0</v>
      </c>
      <c r="D176" s="688">
        <v>0</v>
      </c>
      <c r="E176" s="688">
        <v>0</v>
      </c>
      <c r="F176" s="689">
        <f t="shared" si="6"/>
        <v>0</v>
      </c>
    </row>
    <row r="177" spans="2:6" ht="18" customHeight="1" x14ac:dyDescent="0.25">
      <c r="B177" s="664">
        <f t="shared" si="5"/>
        <v>169</v>
      </c>
      <c r="C177" s="688">
        <v>0</v>
      </c>
      <c r="D177" s="688">
        <v>0</v>
      </c>
      <c r="E177" s="688">
        <v>0</v>
      </c>
      <c r="F177" s="689">
        <f t="shared" si="6"/>
        <v>0</v>
      </c>
    </row>
    <row r="178" spans="2:6" ht="18" customHeight="1" x14ac:dyDescent="0.25">
      <c r="B178" s="664">
        <f t="shared" si="5"/>
        <v>170</v>
      </c>
      <c r="C178" s="688">
        <v>0</v>
      </c>
      <c r="D178" s="688">
        <v>0</v>
      </c>
      <c r="E178" s="688">
        <v>0</v>
      </c>
      <c r="F178" s="689">
        <f t="shared" si="6"/>
        <v>0</v>
      </c>
    </row>
    <row r="179" spans="2:6" ht="18" customHeight="1" x14ac:dyDescent="0.25">
      <c r="B179" s="664">
        <f t="shared" si="5"/>
        <v>171</v>
      </c>
      <c r="C179" s="688">
        <v>0</v>
      </c>
      <c r="D179" s="688">
        <v>0</v>
      </c>
      <c r="E179" s="688">
        <v>0</v>
      </c>
      <c r="F179" s="689">
        <f t="shared" si="6"/>
        <v>0</v>
      </c>
    </row>
    <row r="180" spans="2:6" ht="18" customHeight="1" x14ac:dyDescent="0.25">
      <c r="B180" s="664">
        <f t="shared" si="5"/>
        <v>172</v>
      </c>
      <c r="C180" s="688">
        <v>0</v>
      </c>
      <c r="D180" s="688">
        <v>0</v>
      </c>
      <c r="E180" s="688">
        <v>0</v>
      </c>
      <c r="F180" s="689">
        <f t="shared" si="6"/>
        <v>0</v>
      </c>
    </row>
    <row r="181" spans="2:6" ht="18" customHeight="1" x14ac:dyDescent="0.25">
      <c r="B181" s="664">
        <f t="shared" si="5"/>
        <v>173</v>
      </c>
      <c r="C181" s="688">
        <v>0</v>
      </c>
      <c r="D181" s="688">
        <v>0</v>
      </c>
      <c r="E181" s="688">
        <v>0</v>
      </c>
      <c r="F181" s="689">
        <f t="shared" si="6"/>
        <v>0</v>
      </c>
    </row>
    <row r="182" spans="2:6" ht="18" customHeight="1" x14ac:dyDescent="0.25">
      <c r="B182" s="664">
        <f t="shared" si="5"/>
        <v>174</v>
      </c>
      <c r="C182" s="688">
        <v>0</v>
      </c>
      <c r="D182" s="688">
        <v>0</v>
      </c>
      <c r="E182" s="688">
        <v>0</v>
      </c>
      <c r="F182" s="689">
        <f t="shared" si="6"/>
        <v>0</v>
      </c>
    </row>
    <row r="183" spans="2:6" ht="18" customHeight="1" x14ac:dyDescent="0.25">
      <c r="B183" s="664">
        <f t="shared" si="5"/>
        <v>175</v>
      </c>
      <c r="C183" s="688">
        <v>0</v>
      </c>
      <c r="D183" s="688">
        <v>0</v>
      </c>
      <c r="E183" s="688">
        <v>0</v>
      </c>
      <c r="F183" s="689">
        <f t="shared" si="6"/>
        <v>0</v>
      </c>
    </row>
    <row r="184" spans="2:6" ht="18" customHeight="1" x14ac:dyDescent="0.25">
      <c r="B184" s="664">
        <f t="shared" si="5"/>
        <v>176</v>
      </c>
      <c r="C184" s="688">
        <v>0</v>
      </c>
      <c r="D184" s="688">
        <v>0</v>
      </c>
      <c r="E184" s="688">
        <v>0</v>
      </c>
      <c r="F184" s="689">
        <f t="shared" si="6"/>
        <v>0</v>
      </c>
    </row>
    <row r="185" spans="2:6" ht="18" customHeight="1" x14ac:dyDescent="0.25">
      <c r="B185" s="664">
        <f t="shared" si="5"/>
        <v>177</v>
      </c>
      <c r="C185" s="688">
        <v>0</v>
      </c>
      <c r="D185" s="688">
        <v>0</v>
      </c>
      <c r="E185" s="688">
        <v>0</v>
      </c>
      <c r="F185" s="689">
        <f t="shared" si="6"/>
        <v>0</v>
      </c>
    </row>
    <row r="186" spans="2:6" ht="18" customHeight="1" x14ac:dyDescent="0.25">
      <c r="B186" s="664">
        <f t="shared" si="5"/>
        <v>178</v>
      </c>
      <c r="C186" s="688">
        <v>0</v>
      </c>
      <c r="D186" s="688">
        <v>0</v>
      </c>
      <c r="E186" s="688">
        <v>0</v>
      </c>
      <c r="F186" s="689">
        <f t="shared" si="6"/>
        <v>0</v>
      </c>
    </row>
    <row r="187" spans="2:6" ht="18" customHeight="1" x14ac:dyDescent="0.25">
      <c r="B187" s="664">
        <f t="shared" si="5"/>
        <v>179</v>
      </c>
      <c r="C187" s="688">
        <v>0</v>
      </c>
      <c r="D187" s="688">
        <v>0</v>
      </c>
      <c r="E187" s="688">
        <v>0</v>
      </c>
      <c r="F187" s="689">
        <f t="shared" si="6"/>
        <v>0</v>
      </c>
    </row>
    <row r="188" spans="2:6" ht="18" customHeight="1" x14ac:dyDescent="0.25">
      <c r="B188" s="664">
        <f t="shared" si="5"/>
        <v>180</v>
      </c>
      <c r="C188" s="688">
        <v>0</v>
      </c>
      <c r="D188" s="688">
        <v>0</v>
      </c>
      <c r="E188" s="688">
        <v>0</v>
      </c>
      <c r="F188" s="689">
        <f t="shared" si="6"/>
        <v>0</v>
      </c>
    </row>
    <row r="189" spans="2:6" ht="18" customHeight="1" x14ac:dyDescent="0.25">
      <c r="B189" s="664">
        <f t="shared" si="5"/>
        <v>181</v>
      </c>
      <c r="C189" s="688">
        <v>0</v>
      </c>
      <c r="D189" s="688">
        <v>0</v>
      </c>
      <c r="E189" s="688">
        <v>0</v>
      </c>
      <c r="F189" s="689">
        <f t="shared" si="6"/>
        <v>0</v>
      </c>
    </row>
    <row r="190" spans="2:6" ht="18" customHeight="1" x14ac:dyDescent="0.25">
      <c r="B190" s="664">
        <f t="shared" si="5"/>
        <v>182</v>
      </c>
      <c r="C190" s="688">
        <v>0</v>
      </c>
      <c r="D190" s="688">
        <v>0</v>
      </c>
      <c r="E190" s="688">
        <v>0</v>
      </c>
      <c r="F190" s="689">
        <f t="shared" si="6"/>
        <v>0</v>
      </c>
    </row>
    <row r="191" spans="2:6" ht="18" customHeight="1" x14ac:dyDescent="0.25">
      <c r="B191" s="664">
        <f t="shared" si="5"/>
        <v>183</v>
      </c>
      <c r="C191" s="688">
        <v>0</v>
      </c>
      <c r="D191" s="688">
        <v>0</v>
      </c>
      <c r="E191" s="688">
        <v>0</v>
      </c>
      <c r="F191" s="689">
        <f t="shared" si="6"/>
        <v>0</v>
      </c>
    </row>
    <row r="192" spans="2:6" ht="18" customHeight="1" x14ac:dyDescent="0.25">
      <c r="B192" s="664">
        <f t="shared" si="5"/>
        <v>184</v>
      </c>
      <c r="C192" s="688">
        <v>0</v>
      </c>
      <c r="D192" s="688">
        <v>0</v>
      </c>
      <c r="E192" s="688">
        <v>0</v>
      </c>
      <c r="F192" s="689">
        <f t="shared" si="6"/>
        <v>0</v>
      </c>
    </row>
    <row r="193" spans="2:6" ht="18" customHeight="1" x14ac:dyDescent="0.25">
      <c r="B193" s="664">
        <f t="shared" si="5"/>
        <v>185</v>
      </c>
      <c r="C193" s="688">
        <v>0</v>
      </c>
      <c r="D193" s="688">
        <v>0</v>
      </c>
      <c r="E193" s="688">
        <v>0</v>
      </c>
      <c r="F193" s="689">
        <f t="shared" si="6"/>
        <v>0</v>
      </c>
    </row>
    <row r="194" spans="2:6" ht="18" customHeight="1" x14ac:dyDescent="0.25">
      <c r="B194" s="664">
        <f t="shared" si="5"/>
        <v>186</v>
      </c>
      <c r="C194" s="688">
        <v>0</v>
      </c>
      <c r="D194" s="688">
        <v>0</v>
      </c>
      <c r="E194" s="688">
        <v>0</v>
      </c>
      <c r="F194" s="689">
        <f t="shared" si="6"/>
        <v>0</v>
      </c>
    </row>
    <row r="195" spans="2:6" ht="18" customHeight="1" x14ac:dyDescent="0.25">
      <c r="B195" s="664">
        <f t="shared" si="5"/>
        <v>187</v>
      </c>
      <c r="C195" s="688">
        <v>0</v>
      </c>
      <c r="D195" s="688">
        <v>0</v>
      </c>
      <c r="E195" s="688">
        <v>0</v>
      </c>
      <c r="F195" s="689">
        <f t="shared" si="6"/>
        <v>0</v>
      </c>
    </row>
    <row r="196" spans="2:6" ht="18" customHeight="1" x14ac:dyDescent="0.25">
      <c r="B196" s="664">
        <f t="shared" si="5"/>
        <v>188</v>
      </c>
      <c r="C196" s="688">
        <v>0</v>
      </c>
      <c r="D196" s="688">
        <v>0</v>
      </c>
      <c r="E196" s="688">
        <v>0</v>
      </c>
      <c r="F196" s="689">
        <f t="shared" si="6"/>
        <v>0</v>
      </c>
    </row>
    <row r="197" spans="2:6" ht="18" customHeight="1" x14ac:dyDescent="0.25">
      <c r="B197" s="664">
        <f t="shared" si="5"/>
        <v>189</v>
      </c>
      <c r="C197" s="688">
        <v>0</v>
      </c>
      <c r="D197" s="688">
        <v>0</v>
      </c>
      <c r="E197" s="688">
        <v>0</v>
      </c>
      <c r="F197" s="689">
        <f t="shared" si="6"/>
        <v>0</v>
      </c>
    </row>
    <row r="198" spans="2:6" ht="18" customHeight="1" x14ac:dyDescent="0.25">
      <c r="B198" s="664">
        <f t="shared" si="5"/>
        <v>190</v>
      </c>
      <c r="C198" s="688">
        <v>0</v>
      </c>
      <c r="D198" s="688">
        <v>0</v>
      </c>
      <c r="E198" s="688">
        <v>0</v>
      </c>
      <c r="F198" s="689">
        <f t="shared" si="6"/>
        <v>0</v>
      </c>
    </row>
    <row r="199" spans="2:6" ht="18" customHeight="1" x14ac:dyDescent="0.25">
      <c r="B199" s="664">
        <f t="shared" si="5"/>
        <v>191</v>
      </c>
      <c r="C199" s="688">
        <v>0</v>
      </c>
      <c r="D199" s="688">
        <v>0</v>
      </c>
      <c r="E199" s="688">
        <v>0</v>
      </c>
      <c r="F199" s="689">
        <f t="shared" si="6"/>
        <v>0</v>
      </c>
    </row>
    <row r="200" spans="2:6" ht="18" customHeight="1" x14ac:dyDescent="0.25">
      <c r="B200" s="664">
        <f t="shared" si="5"/>
        <v>192</v>
      </c>
      <c r="C200" s="688">
        <v>0</v>
      </c>
      <c r="D200" s="688">
        <v>0</v>
      </c>
      <c r="E200" s="688">
        <v>0</v>
      </c>
      <c r="F200" s="689">
        <f t="shared" si="6"/>
        <v>0</v>
      </c>
    </row>
    <row r="201" spans="2:6" ht="18" customHeight="1" x14ac:dyDescent="0.25">
      <c r="B201" s="664">
        <f t="shared" si="5"/>
        <v>193</v>
      </c>
      <c r="C201" s="688">
        <v>0</v>
      </c>
      <c r="D201" s="688">
        <v>0</v>
      </c>
      <c r="E201" s="688">
        <v>0</v>
      </c>
      <c r="F201" s="689">
        <f t="shared" si="6"/>
        <v>0</v>
      </c>
    </row>
    <row r="202" spans="2:6" ht="18" customHeight="1" x14ac:dyDescent="0.25">
      <c r="B202" s="664">
        <f t="shared" si="5"/>
        <v>194</v>
      </c>
      <c r="C202" s="688">
        <v>0</v>
      </c>
      <c r="D202" s="688">
        <v>0</v>
      </c>
      <c r="E202" s="688">
        <v>0</v>
      </c>
      <c r="F202" s="689">
        <f t="shared" si="6"/>
        <v>0</v>
      </c>
    </row>
    <row r="203" spans="2:6" ht="18" customHeight="1" x14ac:dyDescent="0.25">
      <c r="B203" s="664">
        <f t="shared" ref="B203:B266" si="7">1+B202</f>
        <v>195</v>
      </c>
      <c r="C203" s="688">
        <v>0</v>
      </c>
      <c r="D203" s="688">
        <v>0</v>
      </c>
      <c r="E203" s="688">
        <v>0</v>
      </c>
      <c r="F203" s="689">
        <f t="shared" si="6"/>
        <v>0</v>
      </c>
    </row>
    <row r="204" spans="2:6" ht="18" customHeight="1" x14ac:dyDescent="0.25">
      <c r="B204" s="664">
        <f t="shared" si="7"/>
        <v>196</v>
      </c>
      <c r="C204" s="688">
        <v>0</v>
      </c>
      <c r="D204" s="688">
        <v>0</v>
      </c>
      <c r="E204" s="688">
        <v>0</v>
      </c>
      <c r="F204" s="689">
        <f t="shared" si="6"/>
        <v>0</v>
      </c>
    </row>
    <row r="205" spans="2:6" ht="18" customHeight="1" x14ac:dyDescent="0.25">
      <c r="B205" s="664">
        <f t="shared" si="7"/>
        <v>197</v>
      </c>
      <c r="C205" s="688">
        <v>0</v>
      </c>
      <c r="D205" s="688">
        <v>0</v>
      </c>
      <c r="E205" s="688">
        <v>0</v>
      </c>
      <c r="F205" s="689">
        <f t="shared" si="6"/>
        <v>0</v>
      </c>
    </row>
    <row r="206" spans="2:6" ht="18" customHeight="1" x14ac:dyDescent="0.25">
      <c r="B206" s="664">
        <f t="shared" si="7"/>
        <v>198</v>
      </c>
      <c r="C206" s="688">
        <v>0</v>
      </c>
      <c r="D206" s="688">
        <v>0</v>
      </c>
      <c r="E206" s="688">
        <v>0</v>
      </c>
      <c r="F206" s="689">
        <f t="shared" si="6"/>
        <v>0</v>
      </c>
    </row>
    <row r="207" spans="2:6" ht="18" customHeight="1" x14ac:dyDescent="0.25">
      <c r="B207" s="664">
        <f t="shared" si="7"/>
        <v>199</v>
      </c>
      <c r="C207" s="688">
        <v>0</v>
      </c>
      <c r="D207" s="688">
        <v>0</v>
      </c>
      <c r="E207" s="688">
        <v>0</v>
      </c>
      <c r="F207" s="689">
        <f t="shared" si="6"/>
        <v>0</v>
      </c>
    </row>
    <row r="208" spans="2:6" ht="18" customHeight="1" x14ac:dyDescent="0.25">
      <c r="B208" s="664">
        <f t="shared" si="7"/>
        <v>200</v>
      </c>
      <c r="C208" s="688">
        <v>0</v>
      </c>
      <c r="D208" s="688">
        <v>0</v>
      </c>
      <c r="E208" s="688">
        <v>0</v>
      </c>
      <c r="F208" s="689">
        <f t="shared" si="6"/>
        <v>0</v>
      </c>
    </row>
    <row r="209" spans="2:6" ht="18" customHeight="1" x14ac:dyDescent="0.25">
      <c r="B209" s="664">
        <f t="shared" si="7"/>
        <v>201</v>
      </c>
      <c r="C209" s="688">
        <v>0</v>
      </c>
      <c r="D209" s="688">
        <v>0</v>
      </c>
      <c r="E209" s="688">
        <v>0</v>
      </c>
      <c r="F209" s="689">
        <f t="shared" si="6"/>
        <v>0</v>
      </c>
    </row>
    <row r="210" spans="2:6" ht="18" customHeight="1" x14ac:dyDescent="0.25">
      <c r="B210" s="664">
        <f t="shared" si="7"/>
        <v>202</v>
      </c>
      <c r="C210" s="688">
        <v>0</v>
      </c>
      <c r="D210" s="688">
        <v>0</v>
      </c>
      <c r="E210" s="688">
        <v>0</v>
      </c>
      <c r="F210" s="689">
        <f t="shared" si="6"/>
        <v>0</v>
      </c>
    </row>
    <row r="211" spans="2:6" ht="18" customHeight="1" x14ac:dyDescent="0.25">
      <c r="B211" s="664">
        <f t="shared" si="7"/>
        <v>203</v>
      </c>
      <c r="C211" s="688">
        <v>0</v>
      </c>
      <c r="D211" s="688">
        <v>0</v>
      </c>
      <c r="E211" s="688">
        <v>0</v>
      </c>
      <c r="F211" s="689">
        <f t="shared" si="6"/>
        <v>0</v>
      </c>
    </row>
    <row r="212" spans="2:6" ht="18" customHeight="1" x14ac:dyDescent="0.25">
      <c r="B212" s="664">
        <f t="shared" si="7"/>
        <v>204</v>
      </c>
      <c r="C212" s="688">
        <v>0</v>
      </c>
      <c r="D212" s="688">
        <v>0</v>
      </c>
      <c r="E212" s="688">
        <v>0</v>
      </c>
      <c r="F212" s="689">
        <f t="shared" si="6"/>
        <v>0</v>
      </c>
    </row>
    <row r="213" spans="2:6" ht="18" customHeight="1" x14ac:dyDescent="0.25">
      <c r="B213" s="664">
        <f t="shared" si="7"/>
        <v>205</v>
      </c>
      <c r="C213" s="688">
        <v>0</v>
      </c>
      <c r="D213" s="688">
        <v>0</v>
      </c>
      <c r="E213" s="688">
        <v>0</v>
      </c>
      <c r="F213" s="689">
        <f t="shared" si="6"/>
        <v>0</v>
      </c>
    </row>
    <row r="214" spans="2:6" ht="18" customHeight="1" x14ac:dyDescent="0.25">
      <c r="B214" s="664">
        <f t="shared" si="7"/>
        <v>206</v>
      </c>
      <c r="C214" s="688">
        <v>0</v>
      </c>
      <c r="D214" s="688">
        <v>0</v>
      </c>
      <c r="E214" s="688">
        <v>0</v>
      </c>
      <c r="F214" s="689">
        <f t="shared" si="6"/>
        <v>0</v>
      </c>
    </row>
    <row r="215" spans="2:6" ht="18" customHeight="1" x14ac:dyDescent="0.25">
      <c r="B215" s="664">
        <f t="shared" si="7"/>
        <v>207</v>
      </c>
      <c r="C215" s="688">
        <v>0</v>
      </c>
      <c r="D215" s="688">
        <v>0</v>
      </c>
      <c r="E215" s="688">
        <v>0</v>
      </c>
      <c r="F215" s="689">
        <f t="shared" si="6"/>
        <v>0</v>
      </c>
    </row>
    <row r="216" spans="2:6" ht="18" customHeight="1" x14ac:dyDescent="0.25">
      <c r="B216" s="664">
        <f t="shared" si="7"/>
        <v>208</v>
      </c>
      <c r="C216" s="688">
        <v>0</v>
      </c>
      <c r="D216" s="688">
        <v>0</v>
      </c>
      <c r="E216" s="688">
        <v>0</v>
      </c>
      <c r="F216" s="689">
        <f t="shared" si="6"/>
        <v>0</v>
      </c>
    </row>
    <row r="217" spans="2:6" ht="18" customHeight="1" x14ac:dyDescent="0.25">
      <c r="B217" s="664">
        <f t="shared" si="7"/>
        <v>209</v>
      </c>
      <c r="C217" s="688">
        <v>0</v>
      </c>
      <c r="D217" s="688">
        <v>0</v>
      </c>
      <c r="E217" s="688">
        <v>0</v>
      </c>
      <c r="F217" s="689">
        <f t="shared" si="6"/>
        <v>0</v>
      </c>
    </row>
    <row r="218" spans="2:6" ht="18" customHeight="1" x14ac:dyDescent="0.25">
      <c r="B218" s="664">
        <f t="shared" si="7"/>
        <v>210</v>
      </c>
      <c r="C218" s="688">
        <v>0</v>
      </c>
      <c r="D218" s="688">
        <v>0</v>
      </c>
      <c r="E218" s="688">
        <v>0</v>
      </c>
      <c r="F218" s="689">
        <f t="shared" si="6"/>
        <v>0</v>
      </c>
    </row>
    <row r="219" spans="2:6" ht="18" customHeight="1" x14ac:dyDescent="0.25">
      <c r="B219" s="664">
        <f t="shared" si="7"/>
        <v>211</v>
      </c>
      <c r="C219" s="688">
        <v>0</v>
      </c>
      <c r="D219" s="688">
        <v>0</v>
      </c>
      <c r="E219" s="688">
        <v>0</v>
      </c>
      <c r="F219" s="689">
        <f t="shared" si="6"/>
        <v>0</v>
      </c>
    </row>
    <row r="220" spans="2:6" ht="18" customHeight="1" x14ac:dyDescent="0.25">
      <c r="B220" s="664">
        <f t="shared" si="7"/>
        <v>212</v>
      </c>
      <c r="C220" s="688">
        <v>0</v>
      </c>
      <c r="D220" s="688">
        <v>0</v>
      </c>
      <c r="E220" s="688">
        <v>0</v>
      </c>
      <c r="F220" s="689">
        <f t="shared" si="6"/>
        <v>0</v>
      </c>
    </row>
    <row r="221" spans="2:6" ht="18" customHeight="1" x14ac:dyDescent="0.25">
      <c r="B221" s="664">
        <f t="shared" si="7"/>
        <v>213</v>
      </c>
      <c r="C221" s="688">
        <v>0</v>
      </c>
      <c r="D221" s="688">
        <v>0</v>
      </c>
      <c r="E221" s="688">
        <v>0</v>
      </c>
      <c r="F221" s="689">
        <f t="shared" si="6"/>
        <v>0</v>
      </c>
    </row>
    <row r="222" spans="2:6" ht="18" customHeight="1" x14ac:dyDescent="0.25">
      <c r="B222" s="664">
        <f t="shared" si="7"/>
        <v>214</v>
      </c>
      <c r="C222" s="688">
        <v>0</v>
      </c>
      <c r="D222" s="688">
        <v>0</v>
      </c>
      <c r="E222" s="688">
        <v>0</v>
      </c>
      <c r="F222" s="689">
        <f t="shared" si="6"/>
        <v>0</v>
      </c>
    </row>
    <row r="223" spans="2:6" ht="18" customHeight="1" x14ac:dyDescent="0.25">
      <c r="B223" s="664">
        <f t="shared" si="7"/>
        <v>215</v>
      </c>
      <c r="C223" s="688">
        <v>0</v>
      </c>
      <c r="D223" s="688">
        <v>0</v>
      </c>
      <c r="E223" s="688">
        <v>0</v>
      </c>
      <c r="F223" s="689">
        <f t="shared" si="6"/>
        <v>0</v>
      </c>
    </row>
    <row r="224" spans="2:6" ht="18" customHeight="1" x14ac:dyDescent="0.25">
      <c r="B224" s="664">
        <f t="shared" si="7"/>
        <v>216</v>
      </c>
      <c r="C224" s="688">
        <v>0</v>
      </c>
      <c r="D224" s="688">
        <v>0</v>
      </c>
      <c r="E224" s="688">
        <v>0</v>
      </c>
      <c r="F224" s="689">
        <f t="shared" si="6"/>
        <v>0</v>
      </c>
    </row>
    <row r="225" spans="2:6" ht="18" customHeight="1" x14ac:dyDescent="0.25">
      <c r="B225" s="664">
        <f t="shared" si="7"/>
        <v>217</v>
      </c>
      <c r="C225" s="688">
        <v>0</v>
      </c>
      <c r="D225" s="688">
        <v>0</v>
      </c>
      <c r="E225" s="688">
        <v>0</v>
      </c>
      <c r="F225" s="689">
        <f t="shared" si="6"/>
        <v>0</v>
      </c>
    </row>
    <row r="226" spans="2:6" ht="18" customHeight="1" x14ac:dyDescent="0.25">
      <c r="B226" s="664">
        <f t="shared" si="7"/>
        <v>218</v>
      </c>
      <c r="C226" s="688">
        <v>0</v>
      </c>
      <c r="D226" s="688">
        <v>0</v>
      </c>
      <c r="E226" s="688">
        <v>0</v>
      </c>
      <c r="F226" s="689">
        <f t="shared" si="6"/>
        <v>0</v>
      </c>
    </row>
    <row r="227" spans="2:6" ht="18" customHeight="1" x14ac:dyDescent="0.25">
      <c r="B227" s="664">
        <f t="shared" si="7"/>
        <v>219</v>
      </c>
      <c r="C227" s="688">
        <v>0</v>
      </c>
      <c r="D227" s="688">
        <v>0</v>
      </c>
      <c r="E227" s="688">
        <v>0</v>
      </c>
      <c r="F227" s="689">
        <f t="shared" si="6"/>
        <v>0</v>
      </c>
    </row>
    <row r="228" spans="2:6" ht="18" customHeight="1" x14ac:dyDescent="0.25">
      <c r="B228" s="664">
        <f t="shared" si="7"/>
        <v>220</v>
      </c>
      <c r="C228" s="688">
        <v>0</v>
      </c>
      <c r="D228" s="688">
        <v>0</v>
      </c>
      <c r="E228" s="688">
        <v>0</v>
      </c>
      <c r="F228" s="689">
        <f t="shared" si="6"/>
        <v>0</v>
      </c>
    </row>
    <row r="229" spans="2:6" ht="18" customHeight="1" x14ac:dyDescent="0.25">
      <c r="B229" s="664">
        <f t="shared" si="7"/>
        <v>221</v>
      </c>
      <c r="C229" s="688">
        <v>0</v>
      </c>
      <c r="D229" s="688">
        <v>0</v>
      </c>
      <c r="E229" s="688">
        <v>0</v>
      </c>
      <c r="F229" s="689">
        <f t="shared" si="6"/>
        <v>0</v>
      </c>
    </row>
    <row r="230" spans="2:6" ht="18" customHeight="1" x14ac:dyDescent="0.25">
      <c r="B230" s="664">
        <f t="shared" si="7"/>
        <v>222</v>
      </c>
      <c r="C230" s="688">
        <v>0</v>
      </c>
      <c r="D230" s="688">
        <v>0</v>
      </c>
      <c r="E230" s="688">
        <v>0</v>
      </c>
      <c r="F230" s="689">
        <f t="shared" si="6"/>
        <v>0</v>
      </c>
    </row>
    <row r="231" spans="2:6" ht="18" customHeight="1" x14ac:dyDescent="0.25">
      <c r="B231" s="664">
        <f t="shared" si="7"/>
        <v>223</v>
      </c>
      <c r="C231" s="688">
        <v>0</v>
      </c>
      <c r="D231" s="688">
        <v>0</v>
      </c>
      <c r="E231" s="688">
        <v>0</v>
      </c>
      <c r="F231" s="689">
        <f t="shared" ref="F231:F294" si="8">SUM(C231:E231)</f>
        <v>0</v>
      </c>
    </row>
    <row r="232" spans="2:6" ht="18" customHeight="1" x14ac:dyDescent="0.25">
      <c r="B232" s="664">
        <f t="shared" si="7"/>
        <v>224</v>
      </c>
      <c r="C232" s="688">
        <v>0</v>
      </c>
      <c r="D232" s="688">
        <v>0</v>
      </c>
      <c r="E232" s="688">
        <v>0</v>
      </c>
      <c r="F232" s="689">
        <f t="shared" si="8"/>
        <v>0</v>
      </c>
    </row>
    <row r="233" spans="2:6" ht="18" customHeight="1" x14ac:dyDescent="0.25">
      <c r="B233" s="664">
        <f t="shared" si="7"/>
        <v>225</v>
      </c>
      <c r="C233" s="688">
        <v>0</v>
      </c>
      <c r="D233" s="688">
        <v>0</v>
      </c>
      <c r="E233" s="688">
        <v>0</v>
      </c>
      <c r="F233" s="689">
        <f t="shared" si="8"/>
        <v>0</v>
      </c>
    </row>
    <row r="234" spans="2:6" ht="18" customHeight="1" x14ac:dyDescent="0.25">
      <c r="B234" s="664">
        <f t="shared" si="7"/>
        <v>226</v>
      </c>
      <c r="C234" s="688">
        <v>0</v>
      </c>
      <c r="D234" s="688">
        <v>0</v>
      </c>
      <c r="E234" s="688">
        <v>0</v>
      </c>
      <c r="F234" s="689">
        <f t="shared" si="8"/>
        <v>0</v>
      </c>
    </row>
    <row r="235" spans="2:6" ht="18" customHeight="1" x14ac:dyDescent="0.25">
      <c r="B235" s="664">
        <f t="shared" si="7"/>
        <v>227</v>
      </c>
      <c r="C235" s="688">
        <v>0</v>
      </c>
      <c r="D235" s="688">
        <v>0</v>
      </c>
      <c r="E235" s="688">
        <v>0</v>
      </c>
      <c r="F235" s="689">
        <f t="shared" si="8"/>
        <v>0</v>
      </c>
    </row>
    <row r="236" spans="2:6" ht="18" customHeight="1" x14ac:dyDescent="0.25">
      <c r="B236" s="664">
        <f t="shared" si="7"/>
        <v>228</v>
      </c>
      <c r="C236" s="688">
        <v>0</v>
      </c>
      <c r="D236" s="688">
        <v>0</v>
      </c>
      <c r="E236" s="688">
        <v>0</v>
      </c>
      <c r="F236" s="689">
        <f t="shared" si="8"/>
        <v>0</v>
      </c>
    </row>
    <row r="237" spans="2:6" ht="18" customHeight="1" x14ac:dyDescent="0.25">
      <c r="B237" s="664">
        <f t="shared" si="7"/>
        <v>229</v>
      </c>
      <c r="C237" s="688">
        <v>0</v>
      </c>
      <c r="D237" s="688">
        <v>0</v>
      </c>
      <c r="E237" s="688">
        <v>0</v>
      </c>
      <c r="F237" s="689">
        <f t="shared" si="8"/>
        <v>0</v>
      </c>
    </row>
    <row r="238" spans="2:6" ht="18" customHeight="1" x14ac:dyDescent="0.25">
      <c r="B238" s="664">
        <f t="shared" si="7"/>
        <v>230</v>
      </c>
      <c r="C238" s="688">
        <v>0</v>
      </c>
      <c r="D238" s="688">
        <v>0</v>
      </c>
      <c r="E238" s="688">
        <v>0</v>
      </c>
      <c r="F238" s="689">
        <f t="shared" si="8"/>
        <v>0</v>
      </c>
    </row>
    <row r="239" spans="2:6" ht="18" customHeight="1" x14ac:dyDescent="0.25">
      <c r="B239" s="664">
        <f t="shared" si="7"/>
        <v>231</v>
      </c>
      <c r="C239" s="688">
        <v>0</v>
      </c>
      <c r="D239" s="688">
        <v>0</v>
      </c>
      <c r="E239" s="688">
        <v>0</v>
      </c>
      <c r="F239" s="689">
        <f t="shared" si="8"/>
        <v>0</v>
      </c>
    </row>
    <row r="240" spans="2:6" ht="18" customHeight="1" x14ac:dyDescent="0.25">
      <c r="B240" s="664">
        <f t="shared" si="7"/>
        <v>232</v>
      </c>
      <c r="C240" s="688">
        <v>0</v>
      </c>
      <c r="D240" s="688">
        <v>0</v>
      </c>
      <c r="E240" s="688">
        <v>0</v>
      </c>
      <c r="F240" s="689">
        <f t="shared" si="8"/>
        <v>0</v>
      </c>
    </row>
    <row r="241" spans="2:6" ht="18" customHeight="1" x14ac:dyDescent="0.25">
      <c r="B241" s="664">
        <f t="shared" si="7"/>
        <v>233</v>
      </c>
      <c r="C241" s="688">
        <v>0</v>
      </c>
      <c r="D241" s="688">
        <v>0</v>
      </c>
      <c r="E241" s="688">
        <v>0</v>
      </c>
      <c r="F241" s="689">
        <f t="shared" si="8"/>
        <v>0</v>
      </c>
    </row>
    <row r="242" spans="2:6" ht="18" customHeight="1" x14ac:dyDescent="0.25">
      <c r="B242" s="664">
        <f t="shared" si="7"/>
        <v>234</v>
      </c>
      <c r="C242" s="688">
        <v>0</v>
      </c>
      <c r="D242" s="688">
        <v>0</v>
      </c>
      <c r="E242" s="688">
        <v>0</v>
      </c>
      <c r="F242" s="689">
        <f t="shared" si="8"/>
        <v>0</v>
      </c>
    </row>
    <row r="243" spans="2:6" ht="18" customHeight="1" x14ac:dyDescent="0.25">
      <c r="B243" s="664">
        <f t="shared" si="7"/>
        <v>235</v>
      </c>
      <c r="C243" s="688">
        <v>0</v>
      </c>
      <c r="D243" s="688">
        <v>0</v>
      </c>
      <c r="E243" s="688">
        <v>0</v>
      </c>
      <c r="F243" s="689">
        <f t="shared" si="8"/>
        <v>0</v>
      </c>
    </row>
    <row r="244" spans="2:6" ht="18" customHeight="1" x14ac:dyDescent="0.25">
      <c r="B244" s="664">
        <f t="shared" si="7"/>
        <v>236</v>
      </c>
      <c r="C244" s="688">
        <v>0</v>
      </c>
      <c r="D244" s="688">
        <v>0</v>
      </c>
      <c r="E244" s="688">
        <v>0</v>
      </c>
      <c r="F244" s="689">
        <f t="shared" si="8"/>
        <v>0</v>
      </c>
    </row>
    <row r="245" spans="2:6" ht="18" customHeight="1" x14ac:dyDescent="0.25">
      <c r="B245" s="664">
        <f t="shared" si="7"/>
        <v>237</v>
      </c>
      <c r="C245" s="688">
        <v>0</v>
      </c>
      <c r="D245" s="688">
        <v>0</v>
      </c>
      <c r="E245" s="688">
        <v>0</v>
      </c>
      <c r="F245" s="689">
        <f t="shared" si="8"/>
        <v>0</v>
      </c>
    </row>
    <row r="246" spans="2:6" ht="18" customHeight="1" x14ac:dyDescent="0.25">
      <c r="B246" s="664">
        <f t="shared" si="7"/>
        <v>238</v>
      </c>
      <c r="C246" s="688">
        <v>0</v>
      </c>
      <c r="D246" s="688">
        <v>0</v>
      </c>
      <c r="E246" s="688">
        <v>0</v>
      </c>
      <c r="F246" s="689">
        <f t="shared" si="8"/>
        <v>0</v>
      </c>
    </row>
    <row r="247" spans="2:6" ht="18" customHeight="1" x14ac:dyDescent="0.25">
      <c r="B247" s="664">
        <f t="shared" si="7"/>
        <v>239</v>
      </c>
      <c r="C247" s="688">
        <v>0</v>
      </c>
      <c r="D247" s="688">
        <v>0</v>
      </c>
      <c r="E247" s="688">
        <v>0</v>
      </c>
      <c r="F247" s="689">
        <f t="shared" si="8"/>
        <v>0</v>
      </c>
    </row>
    <row r="248" spans="2:6" ht="18" customHeight="1" x14ac:dyDescent="0.25">
      <c r="B248" s="664">
        <f t="shared" si="7"/>
        <v>240</v>
      </c>
      <c r="C248" s="688">
        <v>0</v>
      </c>
      <c r="D248" s="688">
        <v>0</v>
      </c>
      <c r="E248" s="688">
        <v>0</v>
      </c>
      <c r="F248" s="689">
        <f t="shared" si="8"/>
        <v>0</v>
      </c>
    </row>
    <row r="249" spans="2:6" ht="18" customHeight="1" x14ac:dyDescent="0.25">
      <c r="B249" s="664">
        <f t="shared" si="7"/>
        <v>241</v>
      </c>
      <c r="C249" s="688">
        <v>0</v>
      </c>
      <c r="D249" s="688">
        <v>0</v>
      </c>
      <c r="E249" s="688">
        <v>0</v>
      </c>
      <c r="F249" s="689">
        <f t="shared" si="8"/>
        <v>0</v>
      </c>
    </row>
    <row r="250" spans="2:6" ht="18" customHeight="1" x14ac:dyDescent="0.25">
      <c r="B250" s="664">
        <f t="shared" si="7"/>
        <v>242</v>
      </c>
      <c r="C250" s="688">
        <v>0</v>
      </c>
      <c r="D250" s="688">
        <v>0</v>
      </c>
      <c r="E250" s="688">
        <v>0</v>
      </c>
      <c r="F250" s="689">
        <f t="shared" si="8"/>
        <v>0</v>
      </c>
    </row>
    <row r="251" spans="2:6" ht="18" customHeight="1" x14ac:dyDescent="0.25">
      <c r="B251" s="664">
        <f t="shared" si="7"/>
        <v>243</v>
      </c>
      <c r="C251" s="688">
        <v>0</v>
      </c>
      <c r="D251" s="688">
        <v>0</v>
      </c>
      <c r="E251" s="688">
        <v>0</v>
      </c>
      <c r="F251" s="689">
        <f t="shared" si="8"/>
        <v>0</v>
      </c>
    </row>
    <row r="252" spans="2:6" ht="18" customHeight="1" x14ac:dyDescent="0.25">
      <c r="B252" s="664">
        <f t="shared" si="7"/>
        <v>244</v>
      </c>
      <c r="C252" s="688">
        <v>0</v>
      </c>
      <c r="D252" s="688">
        <v>0</v>
      </c>
      <c r="E252" s="688">
        <v>0</v>
      </c>
      <c r="F252" s="689">
        <f t="shared" si="8"/>
        <v>0</v>
      </c>
    </row>
    <row r="253" spans="2:6" ht="18" customHeight="1" x14ac:dyDescent="0.25">
      <c r="B253" s="664">
        <f t="shared" si="7"/>
        <v>245</v>
      </c>
      <c r="C253" s="688">
        <v>0</v>
      </c>
      <c r="D253" s="688">
        <v>0</v>
      </c>
      <c r="E253" s="688">
        <v>0</v>
      </c>
      <c r="F253" s="689">
        <f t="shared" si="8"/>
        <v>0</v>
      </c>
    </row>
    <row r="254" spans="2:6" ht="18" customHeight="1" x14ac:dyDescent="0.25">
      <c r="B254" s="664">
        <f t="shared" si="7"/>
        <v>246</v>
      </c>
      <c r="C254" s="688">
        <v>0</v>
      </c>
      <c r="D254" s="688">
        <v>0</v>
      </c>
      <c r="E254" s="688">
        <v>0</v>
      </c>
      <c r="F254" s="689">
        <f t="shared" si="8"/>
        <v>0</v>
      </c>
    </row>
    <row r="255" spans="2:6" ht="18" customHeight="1" x14ac:dyDescent="0.25">
      <c r="B255" s="664">
        <f t="shared" si="7"/>
        <v>247</v>
      </c>
      <c r="C255" s="688">
        <v>0</v>
      </c>
      <c r="D255" s="688">
        <v>0</v>
      </c>
      <c r="E255" s="688">
        <v>0</v>
      </c>
      <c r="F255" s="689">
        <f t="shared" si="8"/>
        <v>0</v>
      </c>
    </row>
    <row r="256" spans="2:6" ht="18" customHeight="1" x14ac:dyDescent="0.25">
      <c r="B256" s="664">
        <f t="shared" si="7"/>
        <v>248</v>
      </c>
      <c r="C256" s="688">
        <v>0</v>
      </c>
      <c r="D256" s="688">
        <v>0</v>
      </c>
      <c r="E256" s="688">
        <v>0</v>
      </c>
      <c r="F256" s="689">
        <f t="shared" si="8"/>
        <v>0</v>
      </c>
    </row>
    <row r="257" spans="2:6" ht="18" customHeight="1" x14ac:dyDescent="0.25">
      <c r="B257" s="664">
        <f t="shared" si="7"/>
        <v>249</v>
      </c>
      <c r="C257" s="688">
        <v>0</v>
      </c>
      <c r="D257" s="688">
        <v>0</v>
      </c>
      <c r="E257" s="688">
        <v>0</v>
      </c>
      <c r="F257" s="689">
        <f t="shared" si="8"/>
        <v>0</v>
      </c>
    </row>
    <row r="258" spans="2:6" ht="18" customHeight="1" x14ac:dyDescent="0.25">
      <c r="B258" s="664">
        <f t="shared" si="7"/>
        <v>250</v>
      </c>
      <c r="C258" s="688">
        <v>0</v>
      </c>
      <c r="D258" s="688">
        <v>0</v>
      </c>
      <c r="E258" s="688">
        <v>0</v>
      </c>
      <c r="F258" s="689">
        <f t="shared" si="8"/>
        <v>0</v>
      </c>
    </row>
    <row r="259" spans="2:6" ht="18" customHeight="1" x14ac:dyDescent="0.25">
      <c r="B259" s="664">
        <f t="shared" si="7"/>
        <v>251</v>
      </c>
      <c r="C259" s="688">
        <v>0</v>
      </c>
      <c r="D259" s="688">
        <v>0</v>
      </c>
      <c r="E259" s="688">
        <v>0</v>
      </c>
      <c r="F259" s="689">
        <f t="shared" si="8"/>
        <v>0</v>
      </c>
    </row>
    <row r="260" spans="2:6" ht="18" customHeight="1" x14ac:dyDescent="0.25">
      <c r="B260" s="664">
        <f t="shared" si="7"/>
        <v>252</v>
      </c>
      <c r="C260" s="688">
        <v>0</v>
      </c>
      <c r="D260" s="688">
        <v>0</v>
      </c>
      <c r="E260" s="688">
        <v>0</v>
      </c>
      <c r="F260" s="689">
        <f t="shared" si="8"/>
        <v>0</v>
      </c>
    </row>
    <row r="261" spans="2:6" ht="18" customHeight="1" x14ac:dyDescent="0.25">
      <c r="B261" s="664">
        <f t="shared" si="7"/>
        <v>253</v>
      </c>
      <c r="C261" s="688">
        <v>0</v>
      </c>
      <c r="D261" s="688">
        <v>0</v>
      </c>
      <c r="E261" s="688">
        <v>0</v>
      </c>
      <c r="F261" s="689">
        <f t="shared" si="8"/>
        <v>0</v>
      </c>
    </row>
    <row r="262" spans="2:6" ht="18" customHeight="1" x14ac:dyDescent="0.25">
      <c r="B262" s="664">
        <f t="shared" si="7"/>
        <v>254</v>
      </c>
      <c r="C262" s="688">
        <v>0</v>
      </c>
      <c r="D262" s="688">
        <v>0</v>
      </c>
      <c r="E262" s="688">
        <v>0</v>
      </c>
      <c r="F262" s="689">
        <f t="shared" si="8"/>
        <v>0</v>
      </c>
    </row>
    <row r="263" spans="2:6" ht="18" customHeight="1" x14ac:dyDescent="0.25">
      <c r="B263" s="664">
        <f t="shared" si="7"/>
        <v>255</v>
      </c>
      <c r="C263" s="688">
        <v>0</v>
      </c>
      <c r="D263" s="688">
        <v>0</v>
      </c>
      <c r="E263" s="688">
        <v>0</v>
      </c>
      <c r="F263" s="689">
        <f t="shared" si="8"/>
        <v>0</v>
      </c>
    </row>
    <row r="264" spans="2:6" ht="18" customHeight="1" x14ac:dyDescent="0.25">
      <c r="B264" s="664">
        <f t="shared" si="7"/>
        <v>256</v>
      </c>
      <c r="C264" s="688">
        <v>0</v>
      </c>
      <c r="D264" s="688">
        <v>0</v>
      </c>
      <c r="E264" s="688">
        <v>0</v>
      </c>
      <c r="F264" s="689">
        <f t="shared" si="8"/>
        <v>0</v>
      </c>
    </row>
    <row r="265" spans="2:6" ht="18" customHeight="1" x14ac:dyDescent="0.25">
      <c r="B265" s="664">
        <f t="shared" si="7"/>
        <v>257</v>
      </c>
      <c r="C265" s="688">
        <v>0</v>
      </c>
      <c r="D265" s="688">
        <v>0</v>
      </c>
      <c r="E265" s="688">
        <v>0</v>
      </c>
      <c r="F265" s="689">
        <f t="shared" si="8"/>
        <v>0</v>
      </c>
    </row>
    <row r="266" spans="2:6" ht="18" customHeight="1" x14ac:dyDescent="0.25">
      <c r="B266" s="664">
        <f t="shared" si="7"/>
        <v>258</v>
      </c>
      <c r="C266" s="688">
        <v>0</v>
      </c>
      <c r="D266" s="688">
        <v>0</v>
      </c>
      <c r="E266" s="688">
        <v>0</v>
      </c>
      <c r="F266" s="689">
        <f t="shared" si="8"/>
        <v>0</v>
      </c>
    </row>
    <row r="267" spans="2:6" ht="18" customHeight="1" x14ac:dyDescent="0.25">
      <c r="B267" s="664">
        <f t="shared" ref="B267:B330" si="9">1+B266</f>
        <v>259</v>
      </c>
      <c r="C267" s="688">
        <v>0</v>
      </c>
      <c r="D267" s="688">
        <v>0</v>
      </c>
      <c r="E267" s="688">
        <v>0</v>
      </c>
      <c r="F267" s="689">
        <f t="shared" si="8"/>
        <v>0</v>
      </c>
    </row>
    <row r="268" spans="2:6" ht="18" customHeight="1" x14ac:dyDescent="0.25">
      <c r="B268" s="664">
        <f t="shared" si="9"/>
        <v>260</v>
      </c>
      <c r="C268" s="688">
        <v>0</v>
      </c>
      <c r="D268" s="688">
        <v>0</v>
      </c>
      <c r="E268" s="688">
        <v>0</v>
      </c>
      <c r="F268" s="689">
        <f t="shared" si="8"/>
        <v>0</v>
      </c>
    </row>
    <row r="269" spans="2:6" ht="18" customHeight="1" x14ac:dyDescent="0.25">
      <c r="B269" s="664">
        <f t="shared" si="9"/>
        <v>261</v>
      </c>
      <c r="C269" s="688">
        <v>0</v>
      </c>
      <c r="D269" s="688">
        <v>0</v>
      </c>
      <c r="E269" s="688">
        <v>0</v>
      </c>
      <c r="F269" s="689">
        <f t="shared" si="8"/>
        <v>0</v>
      </c>
    </row>
    <row r="270" spans="2:6" ht="18" customHeight="1" x14ac:dyDescent="0.25">
      <c r="B270" s="664">
        <f t="shared" si="9"/>
        <v>262</v>
      </c>
      <c r="C270" s="688">
        <v>0</v>
      </c>
      <c r="D270" s="688">
        <v>0</v>
      </c>
      <c r="E270" s="688">
        <v>0</v>
      </c>
      <c r="F270" s="689">
        <f t="shared" si="8"/>
        <v>0</v>
      </c>
    </row>
    <row r="271" spans="2:6" ht="18" customHeight="1" x14ac:dyDescent="0.25">
      <c r="B271" s="664">
        <f t="shared" si="9"/>
        <v>263</v>
      </c>
      <c r="C271" s="688">
        <v>0</v>
      </c>
      <c r="D271" s="688">
        <v>0</v>
      </c>
      <c r="E271" s="688">
        <v>0</v>
      </c>
      <c r="F271" s="689">
        <f t="shared" si="8"/>
        <v>0</v>
      </c>
    </row>
    <row r="272" spans="2:6" ht="18" customHeight="1" x14ac:dyDescent="0.25">
      <c r="B272" s="664">
        <f t="shared" si="9"/>
        <v>264</v>
      </c>
      <c r="C272" s="688">
        <v>0</v>
      </c>
      <c r="D272" s="688">
        <v>0</v>
      </c>
      <c r="E272" s="688">
        <v>0</v>
      </c>
      <c r="F272" s="689">
        <f t="shared" si="8"/>
        <v>0</v>
      </c>
    </row>
    <row r="273" spans="2:6" ht="18" customHeight="1" x14ac:dyDescent="0.25">
      <c r="B273" s="664">
        <f t="shared" si="9"/>
        <v>265</v>
      </c>
      <c r="C273" s="688">
        <v>0</v>
      </c>
      <c r="D273" s="688">
        <v>0</v>
      </c>
      <c r="E273" s="688">
        <v>0</v>
      </c>
      <c r="F273" s="689">
        <f t="shared" si="8"/>
        <v>0</v>
      </c>
    </row>
    <row r="274" spans="2:6" ht="18" customHeight="1" x14ac:dyDescent="0.25">
      <c r="B274" s="664">
        <f t="shared" si="9"/>
        <v>266</v>
      </c>
      <c r="C274" s="688">
        <v>0</v>
      </c>
      <c r="D274" s="688">
        <v>0</v>
      </c>
      <c r="E274" s="688">
        <v>0</v>
      </c>
      <c r="F274" s="689">
        <f t="shared" si="8"/>
        <v>0</v>
      </c>
    </row>
    <row r="275" spans="2:6" ht="18" customHeight="1" x14ac:dyDescent="0.25">
      <c r="B275" s="664">
        <f t="shared" si="9"/>
        <v>267</v>
      </c>
      <c r="C275" s="688">
        <v>0</v>
      </c>
      <c r="D275" s="688">
        <v>0</v>
      </c>
      <c r="E275" s="688">
        <v>0</v>
      </c>
      <c r="F275" s="689">
        <f t="shared" si="8"/>
        <v>0</v>
      </c>
    </row>
    <row r="276" spans="2:6" ht="18" customHeight="1" x14ac:dyDescent="0.25">
      <c r="B276" s="664">
        <f t="shared" si="9"/>
        <v>268</v>
      </c>
      <c r="C276" s="688">
        <v>0</v>
      </c>
      <c r="D276" s="688">
        <v>0</v>
      </c>
      <c r="E276" s="688">
        <v>0</v>
      </c>
      <c r="F276" s="689">
        <f t="shared" si="8"/>
        <v>0</v>
      </c>
    </row>
    <row r="277" spans="2:6" ht="18" customHeight="1" x14ac:dyDescent="0.25">
      <c r="B277" s="664">
        <f t="shared" si="9"/>
        <v>269</v>
      </c>
      <c r="C277" s="688">
        <v>0</v>
      </c>
      <c r="D277" s="688">
        <v>0</v>
      </c>
      <c r="E277" s="688">
        <v>0</v>
      </c>
      <c r="F277" s="689">
        <f t="shared" si="8"/>
        <v>0</v>
      </c>
    </row>
    <row r="278" spans="2:6" ht="18" customHeight="1" x14ac:dyDescent="0.25">
      <c r="B278" s="664">
        <f t="shared" si="9"/>
        <v>270</v>
      </c>
      <c r="C278" s="688">
        <v>0</v>
      </c>
      <c r="D278" s="688">
        <v>0</v>
      </c>
      <c r="E278" s="688">
        <v>0</v>
      </c>
      <c r="F278" s="689">
        <f t="shared" si="8"/>
        <v>0</v>
      </c>
    </row>
    <row r="279" spans="2:6" ht="18" customHeight="1" x14ac:dyDescent="0.25">
      <c r="B279" s="664">
        <f t="shared" si="9"/>
        <v>271</v>
      </c>
      <c r="C279" s="688">
        <v>0</v>
      </c>
      <c r="D279" s="688">
        <v>0</v>
      </c>
      <c r="E279" s="688">
        <v>0</v>
      </c>
      <c r="F279" s="689">
        <f t="shared" si="8"/>
        <v>0</v>
      </c>
    </row>
    <row r="280" spans="2:6" ht="18" customHeight="1" x14ac:dyDescent="0.25">
      <c r="B280" s="664">
        <f t="shared" si="9"/>
        <v>272</v>
      </c>
      <c r="C280" s="688">
        <v>0</v>
      </c>
      <c r="D280" s="688">
        <v>0</v>
      </c>
      <c r="E280" s="688">
        <v>0</v>
      </c>
      <c r="F280" s="689">
        <f t="shared" si="8"/>
        <v>0</v>
      </c>
    </row>
    <row r="281" spans="2:6" ht="18" customHeight="1" x14ac:dyDescent="0.25">
      <c r="B281" s="664">
        <f t="shared" si="9"/>
        <v>273</v>
      </c>
      <c r="C281" s="688">
        <v>0</v>
      </c>
      <c r="D281" s="688">
        <v>0</v>
      </c>
      <c r="E281" s="688">
        <v>0</v>
      </c>
      <c r="F281" s="689">
        <f t="shared" si="8"/>
        <v>0</v>
      </c>
    </row>
    <row r="282" spans="2:6" ht="18" customHeight="1" x14ac:dyDescent="0.25">
      <c r="B282" s="664">
        <f t="shared" si="9"/>
        <v>274</v>
      </c>
      <c r="C282" s="688">
        <v>0</v>
      </c>
      <c r="D282" s="688">
        <v>0</v>
      </c>
      <c r="E282" s="688">
        <v>0</v>
      </c>
      <c r="F282" s="689">
        <f t="shared" si="8"/>
        <v>0</v>
      </c>
    </row>
    <row r="283" spans="2:6" ht="18" customHeight="1" x14ac:dyDescent="0.25">
      <c r="B283" s="664">
        <f t="shared" si="9"/>
        <v>275</v>
      </c>
      <c r="C283" s="688">
        <v>0</v>
      </c>
      <c r="D283" s="688">
        <v>0</v>
      </c>
      <c r="E283" s="688">
        <v>0</v>
      </c>
      <c r="F283" s="689">
        <f t="shared" si="8"/>
        <v>0</v>
      </c>
    </row>
    <row r="284" spans="2:6" ht="18" customHeight="1" x14ac:dyDescent="0.25">
      <c r="B284" s="664">
        <f t="shared" si="9"/>
        <v>276</v>
      </c>
      <c r="C284" s="688">
        <v>0</v>
      </c>
      <c r="D284" s="688">
        <v>0</v>
      </c>
      <c r="E284" s="688">
        <v>0</v>
      </c>
      <c r="F284" s="689">
        <f t="shared" si="8"/>
        <v>0</v>
      </c>
    </row>
    <row r="285" spans="2:6" ht="18" customHeight="1" x14ac:dyDescent="0.25">
      <c r="B285" s="664">
        <f t="shared" si="9"/>
        <v>277</v>
      </c>
      <c r="C285" s="688">
        <v>0</v>
      </c>
      <c r="D285" s="688">
        <v>0</v>
      </c>
      <c r="E285" s="688">
        <v>0</v>
      </c>
      <c r="F285" s="689">
        <f t="shared" si="8"/>
        <v>0</v>
      </c>
    </row>
    <row r="286" spans="2:6" ht="18" customHeight="1" x14ac:dyDescent="0.25">
      <c r="B286" s="664">
        <f t="shared" si="9"/>
        <v>278</v>
      </c>
      <c r="C286" s="688">
        <v>0</v>
      </c>
      <c r="D286" s="688">
        <v>0</v>
      </c>
      <c r="E286" s="688">
        <v>0</v>
      </c>
      <c r="F286" s="689">
        <f t="shared" si="8"/>
        <v>0</v>
      </c>
    </row>
    <row r="287" spans="2:6" ht="18" customHeight="1" x14ac:dyDescent="0.25">
      <c r="B287" s="664">
        <f t="shared" si="9"/>
        <v>279</v>
      </c>
      <c r="C287" s="688">
        <v>0</v>
      </c>
      <c r="D287" s="688">
        <v>0</v>
      </c>
      <c r="E287" s="688">
        <v>0</v>
      </c>
      <c r="F287" s="689">
        <f t="shared" si="8"/>
        <v>0</v>
      </c>
    </row>
    <row r="288" spans="2:6" ht="18" customHeight="1" x14ac:dyDescent="0.25">
      <c r="B288" s="664">
        <f t="shared" si="9"/>
        <v>280</v>
      </c>
      <c r="C288" s="688">
        <v>0</v>
      </c>
      <c r="D288" s="688">
        <v>0</v>
      </c>
      <c r="E288" s="688">
        <v>0</v>
      </c>
      <c r="F288" s="689">
        <f t="shared" si="8"/>
        <v>0</v>
      </c>
    </row>
    <row r="289" spans="2:6" ht="18" customHeight="1" x14ac:dyDescent="0.25">
      <c r="B289" s="664">
        <f t="shared" si="9"/>
        <v>281</v>
      </c>
      <c r="C289" s="688">
        <v>0</v>
      </c>
      <c r="D289" s="688">
        <v>0</v>
      </c>
      <c r="E289" s="688">
        <v>0</v>
      </c>
      <c r="F289" s="689">
        <f t="shared" si="8"/>
        <v>0</v>
      </c>
    </row>
    <row r="290" spans="2:6" ht="18" customHeight="1" x14ac:dyDescent="0.25">
      <c r="B290" s="664">
        <f t="shared" si="9"/>
        <v>282</v>
      </c>
      <c r="C290" s="688">
        <v>0</v>
      </c>
      <c r="D290" s="688">
        <v>0</v>
      </c>
      <c r="E290" s="688">
        <v>0</v>
      </c>
      <c r="F290" s="689">
        <f t="shared" si="8"/>
        <v>0</v>
      </c>
    </row>
    <row r="291" spans="2:6" ht="18" customHeight="1" x14ac:dyDescent="0.25">
      <c r="B291" s="664">
        <f t="shared" si="9"/>
        <v>283</v>
      </c>
      <c r="C291" s="688">
        <v>0</v>
      </c>
      <c r="D291" s="688">
        <v>0</v>
      </c>
      <c r="E291" s="688">
        <v>0</v>
      </c>
      <c r="F291" s="689">
        <f t="shared" si="8"/>
        <v>0</v>
      </c>
    </row>
    <row r="292" spans="2:6" ht="18" customHeight="1" x14ac:dyDescent="0.25">
      <c r="B292" s="664">
        <f t="shared" si="9"/>
        <v>284</v>
      </c>
      <c r="C292" s="688">
        <v>0</v>
      </c>
      <c r="D292" s="688">
        <v>0</v>
      </c>
      <c r="E292" s="688">
        <v>0</v>
      </c>
      <c r="F292" s="689">
        <f t="shared" si="8"/>
        <v>0</v>
      </c>
    </row>
    <row r="293" spans="2:6" ht="18" customHeight="1" x14ac:dyDescent="0.25">
      <c r="B293" s="664">
        <f t="shared" si="9"/>
        <v>285</v>
      </c>
      <c r="C293" s="688">
        <v>0</v>
      </c>
      <c r="D293" s="688">
        <v>0</v>
      </c>
      <c r="E293" s="688">
        <v>0</v>
      </c>
      <c r="F293" s="689">
        <f t="shared" si="8"/>
        <v>0</v>
      </c>
    </row>
    <row r="294" spans="2:6" ht="18" customHeight="1" x14ac:dyDescent="0.25">
      <c r="B294" s="664">
        <f t="shared" si="9"/>
        <v>286</v>
      </c>
      <c r="C294" s="688">
        <v>0</v>
      </c>
      <c r="D294" s="688">
        <v>0</v>
      </c>
      <c r="E294" s="688">
        <v>0</v>
      </c>
      <c r="F294" s="689">
        <f t="shared" si="8"/>
        <v>0</v>
      </c>
    </row>
    <row r="295" spans="2:6" ht="18" customHeight="1" x14ac:dyDescent="0.25">
      <c r="B295" s="664">
        <f t="shared" si="9"/>
        <v>287</v>
      </c>
      <c r="C295" s="688">
        <v>0</v>
      </c>
      <c r="D295" s="688">
        <v>0</v>
      </c>
      <c r="E295" s="688">
        <v>0</v>
      </c>
      <c r="F295" s="689">
        <f t="shared" ref="F295:F347" si="10">SUM(C295:E295)</f>
        <v>0</v>
      </c>
    </row>
    <row r="296" spans="2:6" ht="18" customHeight="1" x14ac:dyDescent="0.25">
      <c r="B296" s="664">
        <f t="shared" si="9"/>
        <v>288</v>
      </c>
      <c r="C296" s="688">
        <v>0</v>
      </c>
      <c r="D296" s="688">
        <v>0</v>
      </c>
      <c r="E296" s="688">
        <v>0</v>
      </c>
      <c r="F296" s="689">
        <f t="shared" si="10"/>
        <v>0</v>
      </c>
    </row>
    <row r="297" spans="2:6" ht="18" customHeight="1" x14ac:dyDescent="0.25">
      <c r="B297" s="664">
        <f t="shared" si="9"/>
        <v>289</v>
      </c>
      <c r="C297" s="688">
        <v>0</v>
      </c>
      <c r="D297" s="688">
        <v>0</v>
      </c>
      <c r="E297" s="688">
        <v>0</v>
      </c>
      <c r="F297" s="689">
        <f t="shared" si="10"/>
        <v>0</v>
      </c>
    </row>
    <row r="298" spans="2:6" ht="18" customHeight="1" x14ac:dyDescent="0.25">
      <c r="B298" s="664">
        <f t="shared" si="9"/>
        <v>290</v>
      </c>
      <c r="C298" s="688">
        <v>0</v>
      </c>
      <c r="D298" s="688">
        <v>0</v>
      </c>
      <c r="E298" s="688">
        <v>0</v>
      </c>
      <c r="F298" s="689">
        <f t="shared" si="10"/>
        <v>0</v>
      </c>
    </row>
    <row r="299" spans="2:6" ht="18" customHeight="1" x14ac:dyDescent="0.25">
      <c r="B299" s="664">
        <f t="shared" si="9"/>
        <v>291</v>
      </c>
      <c r="C299" s="688">
        <v>0</v>
      </c>
      <c r="D299" s="688">
        <v>0</v>
      </c>
      <c r="E299" s="688">
        <v>0</v>
      </c>
      <c r="F299" s="689">
        <f t="shared" si="10"/>
        <v>0</v>
      </c>
    </row>
    <row r="300" spans="2:6" ht="18" customHeight="1" x14ac:dyDescent="0.25">
      <c r="B300" s="664">
        <f t="shared" si="9"/>
        <v>292</v>
      </c>
      <c r="C300" s="688">
        <v>0</v>
      </c>
      <c r="D300" s="688">
        <v>0</v>
      </c>
      <c r="E300" s="688">
        <v>0</v>
      </c>
      <c r="F300" s="689">
        <f t="shared" si="10"/>
        <v>0</v>
      </c>
    </row>
    <row r="301" spans="2:6" ht="18" customHeight="1" x14ac:dyDescent="0.25">
      <c r="B301" s="664">
        <f t="shared" si="9"/>
        <v>293</v>
      </c>
      <c r="C301" s="688">
        <v>0</v>
      </c>
      <c r="D301" s="688">
        <v>0</v>
      </c>
      <c r="E301" s="688">
        <v>0</v>
      </c>
      <c r="F301" s="689">
        <f t="shared" si="10"/>
        <v>0</v>
      </c>
    </row>
    <row r="302" spans="2:6" ht="18" customHeight="1" x14ac:dyDescent="0.25">
      <c r="B302" s="664">
        <f t="shared" si="9"/>
        <v>294</v>
      </c>
      <c r="C302" s="688">
        <v>0</v>
      </c>
      <c r="D302" s="688">
        <v>0</v>
      </c>
      <c r="E302" s="688">
        <v>0</v>
      </c>
      <c r="F302" s="689">
        <f t="shared" si="10"/>
        <v>0</v>
      </c>
    </row>
    <row r="303" spans="2:6" ht="18" customHeight="1" x14ac:dyDescent="0.25">
      <c r="B303" s="664">
        <f t="shared" si="9"/>
        <v>295</v>
      </c>
      <c r="C303" s="688">
        <v>0</v>
      </c>
      <c r="D303" s="688">
        <v>0</v>
      </c>
      <c r="E303" s="688">
        <v>0</v>
      </c>
      <c r="F303" s="689">
        <f t="shared" si="10"/>
        <v>0</v>
      </c>
    </row>
    <row r="304" spans="2:6" ht="18" customHeight="1" x14ac:dyDescent="0.25">
      <c r="B304" s="664">
        <f t="shared" si="9"/>
        <v>296</v>
      </c>
      <c r="C304" s="688">
        <v>0</v>
      </c>
      <c r="D304" s="688">
        <v>0</v>
      </c>
      <c r="E304" s="688">
        <v>0</v>
      </c>
      <c r="F304" s="689">
        <f t="shared" si="10"/>
        <v>0</v>
      </c>
    </row>
    <row r="305" spans="2:6" ht="18" customHeight="1" x14ac:dyDescent="0.25">
      <c r="B305" s="664">
        <f t="shared" si="9"/>
        <v>297</v>
      </c>
      <c r="C305" s="688">
        <v>0</v>
      </c>
      <c r="D305" s="688">
        <v>0</v>
      </c>
      <c r="E305" s="688">
        <v>0</v>
      </c>
      <c r="F305" s="689">
        <f t="shared" si="10"/>
        <v>0</v>
      </c>
    </row>
    <row r="306" spans="2:6" ht="18" customHeight="1" x14ac:dyDescent="0.25">
      <c r="B306" s="664">
        <f t="shared" si="9"/>
        <v>298</v>
      </c>
      <c r="C306" s="688">
        <v>0</v>
      </c>
      <c r="D306" s="688">
        <v>0</v>
      </c>
      <c r="E306" s="688">
        <v>0</v>
      </c>
      <c r="F306" s="689">
        <f t="shared" si="10"/>
        <v>0</v>
      </c>
    </row>
    <row r="307" spans="2:6" ht="18" customHeight="1" x14ac:dyDescent="0.25">
      <c r="B307" s="664">
        <f t="shared" si="9"/>
        <v>299</v>
      </c>
      <c r="C307" s="688">
        <v>0</v>
      </c>
      <c r="D307" s="688">
        <v>0</v>
      </c>
      <c r="E307" s="688">
        <v>0</v>
      </c>
      <c r="F307" s="689">
        <f t="shared" si="10"/>
        <v>0</v>
      </c>
    </row>
    <row r="308" spans="2:6" ht="18" customHeight="1" x14ac:dyDescent="0.25">
      <c r="B308" s="664">
        <f t="shared" si="9"/>
        <v>300</v>
      </c>
      <c r="C308" s="688">
        <v>0</v>
      </c>
      <c r="D308" s="688">
        <v>0</v>
      </c>
      <c r="E308" s="688">
        <v>0</v>
      </c>
      <c r="F308" s="689">
        <f t="shared" si="10"/>
        <v>0</v>
      </c>
    </row>
    <row r="309" spans="2:6" ht="18" customHeight="1" x14ac:dyDescent="0.25">
      <c r="B309" s="664">
        <f t="shared" si="9"/>
        <v>301</v>
      </c>
      <c r="C309" s="688">
        <v>0</v>
      </c>
      <c r="D309" s="688">
        <v>0</v>
      </c>
      <c r="E309" s="688">
        <v>0</v>
      </c>
      <c r="F309" s="689">
        <f t="shared" si="10"/>
        <v>0</v>
      </c>
    </row>
    <row r="310" spans="2:6" ht="18" customHeight="1" x14ac:dyDescent="0.25">
      <c r="B310" s="664">
        <f t="shared" si="9"/>
        <v>302</v>
      </c>
      <c r="C310" s="688">
        <v>0</v>
      </c>
      <c r="D310" s="688">
        <v>0</v>
      </c>
      <c r="E310" s="688">
        <v>0</v>
      </c>
      <c r="F310" s="689">
        <f t="shared" si="10"/>
        <v>0</v>
      </c>
    </row>
    <row r="311" spans="2:6" ht="18" customHeight="1" x14ac:dyDescent="0.25">
      <c r="B311" s="664">
        <f t="shared" si="9"/>
        <v>303</v>
      </c>
      <c r="C311" s="688">
        <v>0</v>
      </c>
      <c r="D311" s="688">
        <v>0</v>
      </c>
      <c r="E311" s="688">
        <v>0</v>
      </c>
      <c r="F311" s="689">
        <f t="shared" si="10"/>
        <v>0</v>
      </c>
    </row>
    <row r="312" spans="2:6" ht="18" customHeight="1" x14ac:dyDescent="0.25">
      <c r="B312" s="664">
        <f t="shared" si="9"/>
        <v>304</v>
      </c>
      <c r="C312" s="688">
        <v>0</v>
      </c>
      <c r="D312" s="688">
        <v>0</v>
      </c>
      <c r="E312" s="688">
        <v>0</v>
      </c>
      <c r="F312" s="689">
        <f t="shared" si="10"/>
        <v>0</v>
      </c>
    </row>
    <row r="313" spans="2:6" ht="18" customHeight="1" x14ac:dyDescent="0.25">
      <c r="B313" s="664">
        <f t="shared" si="9"/>
        <v>305</v>
      </c>
      <c r="C313" s="688">
        <v>0</v>
      </c>
      <c r="D313" s="688">
        <v>0</v>
      </c>
      <c r="E313" s="688">
        <v>0</v>
      </c>
      <c r="F313" s="689">
        <f t="shared" si="10"/>
        <v>0</v>
      </c>
    </row>
    <row r="314" spans="2:6" ht="18" customHeight="1" x14ac:dyDescent="0.25">
      <c r="B314" s="664">
        <f t="shared" si="9"/>
        <v>306</v>
      </c>
      <c r="C314" s="688">
        <v>0</v>
      </c>
      <c r="D314" s="688">
        <v>0</v>
      </c>
      <c r="E314" s="688">
        <v>0</v>
      </c>
      <c r="F314" s="689">
        <f t="shared" si="10"/>
        <v>0</v>
      </c>
    </row>
    <row r="315" spans="2:6" ht="18" customHeight="1" x14ac:dyDescent="0.25">
      <c r="B315" s="664">
        <f t="shared" si="9"/>
        <v>307</v>
      </c>
      <c r="C315" s="688">
        <v>0</v>
      </c>
      <c r="D315" s="688">
        <v>0</v>
      </c>
      <c r="E315" s="688">
        <v>0</v>
      </c>
      <c r="F315" s="689">
        <f t="shared" si="10"/>
        <v>0</v>
      </c>
    </row>
    <row r="316" spans="2:6" ht="18" customHeight="1" x14ac:dyDescent="0.25">
      <c r="B316" s="664">
        <f t="shared" si="9"/>
        <v>308</v>
      </c>
      <c r="C316" s="688">
        <v>0</v>
      </c>
      <c r="D316" s="688">
        <v>0</v>
      </c>
      <c r="E316" s="688">
        <v>0</v>
      </c>
      <c r="F316" s="689">
        <f t="shared" si="10"/>
        <v>0</v>
      </c>
    </row>
    <row r="317" spans="2:6" ht="18" customHeight="1" x14ac:dyDescent="0.25">
      <c r="B317" s="664">
        <f t="shared" si="9"/>
        <v>309</v>
      </c>
      <c r="C317" s="688">
        <v>0</v>
      </c>
      <c r="D317" s="688">
        <v>0</v>
      </c>
      <c r="E317" s="688">
        <v>0</v>
      </c>
      <c r="F317" s="689">
        <f t="shared" si="10"/>
        <v>0</v>
      </c>
    </row>
    <row r="318" spans="2:6" ht="18" customHeight="1" x14ac:dyDescent="0.25">
      <c r="B318" s="664">
        <f t="shared" si="9"/>
        <v>310</v>
      </c>
      <c r="C318" s="688">
        <v>0</v>
      </c>
      <c r="D318" s="688">
        <v>0</v>
      </c>
      <c r="E318" s="688">
        <v>0</v>
      </c>
      <c r="F318" s="689">
        <f t="shared" si="10"/>
        <v>0</v>
      </c>
    </row>
    <row r="319" spans="2:6" ht="18" customHeight="1" x14ac:dyDescent="0.25">
      <c r="B319" s="664">
        <f t="shared" si="9"/>
        <v>311</v>
      </c>
      <c r="C319" s="688">
        <v>0</v>
      </c>
      <c r="D319" s="688">
        <v>0</v>
      </c>
      <c r="E319" s="688">
        <v>0</v>
      </c>
      <c r="F319" s="689">
        <f t="shared" si="10"/>
        <v>0</v>
      </c>
    </row>
    <row r="320" spans="2:6" ht="18" customHeight="1" x14ac:dyDescent="0.25">
      <c r="B320" s="664">
        <f t="shared" si="9"/>
        <v>312</v>
      </c>
      <c r="C320" s="688">
        <v>0</v>
      </c>
      <c r="D320" s="688">
        <v>0</v>
      </c>
      <c r="E320" s="688">
        <v>0</v>
      </c>
      <c r="F320" s="689">
        <f t="shared" si="10"/>
        <v>0</v>
      </c>
    </row>
    <row r="321" spans="2:6" ht="18" customHeight="1" x14ac:dyDescent="0.25">
      <c r="B321" s="664">
        <f t="shared" si="9"/>
        <v>313</v>
      </c>
      <c r="C321" s="688">
        <v>0</v>
      </c>
      <c r="D321" s="688">
        <v>0</v>
      </c>
      <c r="E321" s="688">
        <v>0</v>
      </c>
      <c r="F321" s="689">
        <f t="shared" si="10"/>
        <v>0</v>
      </c>
    </row>
    <row r="322" spans="2:6" ht="18" customHeight="1" x14ac:dyDescent="0.25">
      <c r="B322" s="664">
        <f t="shared" si="9"/>
        <v>314</v>
      </c>
      <c r="C322" s="688">
        <v>0</v>
      </c>
      <c r="D322" s="688">
        <v>0</v>
      </c>
      <c r="E322" s="688">
        <v>0</v>
      </c>
      <c r="F322" s="689">
        <f t="shared" si="10"/>
        <v>0</v>
      </c>
    </row>
    <row r="323" spans="2:6" ht="18" customHeight="1" x14ac:dyDescent="0.25">
      <c r="B323" s="664">
        <f t="shared" si="9"/>
        <v>315</v>
      </c>
      <c r="C323" s="688">
        <v>0</v>
      </c>
      <c r="D323" s="688">
        <v>0</v>
      </c>
      <c r="E323" s="688">
        <v>0</v>
      </c>
      <c r="F323" s="689">
        <f t="shared" si="10"/>
        <v>0</v>
      </c>
    </row>
    <row r="324" spans="2:6" ht="18" customHeight="1" x14ac:dyDescent="0.25">
      <c r="B324" s="664">
        <f t="shared" si="9"/>
        <v>316</v>
      </c>
      <c r="C324" s="688">
        <v>0</v>
      </c>
      <c r="D324" s="688">
        <v>0</v>
      </c>
      <c r="E324" s="688">
        <v>0</v>
      </c>
      <c r="F324" s="689">
        <f t="shared" si="10"/>
        <v>0</v>
      </c>
    </row>
    <row r="325" spans="2:6" ht="18" customHeight="1" x14ac:dyDescent="0.25">
      <c r="B325" s="664">
        <f t="shared" si="9"/>
        <v>317</v>
      </c>
      <c r="C325" s="688">
        <v>0</v>
      </c>
      <c r="D325" s="688">
        <v>0</v>
      </c>
      <c r="E325" s="688">
        <v>0</v>
      </c>
      <c r="F325" s="689">
        <f t="shared" si="10"/>
        <v>0</v>
      </c>
    </row>
    <row r="326" spans="2:6" ht="18" customHeight="1" x14ac:dyDescent="0.25">
      <c r="B326" s="664">
        <f t="shared" si="9"/>
        <v>318</v>
      </c>
      <c r="C326" s="688">
        <v>0</v>
      </c>
      <c r="D326" s="688">
        <v>0</v>
      </c>
      <c r="E326" s="688">
        <v>0</v>
      </c>
      <c r="F326" s="689">
        <f t="shared" si="10"/>
        <v>0</v>
      </c>
    </row>
    <row r="327" spans="2:6" ht="18" customHeight="1" x14ac:dyDescent="0.25">
      <c r="B327" s="664">
        <f t="shared" si="9"/>
        <v>319</v>
      </c>
      <c r="C327" s="688">
        <v>0</v>
      </c>
      <c r="D327" s="688">
        <v>0</v>
      </c>
      <c r="E327" s="688">
        <v>0</v>
      </c>
      <c r="F327" s="689">
        <f t="shared" si="10"/>
        <v>0</v>
      </c>
    </row>
    <row r="328" spans="2:6" ht="18" customHeight="1" x14ac:dyDescent="0.25">
      <c r="B328" s="664">
        <f t="shared" si="9"/>
        <v>320</v>
      </c>
      <c r="C328" s="688">
        <v>0</v>
      </c>
      <c r="D328" s="688">
        <v>0</v>
      </c>
      <c r="E328" s="688">
        <v>0</v>
      </c>
      <c r="F328" s="689">
        <f t="shared" si="10"/>
        <v>0</v>
      </c>
    </row>
    <row r="329" spans="2:6" ht="18" customHeight="1" x14ac:dyDescent="0.25">
      <c r="B329" s="664">
        <f t="shared" si="9"/>
        <v>321</v>
      </c>
      <c r="C329" s="688">
        <v>0</v>
      </c>
      <c r="D329" s="688">
        <v>0</v>
      </c>
      <c r="E329" s="688">
        <v>0</v>
      </c>
      <c r="F329" s="689">
        <f t="shared" si="10"/>
        <v>0</v>
      </c>
    </row>
    <row r="330" spans="2:6" ht="18" customHeight="1" x14ac:dyDescent="0.25">
      <c r="B330" s="664">
        <f t="shared" si="9"/>
        <v>322</v>
      </c>
      <c r="C330" s="688">
        <v>0</v>
      </c>
      <c r="D330" s="688">
        <v>0</v>
      </c>
      <c r="E330" s="688">
        <v>0</v>
      </c>
      <c r="F330" s="689">
        <f t="shared" si="10"/>
        <v>0</v>
      </c>
    </row>
    <row r="331" spans="2:6" ht="18" customHeight="1" x14ac:dyDescent="0.25">
      <c r="B331" s="664">
        <f t="shared" ref="B331:B394" si="11">1+B330</f>
        <v>323</v>
      </c>
      <c r="C331" s="688">
        <v>0</v>
      </c>
      <c r="D331" s="688">
        <v>0</v>
      </c>
      <c r="E331" s="688">
        <v>0</v>
      </c>
      <c r="F331" s="689">
        <f t="shared" si="10"/>
        <v>0</v>
      </c>
    </row>
    <row r="332" spans="2:6" ht="18" customHeight="1" x14ac:dyDescent="0.25">
      <c r="B332" s="664">
        <f t="shared" si="11"/>
        <v>324</v>
      </c>
      <c r="C332" s="688">
        <v>0</v>
      </c>
      <c r="D332" s="688">
        <v>0</v>
      </c>
      <c r="E332" s="688">
        <v>0</v>
      </c>
      <c r="F332" s="689">
        <f t="shared" si="10"/>
        <v>0</v>
      </c>
    </row>
    <row r="333" spans="2:6" ht="18" customHeight="1" x14ac:dyDescent="0.25">
      <c r="B333" s="664">
        <f t="shared" si="11"/>
        <v>325</v>
      </c>
      <c r="C333" s="688">
        <v>0</v>
      </c>
      <c r="D333" s="688">
        <v>0</v>
      </c>
      <c r="E333" s="688">
        <v>0</v>
      </c>
      <c r="F333" s="689">
        <f t="shared" si="10"/>
        <v>0</v>
      </c>
    </row>
    <row r="334" spans="2:6" ht="18" customHeight="1" x14ac:dyDescent="0.25">
      <c r="B334" s="664">
        <f t="shared" si="11"/>
        <v>326</v>
      </c>
      <c r="C334" s="688">
        <v>0</v>
      </c>
      <c r="D334" s="688">
        <v>0</v>
      </c>
      <c r="E334" s="688">
        <v>0</v>
      </c>
      <c r="F334" s="689">
        <f t="shared" si="10"/>
        <v>0</v>
      </c>
    </row>
    <row r="335" spans="2:6" ht="18" customHeight="1" x14ac:dyDescent="0.25">
      <c r="B335" s="664">
        <f t="shared" si="11"/>
        <v>327</v>
      </c>
      <c r="C335" s="688">
        <v>0</v>
      </c>
      <c r="D335" s="688">
        <v>0</v>
      </c>
      <c r="E335" s="688">
        <v>0</v>
      </c>
      <c r="F335" s="689">
        <f t="shared" si="10"/>
        <v>0</v>
      </c>
    </row>
    <row r="336" spans="2:6" ht="18" customHeight="1" x14ac:dyDescent="0.25">
      <c r="B336" s="664">
        <f t="shared" si="11"/>
        <v>328</v>
      </c>
      <c r="C336" s="688">
        <v>0</v>
      </c>
      <c r="D336" s="688">
        <v>0</v>
      </c>
      <c r="E336" s="688">
        <v>0</v>
      </c>
      <c r="F336" s="689">
        <f t="shared" si="10"/>
        <v>0</v>
      </c>
    </row>
    <row r="337" spans="2:6" ht="18" customHeight="1" x14ac:dyDescent="0.25">
      <c r="B337" s="664">
        <f t="shared" si="11"/>
        <v>329</v>
      </c>
      <c r="C337" s="688">
        <v>0</v>
      </c>
      <c r="D337" s="688">
        <v>0</v>
      </c>
      <c r="E337" s="688">
        <v>0</v>
      </c>
      <c r="F337" s="689">
        <f t="shared" si="10"/>
        <v>0</v>
      </c>
    </row>
    <row r="338" spans="2:6" ht="18" customHeight="1" x14ac:dyDescent="0.25">
      <c r="B338" s="664">
        <f t="shared" si="11"/>
        <v>330</v>
      </c>
      <c r="C338" s="688">
        <v>0</v>
      </c>
      <c r="D338" s="688">
        <v>0</v>
      </c>
      <c r="E338" s="688">
        <v>0</v>
      </c>
      <c r="F338" s="689">
        <f t="shared" si="10"/>
        <v>0</v>
      </c>
    </row>
    <row r="339" spans="2:6" ht="18" customHeight="1" x14ac:dyDescent="0.25">
      <c r="B339" s="664">
        <f t="shared" si="11"/>
        <v>331</v>
      </c>
      <c r="C339" s="688">
        <v>0</v>
      </c>
      <c r="D339" s="688">
        <v>0</v>
      </c>
      <c r="E339" s="688">
        <v>0</v>
      </c>
      <c r="F339" s="689">
        <f t="shared" si="10"/>
        <v>0</v>
      </c>
    </row>
    <row r="340" spans="2:6" ht="18" customHeight="1" x14ac:dyDescent="0.25">
      <c r="B340" s="664">
        <f t="shared" si="11"/>
        <v>332</v>
      </c>
      <c r="C340" s="688">
        <v>0</v>
      </c>
      <c r="D340" s="688">
        <v>0</v>
      </c>
      <c r="E340" s="688">
        <v>0</v>
      </c>
      <c r="F340" s="689">
        <f t="shared" si="10"/>
        <v>0</v>
      </c>
    </row>
    <row r="341" spans="2:6" ht="18" customHeight="1" x14ac:dyDescent="0.25">
      <c r="B341" s="664">
        <f t="shared" si="11"/>
        <v>333</v>
      </c>
      <c r="C341" s="688">
        <v>0</v>
      </c>
      <c r="D341" s="688">
        <v>0</v>
      </c>
      <c r="E341" s="688">
        <v>0</v>
      </c>
      <c r="F341" s="689">
        <f t="shared" si="10"/>
        <v>0</v>
      </c>
    </row>
    <row r="342" spans="2:6" ht="18" customHeight="1" x14ac:dyDescent="0.25">
      <c r="B342" s="664">
        <f t="shared" si="11"/>
        <v>334</v>
      </c>
      <c r="C342" s="688">
        <v>0</v>
      </c>
      <c r="D342" s="688">
        <v>0</v>
      </c>
      <c r="E342" s="688">
        <v>0</v>
      </c>
      <c r="F342" s="689">
        <f t="shared" si="10"/>
        <v>0</v>
      </c>
    </row>
    <row r="343" spans="2:6" ht="18" customHeight="1" x14ac:dyDescent="0.25">
      <c r="B343" s="664">
        <f t="shared" si="11"/>
        <v>335</v>
      </c>
      <c r="C343" s="688">
        <v>0</v>
      </c>
      <c r="D343" s="688">
        <v>0</v>
      </c>
      <c r="E343" s="688">
        <v>0</v>
      </c>
      <c r="F343" s="689">
        <f t="shared" si="10"/>
        <v>0</v>
      </c>
    </row>
    <row r="344" spans="2:6" ht="18" customHeight="1" x14ac:dyDescent="0.25">
      <c r="B344" s="664">
        <f t="shared" si="11"/>
        <v>336</v>
      </c>
      <c r="C344" s="688">
        <v>0</v>
      </c>
      <c r="D344" s="688">
        <v>0</v>
      </c>
      <c r="E344" s="688">
        <v>0</v>
      </c>
      <c r="F344" s="689">
        <f t="shared" si="10"/>
        <v>0</v>
      </c>
    </row>
    <row r="345" spans="2:6" ht="18" customHeight="1" x14ac:dyDescent="0.25">
      <c r="B345" s="664">
        <f t="shared" si="11"/>
        <v>337</v>
      </c>
      <c r="C345" s="688">
        <v>0</v>
      </c>
      <c r="D345" s="688">
        <v>0</v>
      </c>
      <c r="E345" s="688">
        <v>0</v>
      </c>
      <c r="F345" s="689">
        <f t="shared" si="10"/>
        <v>0</v>
      </c>
    </row>
    <row r="346" spans="2:6" ht="18" customHeight="1" x14ac:dyDescent="0.25">
      <c r="B346" s="664">
        <f t="shared" si="11"/>
        <v>338</v>
      </c>
      <c r="C346" s="688">
        <v>0</v>
      </c>
      <c r="D346" s="688">
        <v>0</v>
      </c>
      <c r="E346" s="688">
        <v>0</v>
      </c>
      <c r="F346" s="689">
        <f t="shared" si="10"/>
        <v>0</v>
      </c>
    </row>
    <row r="347" spans="2:6" ht="18" customHeight="1" x14ac:dyDescent="0.25">
      <c r="B347" s="664">
        <f t="shared" si="11"/>
        <v>339</v>
      </c>
      <c r="C347" s="688">
        <v>0</v>
      </c>
      <c r="D347" s="688">
        <v>0</v>
      </c>
      <c r="E347" s="688">
        <v>0</v>
      </c>
      <c r="F347" s="689">
        <f t="shared" si="10"/>
        <v>0</v>
      </c>
    </row>
    <row r="348" spans="2:6" ht="18" customHeight="1" x14ac:dyDescent="0.25">
      <c r="B348" s="664">
        <f t="shared" si="11"/>
        <v>340</v>
      </c>
      <c r="C348" s="688">
        <v>0</v>
      </c>
      <c r="D348" s="688">
        <v>0</v>
      </c>
      <c r="E348" s="688">
        <v>0</v>
      </c>
      <c r="F348" s="689">
        <f t="shared" ref="F348:F383" si="12">SUM(C348:E348)</f>
        <v>0</v>
      </c>
    </row>
    <row r="349" spans="2:6" ht="18" customHeight="1" x14ac:dyDescent="0.25">
      <c r="B349" s="664">
        <f t="shared" si="11"/>
        <v>341</v>
      </c>
      <c r="C349" s="688">
        <v>0</v>
      </c>
      <c r="D349" s="688">
        <v>0</v>
      </c>
      <c r="E349" s="688">
        <v>0</v>
      </c>
      <c r="F349" s="689">
        <f t="shared" si="12"/>
        <v>0</v>
      </c>
    </row>
    <row r="350" spans="2:6" ht="18" customHeight="1" x14ac:dyDescent="0.25">
      <c r="B350" s="664">
        <f t="shared" si="11"/>
        <v>342</v>
      </c>
      <c r="C350" s="688">
        <v>0</v>
      </c>
      <c r="D350" s="688">
        <v>0</v>
      </c>
      <c r="E350" s="688">
        <v>0</v>
      </c>
      <c r="F350" s="689">
        <f t="shared" si="12"/>
        <v>0</v>
      </c>
    </row>
    <row r="351" spans="2:6" ht="18" customHeight="1" x14ac:dyDescent="0.25">
      <c r="B351" s="664">
        <f t="shared" si="11"/>
        <v>343</v>
      </c>
      <c r="C351" s="688">
        <v>0</v>
      </c>
      <c r="D351" s="688">
        <v>0</v>
      </c>
      <c r="E351" s="688">
        <v>0</v>
      </c>
      <c r="F351" s="689">
        <f t="shared" si="12"/>
        <v>0</v>
      </c>
    </row>
    <row r="352" spans="2:6" ht="18" customHeight="1" x14ac:dyDescent="0.25">
      <c r="B352" s="664">
        <f t="shared" si="11"/>
        <v>344</v>
      </c>
      <c r="C352" s="688">
        <v>0</v>
      </c>
      <c r="D352" s="688">
        <v>0</v>
      </c>
      <c r="E352" s="688">
        <v>0</v>
      </c>
      <c r="F352" s="689">
        <f t="shared" si="12"/>
        <v>0</v>
      </c>
    </row>
    <row r="353" spans="2:6" ht="18" customHeight="1" x14ac:dyDescent="0.25">
      <c r="B353" s="664">
        <f t="shared" si="11"/>
        <v>345</v>
      </c>
      <c r="C353" s="688">
        <v>0</v>
      </c>
      <c r="D353" s="688">
        <v>0</v>
      </c>
      <c r="E353" s="688">
        <v>0</v>
      </c>
      <c r="F353" s="689">
        <f t="shared" si="12"/>
        <v>0</v>
      </c>
    </row>
    <row r="354" spans="2:6" ht="18" customHeight="1" x14ac:dyDescent="0.25">
      <c r="B354" s="664">
        <f t="shared" si="11"/>
        <v>346</v>
      </c>
      <c r="C354" s="688">
        <v>0</v>
      </c>
      <c r="D354" s="688">
        <v>0</v>
      </c>
      <c r="E354" s="688">
        <v>0</v>
      </c>
      <c r="F354" s="689">
        <f t="shared" si="12"/>
        <v>0</v>
      </c>
    </row>
    <row r="355" spans="2:6" ht="18" customHeight="1" x14ac:dyDescent="0.25">
      <c r="B355" s="664">
        <f t="shared" si="11"/>
        <v>347</v>
      </c>
      <c r="C355" s="688">
        <v>0</v>
      </c>
      <c r="D355" s="688">
        <v>0</v>
      </c>
      <c r="E355" s="688">
        <v>0</v>
      </c>
      <c r="F355" s="689">
        <f t="shared" si="12"/>
        <v>0</v>
      </c>
    </row>
    <row r="356" spans="2:6" ht="18" customHeight="1" x14ac:dyDescent="0.25">
      <c r="B356" s="664">
        <f t="shared" si="11"/>
        <v>348</v>
      </c>
      <c r="C356" s="688">
        <v>0</v>
      </c>
      <c r="D356" s="688">
        <v>0</v>
      </c>
      <c r="E356" s="688">
        <v>0</v>
      </c>
      <c r="F356" s="689">
        <f t="shared" si="12"/>
        <v>0</v>
      </c>
    </row>
    <row r="357" spans="2:6" ht="18" customHeight="1" x14ac:dyDescent="0.25">
      <c r="B357" s="664">
        <f t="shared" si="11"/>
        <v>349</v>
      </c>
      <c r="C357" s="688">
        <v>0</v>
      </c>
      <c r="D357" s="688">
        <v>0</v>
      </c>
      <c r="E357" s="688">
        <v>0</v>
      </c>
      <c r="F357" s="689">
        <f t="shared" si="12"/>
        <v>0</v>
      </c>
    </row>
    <row r="358" spans="2:6" ht="18" customHeight="1" x14ac:dyDescent="0.25">
      <c r="B358" s="664">
        <f t="shared" si="11"/>
        <v>350</v>
      </c>
      <c r="C358" s="688">
        <v>0</v>
      </c>
      <c r="D358" s="688">
        <v>0</v>
      </c>
      <c r="E358" s="688">
        <v>0</v>
      </c>
      <c r="F358" s="689">
        <f t="shared" si="12"/>
        <v>0</v>
      </c>
    </row>
    <row r="359" spans="2:6" ht="18" customHeight="1" x14ac:dyDescent="0.25">
      <c r="B359" s="664">
        <f t="shared" si="11"/>
        <v>351</v>
      </c>
      <c r="C359" s="688">
        <v>0</v>
      </c>
      <c r="D359" s="688">
        <v>0</v>
      </c>
      <c r="E359" s="688">
        <v>0</v>
      </c>
      <c r="F359" s="689">
        <f t="shared" si="12"/>
        <v>0</v>
      </c>
    </row>
    <row r="360" spans="2:6" ht="18" customHeight="1" x14ac:dyDescent="0.25">
      <c r="B360" s="664">
        <f t="shared" si="11"/>
        <v>352</v>
      </c>
      <c r="C360" s="688">
        <v>0</v>
      </c>
      <c r="D360" s="688">
        <v>0</v>
      </c>
      <c r="E360" s="688">
        <v>0</v>
      </c>
      <c r="F360" s="689">
        <f t="shared" si="12"/>
        <v>0</v>
      </c>
    </row>
    <row r="361" spans="2:6" ht="18" customHeight="1" x14ac:dyDescent="0.25">
      <c r="B361" s="664">
        <f t="shared" si="11"/>
        <v>353</v>
      </c>
      <c r="C361" s="688">
        <v>0</v>
      </c>
      <c r="D361" s="688">
        <v>0</v>
      </c>
      <c r="E361" s="688">
        <v>0</v>
      </c>
      <c r="F361" s="689">
        <f t="shared" si="12"/>
        <v>0</v>
      </c>
    </row>
    <row r="362" spans="2:6" ht="18" customHeight="1" x14ac:dyDescent="0.25">
      <c r="B362" s="664">
        <f t="shared" si="11"/>
        <v>354</v>
      </c>
      <c r="C362" s="688">
        <v>0</v>
      </c>
      <c r="D362" s="688">
        <v>0</v>
      </c>
      <c r="E362" s="688">
        <v>0</v>
      </c>
      <c r="F362" s="689">
        <f t="shared" si="12"/>
        <v>0</v>
      </c>
    </row>
    <row r="363" spans="2:6" ht="18" customHeight="1" x14ac:dyDescent="0.25">
      <c r="B363" s="664">
        <f t="shared" si="11"/>
        <v>355</v>
      </c>
      <c r="C363" s="688">
        <v>0</v>
      </c>
      <c r="D363" s="688">
        <v>0</v>
      </c>
      <c r="E363" s="688">
        <v>0</v>
      </c>
      <c r="F363" s="689">
        <f t="shared" si="12"/>
        <v>0</v>
      </c>
    </row>
    <row r="364" spans="2:6" ht="18" customHeight="1" x14ac:dyDescent="0.25">
      <c r="B364" s="664">
        <f t="shared" si="11"/>
        <v>356</v>
      </c>
      <c r="C364" s="688">
        <v>0</v>
      </c>
      <c r="D364" s="688">
        <v>0</v>
      </c>
      <c r="E364" s="688">
        <v>0</v>
      </c>
      <c r="F364" s="689">
        <f t="shared" si="12"/>
        <v>0</v>
      </c>
    </row>
    <row r="365" spans="2:6" ht="18" customHeight="1" x14ac:dyDescent="0.25">
      <c r="B365" s="664">
        <f t="shared" si="11"/>
        <v>357</v>
      </c>
      <c r="C365" s="688">
        <v>0</v>
      </c>
      <c r="D365" s="688">
        <v>0</v>
      </c>
      <c r="E365" s="688">
        <v>0</v>
      </c>
      <c r="F365" s="689">
        <f t="shared" si="12"/>
        <v>0</v>
      </c>
    </row>
    <row r="366" spans="2:6" ht="18" customHeight="1" x14ac:dyDescent="0.25">
      <c r="B366" s="664">
        <f t="shared" si="11"/>
        <v>358</v>
      </c>
      <c r="C366" s="688">
        <v>0</v>
      </c>
      <c r="D366" s="688">
        <v>0</v>
      </c>
      <c r="E366" s="688">
        <v>0</v>
      </c>
      <c r="F366" s="689">
        <f t="shared" si="12"/>
        <v>0</v>
      </c>
    </row>
    <row r="367" spans="2:6" ht="18" customHeight="1" x14ac:dyDescent="0.25">
      <c r="B367" s="664">
        <f t="shared" si="11"/>
        <v>359</v>
      </c>
      <c r="C367" s="688">
        <v>0</v>
      </c>
      <c r="D367" s="688">
        <v>0</v>
      </c>
      <c r="E367" s="688">
        <v>0</v>
      </c>
      <c r="F367" s="689">
        <f t="shared" si="12"/>
        <v>0</v>
      </c>
    </row>
    <row r="368" spans="2:6" ht="18" customHeight="1" x14ac:dyDescent="0.25">
      <c r="B368" s="664">
        <f t="shared" si="11"/>
        <v>360</v>
      </c>
      <c r="C368" s="688">
        <v>0</v>
      </c>
      <c r="D368" s="688">
        <v>0</v>
      </c>
      <c r="E368" s="688">
        <v>0</v>
      </c>
      <c r="F368" s="689">
        <f t="shared" si="12"/>
        <v>0</v>
      </c>
    </row>
    <row r="369" spans="2:6" ht="18" customHeight="1" x14ac:dyDescent="0.25">
      <c r="B369" s="664">
        <f t="shared" si="11"/>
        <v>361</v>
      </c>
      <c r="C369" s="688">
        <v>0</v>
      </c>
      <c r="D369" s="688">
        <v>0</v>
      </c>
      <c r="E369" s="688">
        <v>0</v>
      </c>
      <c r="F369" s="689">
        <f t="shared" si="12"/>
        <v>0</v>
      </c>
    </row>
    <row r="370" spans="2:6" ht="18" customHeight="1" x14ac:dyDescent="0.25">
      <c r="B370" s="664">
        <f t="shared" si="11"/>
        <v>362</v>
      </c>
      <c r="C370" s="688">
        <v>0</v>
      </c>
      <c r="D370" s="688">
        <v>0</v>
      </c>
      <c r="E370" s="688">
        <v>0</v>
      </c>
      <c r="F370" s="689">
        <f t="shared" si="12"/>
        <v>0</v>
      </c>
    </row>
    <row r="371" spans="2:6" ht="18" customHeight="1" x14ac:dyDescent="0.25">
      <c r="B371" s="664">
        <f t="shared" si="11"/>
        <v>363</v>
      </c>
      <c r="C371" s="688">
        <v>0</v>
      </c>
      <c r="D371" s="688">
        <v>0</v>
      </c>
      <c r="E371" s="688">
        <v>0</v>
      </c>
      <c r="F371" s="689">
        <f t="shared" si="12"/>
        <v>0</v>
      </c>
    </row>
    <row r="372" spans="2:6" ht="18" customHeight="1" x14ac:dyDescent="0.25">
      <c r="B372" s="664">
        <f t="shared" si="11"/>
        <v>364</v>
      </c>
      <c r="C372" s="688">
        <v>0</v>
      </c>
      <c r="D372" s="688">
        <v>0</v>
      </c>
      <c r="E372" s="688">
        <v>0</v>
      </c>
      <c r="F372" s="689">
        <f t="shared" si="12"/>
        <v>0</v>
      </c>
    </row>
    <row r="373" spans="2:6" ht="18" customHeight="1" x14ac:dyDescent="0.25">
      <c r="B373" s="664">
        <f t="shared" si="11"/>
        <v>365</v>
      </c>
      <c r="C373" s="688">
        <v>0</v>
      </c>
      <c r="D373" s="688">
        <v>0</v>
      </c>
      <c r="E373" s="688">
        <v>0</v>
      </c>
      <c r="F373" s="689">
        <f t="shared" si="12"/>
        <v>0</v>
      </c>
    </row>
    <row r="374" spans="2:6" ht="18" customHeight="1" x14ac:dyDescent="0.25">
      <c r="B374" s="664">
        <f t="shared" si="11"/>
        <v>366</v>
      </c>
      <c r="C374" s="688">
        <v>0</v>
      </c>
      <c r="D374" s="688">
        <v>0</v>
      </c>
      <c r="E374" s="688">
        <v>0</v>
      </c>
      <c r="F374" s="689">
        <f t="shared" si="12"/>
        <v>0</v>
      </c>
    </row>
    <row r="375" spans="2:6" ht="18" customHeight="1" x14ac:dyDescent="0.25">
      <c r="B375" s="664">
        <f t="shared" si="11"/>
        <v>367</v>
      </c>
      <c r="C375" s="688">
        <v>0</v>
      </c>
      <c r="D375" s="688">
        <v>0</v>
      </c>
      <c r="E375" s="688">
        <v>0</v>
      </c>
      <c r="F375" s="689">
        <f t="shared" si="12"/>
        <v>0</v>
      </c>
    </row>
    <row r="376" spans="2:6" ht="18" customHeight="1" x14ac:dyDescent="0.25">
      <c r="B376" s="664">
        <f t="shared" si="11"/>
        <v>368</v>
      </c>
      <c r="C376" s="688">
        <v>0</v>
      </c>
      <c r="D376" s="688">
        <v>0</v>
      </c>
      <c r="E376" s="688">
        <v>0</v>
      </c>
      <c r="F376" s="689">
        <f t="shared" si="12"/>
        <v>0</v>
      </c>
    </row>
    <row r="377" spans="2:6" ht="18" customHeight="1" x14ac:dyDescent="0.25">
      <c r="B377" s="664">
        <f t="shared" si="11"/>
        <v>369</v>
      </c>
      <c r="C377" s="688">
        <v>0</v>
      </c>
      <c r="D377" s="688">
        <v>0</v>
      </c>
      <c r="E377" s="688">
        <v>0</v>
      </c>
      <c r="F377" s="689">
        <f t="shared" si="12"/>
        <v>0</v>
      </c>
    </row>
    <row r="378" spans="2:6" ht="18" customHeight="1" x14ac:dyDescent="0.25">
      <c r="B378" s="664">
        <f t="shared" si="11"/>
        <v>370</v>
      </c>
      <c r="C378" s="688">
        <v>0</v>
      </c>
      <c r="D378" s="688">
        <v>0</v>
      </c>
      <c r="E378" s="688">
        <v>0</v>
      </c>
      <c r="F378" s="689">
        <f t="shared" si="12"/>
        <v>0</v>
      </c>
    </row>
    <row r="379" spans="2:6" ht="18" customHeight="1" x14ac:dyDescent="0.25">
      <c r="B379" s="664">
        <f t="shared" si="11"/>
        <v>371</v>
      </c>
      <c r="C379" s="688">
        <v>0</v>
      </c>
      <c r="D379" s="688">
        <v>0</v>
      </c>
      <c r="E379" s="688">
        <v>0</v>
      </c>
      <c r="F379" s="689">
        <f t="shared" si="12"/>
        <v>0</v>
      </c>
    </row>
    <row r="380" spans="2:6" ht="18" customHeight="1" x14ac:dyDescent="0.25">
      <c r="B380" s="664">
        <f t="shared" si="11"/>
        <v>372</v>
      </c>
      <c r="C380" s="688">
        <v>0</v>
      </c>
      <c r="D380" s="688">
        <v>0</v>
      </c>
      <c r="E380" s="688">
        <v>0</v>
      </c>
      <c r="F380" s="689">
        <f t="shared" si="12"/>
        <v>0</v>
      </c>
    </row>
    <row r="381" spans="2:6" ht="18" customHeight="1" x14ac:dyDescent="0.25">
      <c r="B381" s="664">
        <f t="shared" si="11"/>
        <v>373</v>
      </c>
      <c r="C381" s="688">
        <v>0</v>
      </c>
      <c r="D381" s="688">
        <v>0</v>
      </c>
      <c r="E381" s="688">
        <v>0</v>
      </c>
      <c r="F381" s="689">
        <f t="shared" si="12"/>
        <v>0</v>
      </c>
    </row>
    <row r="382" spans="2:6" ht="18" customHeight="1" x14ac:dyDescent="0.25">
      <c r="B382" s="664">
        <f t="shared" si="11"/>
        <v>374</v>
      </c>
      <c r="C382" s="688">
        <v>0</v>
      </c>
      <c r="D382" s="688">
        <v>0</v>
      </c>
      <c r="E382" s="688">
        <v>0</v>
      </c>
      <c r="F382" s="689">
        <f t="shared" si="12"/>
        <v>0</v>
      </c>
    </row>
    <row r="383" spans="2:6" ht="18" customHeight="1" x14ac:dyDescent="0.25">
      <c r="B383" s="664">
        <f t="shared" si="11"/>
        <v>375</v>
      </c>
      <c r="C383" s="688">
        <v>0</v>
      </c>
      <c r="D383" s="688">
        <v>0</v>
      </c>
      <c r="E383" s="688">
        <v>0</v>
      </c>
      <c r="F383" s="689">
        <f t="shared" si="12"/>
        <v>0</v>
      </c>
    </row>
    <row r="384" spans="2:6" ht="18" customHeight="1" x14ac:dyDescent="0.25">
      <c r="B384" s="664">
        <f t="shared" si="11"/>
        <v>376</v>
      </c>
      <c r="C384" s="688">
        <v>0</v>
      </c>
      <c r="D384" s="688">
        <v>0</v>
      </c>
      <c r="E384" s="688">
        <v>0</v>
      </c>
      <c r="F384" s="689">
        <f t="shared" ref="F384:F419" si="13">SUM(C384:E384)</f>
        <v>0</v>
      </c>
    </row>
    <row r="385" spans="2:6" ht="18" customHeight="1" x14ac:dyDescent="0.25">
      <c r="B385" s="664">
        <f t="shared" si="11"/>
        <v>377</v>
      </c>
      <c r="C385" s="688">
        <v>0</v>
      </c>
      <c r="D385" s="688">
        <v>0</v>
      </c>
      <c r="E385" s="688">
        <v>0</v>
      </c>
      <c r="F385" s="689">
        <f t="shared" si="13"/>
        <v>0</v>
      </c>
    </row>
    <row r="386" spans="2:6" ht="18" customHeight="1" x14ac:dyDescent="0.25">
      <c r="B386" s="664">
        <f t="shared" si="11"/>
        <v>378</v>
      </c>
      <c r="C386" s="688">
        <v>0</v>
      </c>
      <c r="D386" s="688">
        <v>0</v>
      </c>
      <c r="E386" s="688">
        <v>0</v>
      </c>
      <c r="F386" s="689">
        <f t="shared" si="13"/>
        <v>0</v>
      </c>
    </row>
    <row r="387" spans="2:6" ht="18" customHeight="1" x14ac:dyDescent="0.25">
      <c r="B387" s="664">
        <f t="shared" si="11"/>
        <v>379</v>
      </c>
      <c r="C387" s="688">
        <v>0</v>
      </c>
      <c r="D387" s="688">
        <v>0</v>
      </c>
      <c r="E387" s="688">
        <v>0</v>
      </c>
      <c r="F387" s="689">
        <f t="shared" si="13"/>
        <v>0</v>
      </c>
    </row>
    <row r="388" spans="2:6" ht="18" customHeight="1" x14ac:dyDescent="0.25">
      <c r="B388" s="664">
        <f t="shared" si="11"/>
        <v>380</v>
      </c>
      <c r="C388" s="688">
        <v>0</v>
      </c>
      <c r="D388" s="688">
        <v>0</v>
      </c>
      <c r="E388" s="688">
        <v>0</v>
      </c>
      <c r="F388" s="689">
        <f t="shared" si="13"/>
        <v>0</v>
      </c>
    </row>
    <row r="389" spans="2:6" ht="18" customHeight="1" x14ac:dyDescent="0.25">
      <c r="B389" s="664">
        <f t="shared" si="11"/>
        <v>381</v>
      </c>
      <c r="C389" s="688">
        <v>0</v>
      </c>
      <c r="D389" s="688">
        <v>0</v>
      </c>
      <c r="E389" s="688">
        <v>0</v>
      </c>
      <c r="F389" s="689">
        <f t="shared" si="13"/>
        <v>0</v>
      </c>
    </row>
    <row r="390" spans="2:6" ht="18" customHeight="1" x14ac:dyDescent="0.25">
      <c r="B390" s="664">
        <f t="shared" si="11"/>
        <v>382</v>
      </c>
      <c r="C390" s="688">
        <v>0</v>
      </c>
      <c r="D390" s="688">
        <v>0</v>
      </c>
      <c r="E390" s="688">
        <v>0</v>
      </c>
      <c r="F390" s="689">
        <f t="shared" si="13"/>
        <v>0</v>
      </c>
    </row>
    <row r="391" spans="2:6" ht="18" customHeight="1" x14ac:dyDescent="0.25">
      <c r="B391" s="664">
        <f t="shared" si="11"/>
        <v>383</v>
      </c>
      <c r="C391" s="688">
        <v>0</v>
      </c>
      <c r="D391" s="688">
        <v>0</v>
      </c>
      <c r="E391" s="688">
        <v>0</v>
      </c>
      <c r="F391" s="689">
        <f t="shared" si="13"/>
        <v>0</v>
      </c>
    </row>
    <row r="392" spans="2:6" ht="18" customHeight="1" x14ac:dyDescent="0.25">
      <c r="B392" s="664">
        <f t="shared" si="11"/>
        <v>384</v>
      </c>
      <c r="C392" s="688">
        <v>0</v>
      </c>
      <c r="D392" s="688">
        <v>0</v>
      </c>
      <c r="E392" s="688">
        <v>0</v>
      </c>
      <c r="F392" s="689">
        <f t="shared" si="13"/>
        <v>0</v>
      </c>
    </row>
    <row r="393" spans="2:6" ht="18" customHeight="1" x14ac:dyDescent="0.25">
      <c r="B393" s="664">
        <f t="shared" si="11"/>
        <v>385</v>
      </c>
      <c r="C393" s="688">
        <v>0</v>
      </c>
      <c r="D393" s="688">
        <v>0</v>
      </c>
      <c r="E393" s="688">
        <v>0</v>
      </c>
      <c r="F393" s="689">
        <f t="shared" si="13"/>
        <v>0</v>
      </c>
    </row>
    <row r="394" spans="2:6" ht="18" customHeight="1" x14ac:dyDescent="0.25">
      <c r="B394" s="664">
        <f t="shared" si="11"/>
        <v>386</v>
      </c>
      <c r="C394" s="688">
        <v>0</v>
      </c>
      <c r="D394" s="688">
        <v>0</v>
      </c>
      <c r="E394" s="688">
        <v>0</v>
      </c>
      <c r="F394" s="689">
        <f t="shared" si="13"/>
        <v>0</v>
      </c>
    </row>
    <row r="395" spans="2:6" ht="18" customHeight="1" x14ac:dyDescent="0.25">
      <c r="B395" s="664">
        <f t="shared" ref="B395:B458" si="14">1+B394</f>
        <v>387</v>
      </c>
      <c r="C395" s="688">
        <v>0</v>
      </c>
      <c r="D395" s="688">
        <v>0</v>
      </c>
      <c r="E395" s="688">
        <v>0</v>
      </c>
      <c r="F395" s="689">
        <f t="shared" si="13"/>
        <v>0</v>
      </c>
    </row>
    <row r="396" spans="2:6" ht="18" customHeight="1" x14ac:dyDescent="0.25">
      <c r="B396" s="664">
        <f t="shared" si="14"/>
        <v>388</v>
      </c>
      <c r="C396" s="688">
        <v>0</v>
      </c>
      <c r="D396" s="688">
        <v>0</v>
      </c>
      <c r="E396" s="688">
        <v>0</v>
      </c>
      <c r="F396" s="689">
        <f t="shared" si="13"/>
        <v>0</v>
      </c>
    </row>
    <row r="397" spans="2:6" ht="18" customHeight="1" x14ac:dyDescent="0.25">
      <c r="B397" s="664">
        <f t="shared" si="14"/>
        <v>389</v>
      </c>
      <c r="C397" s="688">
        <v>0</v>
      </c>
      <c r="D397" s="688">
        <v>0</v>
      </c>
      <c r="E397" s="688">
        <v>0</v>
      </c>
      <c r="F397" s="689">
        <f t="shared" si="13"/>
        <v>0</v>
      </c>
    </row>
    <row r="398" spans="2:6" ht="18" customHeight="1" x14ac:dyDescent="0.25">
      <c r="B398" s="664">
        <f t="shared" si="14"/>
        <v>390</v>
      </c>
      <c r="C398" s="688">
        <v>0</v>
      </c>
      <c r="D398" s="688">
        <v>0</v>
      </c>
      <c r="E398" s="688">
        <v>0</v>
      </c>
      <c r="F398" s="689">
        <f t="shared" si="13"/>
        <v>0</v>
      </c>
    </row>
    <row r="399" spans="2:6" ht="18" customHeight="1" x14ac:dyDescent="0.25">
      <c r="B399" s="664">
        <f t="shared" si="14"/>
        <v>391</v>
      </c>
      <c r="C399" s="688">
        <v>0</v>
      </c>
      <c r="D399" s="688">
        <v>0</v>
      </c>
      <c r="E399" s="688">
        <v>0</v>
      </c>
      <c r="F399" s="689">
        <f t="shared" si="13"/>
        <v>0</v>
      </c>
    </row>
    <row r="400" spans="2:6" ht="18" customHeight="1" x14ac:dyDescent="0.25">
      <c r="B400" s="664">
        <f t="shared" si="14"/>
        <v>392</v>
      </c>
      <c r="C400" s="688">
        <v>0</v>
      </c>
      <c r="D400" s="688">
        <v>0</v>
      </c>
      <c r="E400" s="688">
        <v>0</v>
      </c>
      <c r="F400" s="689">
        <f t="shared" si="13"/>
        <v>0</v>
      </c>
    </row>
    <row r="401" spans="2:6" ht="18" customHeight="1" x14ac:dyDescent="0.25">
      <c r="B401" s="664">
        <f t="shared" si="14"/>
        <v>393</v>
      </c>
      <c r="C401" s="688">
        <v>0</v>
      </c>
      <c r="D401" s="688">
        <v>0</v>
      </c>
      <c r="E401" s="688">
        <v>0</v>
      </c>
      <c r="F401" s="689">
        <f t="shared" si="13"/>
        <v>0</v>
      </c>
    </row>
    <row r="402" spans="2:6" ht="18" customHeight="1" x14ac:dyDescent="0.25">
      <c r="B402" s="664">
        <f t="shared" si="14"/>
        <v>394</v>
      </c>
      <c r="C402" s="688">
        <v>0</v>
      </c>
      <c r="D402" s="688">
        <v>0</v>
      </c>
      <c r="E402" s="688">
        <v>0</v>
      </c>
      <c r="F402" s="689">
        <f t="shared" si="13"/>
        <v>0</v>
      </c>
    </row>
    <row r="403" spans="2:6" ht="18" customHeight="1" x14ac:dyDescent="0.25">
      <c r="B403" s="664">
        <f t="shared" si="14"/>
        <v>395</v>
      </c>
      <c r="C403" s="688">
        <v>0</v>
      </c>
      <c r="D403" s="688">
        <v>0</v>
      </c>
      <c r="E403" s="688">
        <v>0</v>
      </c>
      <c r="F403" s="689">
        <f t="shared" si="13"/>
        <v>0</v>
      </c>
    </row>
    <row r="404" spans="2:6" ht="18" customHeight="1" x14ac:dyDescent="0.25">
      <c r="B404" s="664">
        <f t="shared" si="14"/>
        <v>396</v>
      </c>
      <c r="C404" s="688">
        <v>0</v>
      </c>
      <c r="D404" s="688">
        <v>0</v>
      </c>
      <c r="E404" s="688">
        <v>0</v>
      </c>
      <c r="F404" s="689">
        <f t="shared" si="13"/>
        <v>0</v>
      </c>
    </row>
    <row r="405" spans="2:6" ht="18" customHeight="1" x14ac:dyDescent="0.25">
      <c r="B405" s="664">
        <f t="shared" si="14"/>
        <v>397</v>
      </c>
      <c r="C405" s="688">
        <v>0</v>
      </c>
      <c r="D405" s="688">
        <v>0</v>
      </c>
      <c r="E405" s="688">
        <v>0</v>
      </c>
      <c r="F405" s="689">
        <f t="shared" si="13"/>
        <v>0</v>
      </c>
    </row>
    <row r="406" spans="2:6" ht="18" customHeight="1" x14ac:dyDescent="0.25">
      <c r="B406" s="664">
        <f t="shared" si="14"/>
        <v>398</v>
      </c>
      <c r="C406" s="688">
        <v>0</v>
      </c>
      <c r="D406" s="688">
        <v>0</v>
      </c>
      <c r="E406" s="688">
        <v>0</v>
      </c>
      <c r="F406" s="689">
        <f t="shared" si="13"/>
        <v>0</v>
      </c>
    </row>
    <row r="407" spans="2:6" ht="18" customHeight="1" x14ac:dyDescent="0.25">
      <c r="B407" s="664">
        <f t="shared" si="14"/>
        <v>399</v>
      </c>
      <c r="C407" s="688">
        <v>0</v>
      </c>
      <c r="D407" s="688">
        <v>0</v>
      </c>
      <c r="E407" s="688">
        <v>0</v>
      </c>
      <c r="F407" s="689">
        <f t="shared" si="13"/>
        <v>0</v>
      </c>
    </row>
    <row r="408" spans="2:6" ht="18" customHeight="1" x14ac:dyDescent="0.25">
      <c r="B408" s="664">
        <f t="shared" si="14"/>
        <v>400</v>
      </c>
      <c r="C408" s="688">
        <v>0</v>
      </c>
      <c r="D408" s="688">
        <v>0</v>
      </c>
      <c r="E408" s="688">
        <v>0</v>
      </c>
      <c r="F408" s="689">
        <f t="shared" si="13"/>
        <v>0</v>
      </c>
    </row>
    <row r="409" spans="2:6" ht="18" customHeight="1" x14ac:dyDescent="0.25">
      <c r="B409" s="664">
        <f t="shared" si="14"/>
        <v>401</v>
      </c>
      <c r="C409" s="688">
        <v>0</v>
      </c>
      <c r="D409" s="688">
        <v>0</v>
      </c>
      <c r="E409" s="688">
        <v>0</v>
      </c>
      <c r="F409" s="689">
        <f t="shared" si="13"/>
        <v>0</v>
      </c>
    </row>
    <row r="410" spans="2:6" ht="18" customHeight="1" x14ac:dyDescent="0.25">
      <c r="B410" s="664">
        <f t="shared" si="14"/>
        <v>402</v>
      </c>
      <c r="C410" s="688">
        <v>0</v>
      </c>
      <c r="D410" s="688">
        <v>0</v>
      </c>
      <c r="E410" s="688">
        <v>0</v>
      </c>
      <c r="F410" s="689">
        <f t="shared" si="13"/>
        <v>0</v>
      </c>
    </row>
    <row r="411" spans="2:6" ht="18" customHeight="1" x14ac:dyDescent="0.25">
      <c r="B411" s="664">
        <f t="shared" si="14"/>
        <v>403</v>
      </c>
      <c r="C411" s="688">
        <v>0</v>
      </c>
      <c r="D411" s="688">
        <v>0</v>
      </c>
      <c r="E411" s="688">
        <v>0</v>
      </c>
      <c r="F411" s="689">
        <f t="shared" si="13"/>
        <v>0</v>
      </c>
    </row>
    <row r="412" spans="2:6" ht="18" customHeight="1" x14ac:dyDescent="0.25">
      <c r="B412" s="664">
        <f t="shared" si="14"/>
        <v>404</v>
      </c>
      <c r="C412" s="688">
        <v>0</v>
      </c>
      <c r="D412" s="688">
        <v>0</v>
      </c>
      <c r="E412" s="688">
        <v>0</v>
      </c>
      <c r="F412" s="689">
        <f t="shared" si="13"/>
        <v>0</v>
      </c>
    </row>
    <row r="413" spans="2:6" ht="18" customHeight="1" x14ac:dyDescent="0.25">
      <c r="B413" s="664">
        <f t="shared" si="14"/>
        <v>405</v>
      </c>
      <c r="C413" s="688">
        <v>0</v>
      </c>
      <c r="D413" s="688">
        <v>0</v>
      </c>
      <c r="E413" s="688">
        <v>0</v>
      </c>
      <c r="F413" s="689">
        <f t="shared" si="13"/>
        <v>0</v>
      </c>
    </row>
    <row r="414" spans="2:6" ht="18" customHeight="1" x14ac:dyDescent="0.25">
      <c r="B414" s="664">
        <f t="shared" si="14"/>
        <v>406</v>
      </c>
      <c r="C414" s="688">
        <v>0</v>
      </c>
      <c r="D414" s="688">
        <v>0</v>
      </c>
      <c r="E414" s="688">
        <v>0</v>
      </c>
      <c r="F414" s="689">
        <f t="shared" si="13"/>
        <v>0</v>
      </c>
    </row>
    <row r="415" spans="2:6" ht="18" customHeight="1" x14ac:dyDescent="0.25">
      <c r="B415" s="664">
        <f t="shared" si="14"/>
        <v>407</v>
      </c>
      <c r="C415" s="688">
        <v>0</v>
      </c>
      <c r="D415" s="688">
        <v>0</v>
      </c>
      <c r="E415" s="688">
        <v>0</v>
      </c>
      <c r="F415" s="689">
        <f t="shared" si="13"/>
        <v>0</v>
      </c>
    </row>
    <row r="416" spans="2:6" ht="18" customHeight="1" x14ac:dyDescent="0.25">
      <c r="B416" s="664">
        <f t="shared" si="14"/>
        <v>408</v>
      </c>
      <c r="C416" s="688">
        <v>0</v>
      </c>
      <c r="D416" s="688">
        <v>0</v>
      </c>
      <c r="E416" s="688">
        <v>0</v>
      </c>
      <c r="F416" s="689">
        <f t="shared" si="13"/>
        <v>0</v>
      </c>
    </row>
    <row r="417" spans="2:6" ht="18" customHeight="1" x14ac:dyDescent="0.25">
      <c r="B417" s="664">
        <f t="shared" si="14"/>
        <v>409</v>
      </c>
      <c r="C417" s="688">
        <v>0</v>
      </c>
      <c r="D417" s="688">
        <v>0</v>
      </c>
      <c r="E417" s="688">
        <v>0</v>
      </c>
      <c r="F417" s="689">
        <f t="shared" si="13"/>
        <v>0</v>
      </c>
    </row>
    <row r="418" spans="2:6" ht="18" customHeight="1" x14ac:dyDescent="0.25">
      <c r="B418" s="664">
        <f t="shared" si="14"/>
        <v>410</v>
      </c>
      <c r="C418" s="688">
        <v>0</v>
      </c>
      <c r="D418" s="688">
        <v>0</v>
      </c>
      <c r="E418" s="688">
        <v>0</v>
      </c>
      <c r="F418" s="689">
        <f t="shared" si="13"/>
        <v>0</v>
      </c>
    </row>
    <row r="419" spans="2:6" ht="18" customHeight="1" x14ac:dyDescent="0.25">
      <c r="B419" s="664">
        <f t="shared" si="14"/>
        <v>411</v>
      </c>
      <c r="C419" s="688">
        <v>0</v>
      </c>
      <c r="D419" s="688">
        <v>0</v>
      </c>
      <c r="E419" s="688">
        <v>0</v>
      </c>
      <c r="F419" s="689">
        <f t="shared" si="13"/>
        <v>0</v>
      </c>
    </row>
    <row r="420" spans="2:6" ht="18" customHeight="1" x14ac:dyDescent="0.25">
      <c r="B420" s="664">
        <f t="shared" si="14"/>
        <v>412</v>
      </c>
      <c r="C420" s="688">
        <v>0</v>
      </c>
      <c r="D420" s="688">
        <v>0</v>
      </c>
      <c r="E420" s="688">
        <v>0</v>
      </c>
      <c r="F420" s="689">
        <f t="shared" ref="F420:F455" si="15">SUM(C420:E420)</f>
        <v>0</v>
      </c>
    </row>
    <row r="421" spans="2:6" ht="18" customHeight="1" x14ac:dyDescent="0.25">
      <c r="B421" s="664">
        <f t="shared" si="14"/>
        <v>413</v>
      </c>
      <c r="C421" s="688">
        <v>0</v>
      </c>
      <c r="D421" s="688">
        <v>0</v>
      </c>
      <c r="E421" s="688">
        <v>0</v>
      </c>
      <c r="F421" s="689">
        <f t="shared" si="15"/>
        <v>0</v>
      </c>
    </row>
    <row r="422" spans="2:6" ht="18" customHeight="1" x14ac:dyDescent="0.25">
      <c r="B422" s="664">
        <f t="shared" si="14"/>
        <v>414</v>
      </c>
      <c r="C422" s="688">
        <v>0</v>
      </c>
      <c r="D422" s="688">
        <v>0</v>
      </c>
      <c r="E422" s="688">
        <v>0</v>
      </c>
      <c r="F422" s="689">
        <f t="shared" si="15"/>
        <v>0</v>
      </c>
    </row>
    <row r="423" spans="2:6" ht="18" customHeight="1" x14ac:dyDescent="0.25">
      <c r="B423" s="664">
        <f t="shared" si="14"/>
        <v>415</v>
      </c>
      <c r="C423" s="688">
        <v>0</v>
      </c>
      <c r="D423" s="688">
        <v>0</v>
      </c>
      <c r="E423" s="688">
        <v>0</v>
      </c>
      <c r="F423" s="689">
        <f t="shared" si="15"/>
        <v>0</v>
      </c>
    </row>
    <row r="424" spans="2:6" ht="18" customHeight="1" x14ac:dyDescent="0.25">
      <c r="B424" s="664">
        <f t="shared" si="14"/>
        <v>416</v>
      </c>
      <c r="C424" s="688">
        <v>0</v>
      </c>
      <c r="D424" s="688">
        <v>0</v>
      </c>
      <c r="E424" s="688">
        <v>0</v>
      </c>
      <c r="F424" s="689">
        <f t="shared" si="15"/>
        <v>0</v>
      </c>
    </row>
    <row r="425" spans="2:6" ht="18" customHeight="1" x14ac:dyDescent="0.25">
      <c r="B425" s="664">
        <f t="shared" si="14"/>
        <v>417</v>
      </c>
      <c r="C425" s="688">
        <v>0</v>
      </c>
      <c r="D425" s="688">
        <v>0</v>
      </c>
      <c r="E425" s="688">
        <v>0</v>
      </c>
      <c r="F425" s="689">
        <f t="shared" si="15"/>
        <v>0</v>
      </c>
    </row>
    <row r="426" spans="2:6" ht="18" customHeight="1" x14ac:dyDescent="0.25">
      <c r="B426" s="664">
        <f t="shared" si="14"/>
        <v>418</v>
      </c>
      <c r="C426" s="688">
        <v>0</v>
      </c>
      <c r="D426" s="688">
        <v>0</v>
      </c>
      <c r="E426" s="688">
        <v>0</v>
      </c>
      <c r="F426" s="689">
        <f t="shared" si="15"/>
        <v>0</v>
      </c>
    </row>
    <row r="427" spans="2:6" ht="18" customHeight="1" x14ac:dyDescent="0.25">
      <c r="B427" s="664">
        <f t="shared" si="14"/>
        <v>419</v>
      </c>
      <c r="C427" s="688">
        <v>0</v>
      </c>
      <c r="D427" s="688">
        <v>0</v>
      </c>
      <c r="E427" s="688">
        <v>0</v>
      </c>
      <c r="F427" s="689">
        <f t="shared" si="15"/>
        <v>0</v>
      </c>
    </row>
    <row r="428" spans="2:6" ht="18" customHeight="1" x14ac:dyDescent="0.25">
      <c r="B428" s="664">
        <f t="shared" si="14"/>
        <v>420</v>
      </c>
      <c r="C428" s="688">
        <v>0</v>
      </c>
      <c r="D428" s="688">
        <v>0</v>
      </c>
      <c r="E428" s="688">
        <v>0</v>
      </c>
      <c r="F428" s="689">
        <f t="shared" si="15"/>
        <v>0</v>
      </c>
    </row>
    <row r="429" spans="2:6" ht="18" customHeight="1" x14ac:dyDescent="0.25">
      <c r="B429" s="664">
        <f t="shared" si="14"/>
        <v>421</v>
      </c>
      <c r="C429" s="688">
        <v>0</v>
      </c>
      <c r="D429" s="688">
        <v>0</v>
      </c>
      <c r="E429" s="688">
        <v>0</v>
      </c>
      <c r="F429" s="689">
        <f t="shared" si="15"/>
        <v>0</v>
      </c>
    </row>
    <row r="430" spans="2:6" ht="18" customHeight="1" x14ac:dyDescent="0.25">
      <c r="B430" s="664">
        <f t="shared" si="14"/>
        <v>422</v>
      </c>
      <c r="C430" s="688">
        <v>0</v>
      </c>
      <c r="D430" s="688">
        <v>0</v>
      </c>
      <c r="E430" s="688">
        <v>0</v>
      </c>
      <c r="F430" s="689">
        <f t="shared" si="15"/>
        <v>0</v>
      </c>
    </row>
    <row r="431" spans="2:6" ht="18" customHeight="1" x14ac:dyDescent="0.25">
      <c r="B431" s="664">
        <f t="shared" si="14"/>
        <v>423</v>
      </c>
      <c r="C431" s="688">
        <v>0</v>
      </c>
      <c r="D431" s="688">
        <v>0</v>
      </c>
      <c r="E431" s="688">
        <v>0</v>
      </c>
      <c r="F431" s="689">
        <f t="shared" si="15"/>
        <v>0</v>
      </c>
    </row>
    <row r="432" spans="2:6" ht="18" customHeight="1" x14ac:dyDescent="0.25">
      <c r="B432" s="664">
        <f t="shared" si="14"/>
        <v>424</v>
      </c>
      <c r="C432" s="688">
        <v>0</v>
      </c>
      <c r="D432" s="688">
        <v>0</v>
      </c>
      <c r="E432" s="688">
        <v>0</v>
      </c>
      <c r="F432" s="689">
        <f t="shared" si="15"/>
        <v>0</v>
      </c>
    </row>
    <row r="433" spans="2:6" ht="18" customHeight="1" x14ac:dyDescent="0.25">
      <c r="B433" s="664">
        <f t="shared" si="14"/>
        <v>425</v>
      </c>
      <c r="C433" s="688">
        <v>0</v>
      </c>
      <c r="D433" s="688">
        <v>0</v>
      </c>
      <c r="E433" s="688">
        <v>0</v>
      </c>
      <c r="F433" s="689">
        <f t="shared" si="15"/>
        <v>0</v>
      </c>
    </row>
    <row r="434" spans="2:6" ht="18" customHeight="1" x14ac:dyDescent="0.25">
      <c r="B434" s="664">
        <f t="shared" si="14"/>
        <v>426</v>
      </c>
      <c r="C434" s="688">
        <v>0</v>
      </c>
      <c r="D434" s="688">
        <v>0</v>
      </c>
      <c r="E434" s="688">
        <v>0</v>
      </c>
      <c r="F434" s="689">
        <f t="shared" si="15"/>
        <v>0</v>
      </c>
    </row>
    <row r="435" spans="2:6" ht="18" customHeight="1" x14ac:dyDescent="0.25">
      <c r="B435" s="664">
        <f t="shared" si="14"/>
        <v>427</v>
      </c>
      <c r="C435" s="688">
        <v>0</v>
      </c>
      <c r="D435" s="688">
        <v>0</v>
      </c>
      <c r="E435" s="688">
        <v>0</v>
      </c>
      <c r="F435" s="689">
        <f t="shared" si="15"/>
        <v>0</v>
      </c>
    </row>
    <row r="436" spans="2:6" ht="18" customHeight="1" x14ac:dyDescent="0.25">
      <c r="B436" s="664">
        <f t="shared" si="14"/>
        <v>428</v>
      </c>
      <c r="C436" s="688">
        <v>0</v>
      </c>
      <c r="D436" s="688">
        <v>0</v>
      </c>
      <c r="E436" s="688">
        <v>0</v>
      </c>
      <c r="F436" s="689">
        <f t="shared" si="15"/>
        <v>0</v>
      </c>
    </row>
    <row r="437" spans="2:6" ht="18" customHeight="1" x14ac:dyDescent="0.25">
      <c r="B437" s="664">
        <f t="shared" si="14"/>
        <v>429</v>
      </c>
      <c r="C437" s="688">
        <v>0</v>
      </c>
      <c r="D437" s="688">
        <v>0</v>
      </c>
      <c r="E437" s="688">
        <v>0</v>
      </c>
      <c r="F437" s="689">
        <f t="shared" si="15"/>
        <v>0</v>
      </c>
    </row>
    <row r="438" spans="2:6" ht="18" customHeight="1" x14ac:dyDescent="0.25">
      <c r="B438" s="664">
        <f t="shared" si="14"/>
        <v>430</v>
      </c>
      <c r="C438" s="688">
        <v>0</v>
      </c>
      <c r="D438" s="688">
        <v>0</v>
      </c>
      <c r="E438" s="688">
        <v>0</v>
      </c>
      <c r="F438" s="689">
        <f t="shared" si="15"/>
        <v>0</v>
      </c>
    </row>
    <row r="439" spans="2:6" ht="18" customHeight="1" x14ac:dyDescent="0.25">
      <c r="B439" s="664">
        <f t="shared" si="14"/>
        <v>431</v>
      </c>
      <c r="C439" s="688">
        <v>0</v>
      </c>
      <c r="D439" s="688">
        <v>0</v>
      </c>
      <c r="E439" s="688">
        <v>0</v>
      </c>
      <c r="F439" s="689">
        <f t="shared" si="15"/>
        <v>0</v>
      </c>
    </row>
    <row r="440" spans="2:6" ht="18" customHeight="1" x14ac:dyDescent="0.25">
      <c r="B440" s="664">
        <f t="shared" si="14"/>
        <v>432</v>
      </c>
      <c r="C440" s="688">
        <v>0</v>
      </c>
      <c r="D440" s="688">
        <v>0</v>
      </c>
      <c r="E440" s="688">
        <v>0</v>
      </c>
      <c r="F440" s="689">
        <f t="shared" si="15"/>
        <v>0</v>
      </c>
    </row>
    <row r="441" spans="2:6" ht="18" customHeight="1" x14ac:dyDescent="0.25">
      <c r="B441" s="664">
        <f t="shared" si="14"/>
        <v>433</v>
      </c>
      <c r="C441" s="688">
        <v>0</v>
      </c>
      <c r="D441" s="688">
        <v>0</v>
      </c>
      <c r="E441" s="688">
        <v>0</v>
      </c>
      <c r="F441" s="689">
        <f t="shared" si="15"/>
        <v>0</v>
      </c>
    </row>
    <row r="442" spans="2:6" ht="18" customHeight="1" x14ac:dyDescent="0.25">
      <c r="B442" s="664">
        <f t="shared" si="14"/>
        <v>434</v>
      </c>
      <c r="C442" s="688">
        <v>0</v>
      </c>
      <c r="D442" s="688">
        <v>0</v>
      </c>
      <c r="E442" s="688">
        <v>0</v>
      </c>
      <c r="F442" s="689">
        <f t="shared" si="15"/>
        <v>0</v>
      </c>
    </row>
    <row r="443" spans="2:6" ht="18" customHeight="1" x14ac:dyDescent="0.25">
      <c r="B443" s="664">
        <f t="shared" si="14"/>
        <v>435</v>
      </c>
      <c r="C443" s="688">
        <v>0</v>
      </c>
      <c r="D443" s="688">
        <v>0</v>
      </c>
      <c r="E443" s="688">
        <v>0</v>
      </c>
      <c r="F443" s="689">
        <f t="shared" si="15"/>
        <v>0</v>
      </c>
    </row>
    <row r="444" spans="2:6" ht="18" customHeight="1" x14ac:dyDescent="0.25">
      <c r="B444" s="664">
        <f t="shared" si="14"/>
        <v>436</v>
      </c>
      <c r="C444" s="688">
        <v>0</v>
      </c>
      <c r="D444" s="688">
        <v>0</v>
      </c>
      <c r="E444" s="688">
        <v>0</v>
      </c>
      <c r="F444" s="689">
        <f t="shared" si="15"/>
        <v>0</v>
      </c>
    </row>
    <row r="445" spans="2:6" ht="18" customHeight="1" x14ac:dyDescent="0.25">
      <c r="B445" s="664">
        <f t="shared" si="14"/>
        <v>437</v>
      </c>
      <c r="C445" s="688">
        <v>0</v>
      </c>
      <c r="D445" s="688">
        <v>0</v>
      </c>
      <c r="E445" s="688">
        <v>0</v>
      </c>
      <c r="F445" s="689">
        <f t="shared" si="15"/>
        <v>0</v>
      </c>
    </row>
    <row r="446" spans="2:6" ht="18" customHeight="1" x14ac:dyDescent="0.25">
      <c r="B446" s="664">
        <f t="shared" si="14"/>
        <v>438</v>
      </c>
      <c r="C446" s="688">
        <v>0</v>
      </c>
      <c r="D446" s="688">
        <v>0</v>
      </c>
      <c r="E446" s="688">
        <v>0</v>
      </c>
      <c r="F446" s="689">
        <f t="shared" si="15"/>
        <v>0</v>
      </c>
    </row>
    <row r="447" spans="2:6" ht="18" customHeight="1" x14ac:dyDescent="0.25">
      <c r="B447" s="664">
        <f t="shared" si="14"/>
        <v>439</v>
      </c>
      <c r="C447" s="688">
        <v>0</v>
      </c>
      <c r="D447" s="688">
        <v>0</v>
      </c>
      <c r="E447" s="688">
        <v>0</v>
      </c>
      <c r="F447" s="689">
        <f t="shared" si="15"/>
        <v>0</v>
      </c>
    </row>
    <row r="448" spans="2:6" ht="18" customHeight="1" x14ac:dyDescent="0.25">
      <c r="B448" s="664">
        <f t="shared" si="14"/>
        <v>440</v>
      </c>
      <c r="C448" s="688">
        <v>0</v>
      </c>
      <c r="D448" s="688">
        <v>0</v>
      </c>
      <c r="E448" s="688">
        <v>0</v>
      </c>
      <c r="F448" s="689">
        <f t="shared" si="15"/>
        <v>0</v>
      </c>
    </row>
    <row r="449" spans="2:6" ht="18" customHeight="1" x14ac:dyDescent="0.25">
      <c r="B449" s="664">
        <f t="shared" si="14"/>
        <v>441</v>
      </c>
      <c r="C449" s="688">
        <v>0</v>
      </c>
      <c r="D449" s="688">
        <v>0</v>
      </c>
      <c r="E449" s="688">
        <v>0</v>
      </c>
      <c r="F449" s="689">
        <f t="shared" si="15"/>
        <v>0</v>
      </c>
    </row>
    <row r="450" spans="2:6" ht="18" customHeight="1" x14ac:dyDescent="0.25">
      <c r="B450" s="664">
        <f t="shared" si="14"/>
        <v>442</v>
      </c>
      <c r="C450" s="688">
        <v>0</v>
      </c>
      <c r="D450" s="688">
        <v>0</v>
      </c>
      <c r="E450" s="688">
        <v>0</v>
      </c>
      <c r="F450" s="689">
        <f t="shared" si="15"/>
        <v>0</v>
      </c>
    </row>
    <row r="451" spans="2:6" ht="18" customHeight="1" x14ac:dyDescent="0.25">
      <c r="B451" s="664">
        <f t="shared" si="14"/>
        <v>443</v>
      </c>
      <c r="C451" s="688">
        <v>0</v>
      </c>
      <c r="D451" s="688">
        <v>0</v>
      </c>
      <c r="E451" s="688">
        <v>0</v>
      </c>
      <c r="F451" s="689">
        <f t="shared" si="15"/>
        <v>0</v>
      </c>
    </row>
    <row r="452" spans="2:6" ht="18" customHeight="1" x14ac:dyDescent="0.25">
      <c r="B452" s="664">
        <f t="shared" si="14"/>
        <v>444</v>
      </c>
      <c r="C452" s="688">
        <v>0</v>
      </c>
      <c r="D452" s="688">
        <v>0</v>
      </c>
      <c r="E452" s="688">
        <v>0</v>
      </c>
      <c r="F452" s="689">
        <f t="shared" si="15"/>
        <v>0</v>
      </c>
    </row>
    <row r="453" spans="2:6" ht="18" customHeight="1" x14ac:dyDescent="0.25">
      <c r="B453" s="664">
        <f t="shared" si="14"/>
        <v>445</v>
      </c>
      <c r="C453" s="688">
        <v>0</v>
      </c>
      <c r="D453" s="688">
        <v>0</v>
      </c>
      <c r="E453" s="688">
        <v>0</v>
      </c>
      <c r="F453" s="689">
        <f t="shared" si="15"/>
        <v>0</v>
      </c>
    </row>
    <row r="454" spans="2:6" ht="18" customHeight="1" x14ac:dyDescent="0.25">
      <c r="B454" s="664">
        <f t="shared" si="14"/>
        <v>446</v>
      </c>
      <c r="C454" s="688">
        <v>0</v>
      </c>
      <c r="D454" s="688">
        <v>0</v>
      </c>
      <c r="E454" s="688">
        <v>0</v>
      </c>
      <c r="F454" s="689">
        <f t="shared" si="15"/>
        <v>0</v>
      </c>
    </row>
    <row r="455" spans="2:6" ht="18" customHeight="1" x14ac:dyDescent="0.25">
      <c r="B455" s="664">
        <f t="shared" si="14"/>
        <v>447</v>
      </c>
      <c r="C455" s="688">
        <v>0</v>
      </c>
      <c r="D455" s="688">
        <v>0</v>
      </c>
      <c r="E455" s="688">
        <v>0</v>
      </c>
      <c r="F455" s="689">
        <f t="shared" si="15"/>
        <v>0</v>
      </c>
    </row>
    <row r="456" spans="2:6" ht="18" customHeight="1" x14ac:dyDescent="0.25">
      <c r="B456" s="664">
        <f t="shared" si="14"/>
        <v>448</v>
      </c>
      <c r="C456" s="688">
        <v>0</v>
      </c>
      <c r="D456" s="688">
        <v>0</v>
      </c>
      <c r="E456" s="688">
        <v>0</v>
      </c>
      <c r="F456" s="689">
        <f t="shared" ref="F456:F467" si="16">SUM(C456:E456)</f>
        <v>0</v>
      </c>
    </row>
    <row r="457" spans="2:6" ht="18" customHeight="1" x14ac:dyDescent="0.25">
      <c r="B457" s="664">
        <f t="shared" si="14"/>
        <v>449</v>
      </c>
      <c r="C457" s="688">
        <v>0</v>
      </c>
      <c r="D457" s="688">
        <v>0</v>
      </c>
      <c r="E457" s="688">
        <v>0</v>
      </c>
      <c r="F457" s="689">
        <f t="shared" si="16"/>
        <v>0</v>
      </c>
    </row>
    <row r="458" spans="2:6" ht="18" customHeight="1" x14ac:dyDescent="0.25">
      <c r="B458" s="664">
        <f t="shared" si="14"/>
        <v>450</v>
      </c>
      <c r="C458" s="688">
        <v>0</v>
      </c>
      <c r="D458" s="688">
        <v>0</v>
      </c>
      <c r="E458" s="688">
        <v>0</v>
      </c>
      <c r="F458" s="689">
        <f t="shared" si="16"/>
        <v>0</v>
      </c>
    </row>
    <row r="459" spans="2:6" ht="18" customHeight="1" x14ac:dyDescent="0.25">
      <c r="B459" s="664">
        <f t="shared" ref="B459:B488" si="17">1+B458</f>
        <v>451</v>
      </c>
      <c r="C459" s="688">
        <v>0</v>
      </c>
      <c r="D459" s="688">
        <v>0</v>
      </c>
      <c r="E459" s="688">
        <v>0</v>
      </c>
      <c r="F459" s="689">
        <f t="shared" si="16"/>
        <v>0</v>
      </c>
    </row>
    <row r="460" spans="2:6" ht="18" customHeight="1" x14ac:dyDescent="0.25">
      <c r="B460" s="664">
        <f t="shared" si="17"/>
        <v>452</v>
      </c>
      <c r="C460" s="688">
        <v>0</v>
      </c>
      <c r="D460" s="688">
        <v>0</v>
      </c>
      <c r="E460" s="688">
        <v>0</v>
      </c>
      <c r="F460" s="689">
        <f t="shared" si="16"/>
        <v>0</v>
      </c>
    </row>
    <row r="461" spans="2:6" ht="18" customHeight="1" x14ac:dyDescent="0.25">
      <c r="B461" s="664">
        <f t="shared" si="17"/>
        <v>453</v>
      </c>
      <c r="C461" s="688">
        <v>0</v>
      </c>
      <c r="D461" s="688">
        <v>0</v>
      </c>
      <c r="E461" s="688">
        <v>0</v>
      </c>
      <c r="F461" s="689">
        <f t="shared" si="16"/>
        <v>0</v>
      </c>
    </row>
    <row r="462" spans="2:6" ht="18" customHeight="1" x14ac:dyDescent="0.25">
      <c r="B462" s="664">
        <f t="shared" si="17"/>
        <v>454</v>
      </c>
      <c r="C462" s="688">
        <v>0</v>
      </c>
      <c r="D462" s="688">
        <v>0</v>
      </c>
      <c r="E462" s="688">
        <v>0</v>
      </c>
      <c r="F462" s="689">
        <f t="shared" si="16"/>
        <v>0</v>
      </c>
    </row>
    <row r="463" spans="2:6" ht="18" customHeight="1" x14ac:dyDescent="0.25">
      <c r="B463" s="664">
        <f t="shared" si="17"/>
        <v>455</v>
      </c>
      <c r="C463" s="688">
        <v>0</v>
      </c>
      <c r="D463" s="688">
        <v>0</v>
      </c>
      <c r="E463" s="688">
        <v>0</v>
      </c>
      <c r="F463" s="689">
        <f t="shared" si="16"/>
        <v>0</v>
      </c>
    </row>
    <row r="464" spans="2:6" ht="18" customHeight="1" x14ac:dyDescent="0.25">
      <c r="B464" s="664">
        <f t="shared" si="17"/>
        <v>456</v>
      </c>
      <c r="C464" s="688">
        <v>0</v>
      </c>
      <c r="D464" s="688">
        <v>0</v>
      </c>
      <c r="E464" s="688">
        <v>0</v>
      </c>
      <c r="F464" s="689">
        <f t="shared" si="16"/>
        <v>0</v>
      </c>
    </row>
    <row r="465" spans="2:6" ht="18" customHeight="1" x14ac:dyDescent="0.25">
      <c r="B465" s="664">
        <f t="shared" si="17"/>
        <v>457</v>
      </c>
      <c r="C465" s="688">
        <v>0</v>
      </c>
      <c r="D465" s="688">
        <v>0</v>
      </c>
      <c r="E465" s="688">
        <v>0</v>
      </c>
      <c r="F465" s="689">
        <f t="shared" si="16"/>
        <v>0</v>
      </c>
    </row>
    <row r="466" spans="2:6" ht="18" customHeight="1" x14ac:dyDescent="0.25">
      <c r="B466" s="664">
        <f t="shared" si="17"/>
        <v>458</v>
      </c>
      <c r="C466" s="688">
        <v>0</v>
      </c>
      <c r="D466" s="688">
        <v>0</v>
      </c>
      <c r="E466" s="688">
        <v>0</v>
      </c>
      <c r="F466" s="689">
        <f t="shared" si="16"/>
        <v>0</v>
      </c>
    </row>
    <row r="467" spans="2:6" ht="18" customHeight="1" x14ac:dyDescent="0.25">
      <c r="B467" s="664">
        <f t="shared" si="17"/>
        <v>459</v>
      </c>
      <c r="C467" s="688">
        <v>0</v>
      </c>
      <c r="D467" s="688">
        <v>0</v>
      </c>
      <c r="E467" s="688">
        <v>0</v>
      </c>
      <c r="F467" s="689">
        <f t="shared" si="16"/>
        <v>0</v>
      </c>
    </row>
    <row r="468" spans="2:6" ht="18" customHeight="1" x14ac:dyDescent="0.25">
      <c r="B468" s="664">
        <f t="shared" si="17"/>
        <v>460</v>
      </c>
      <c r="C468" s="688">
        <v>0</v>
      </c>
      <c r="D468" s="688">
        <v>0</v>
      </c>
      <c r="E468" s="688">
        <v>0</v>
      </c>
      <c r="F468" s="689">
        <f t="shared" ref="F468:F479" si="18">SUM(C468:E468)</f>
        <v>0</v>
      </c>
    </row>
    <row r="469" spans="2:6" ht="18" customHeight="1" x14ac:dyDescent="0.25">
      <c r="B469" s="664">
        <f t="shared" si="17"/>
        <v>461</v>
      </c>
      <c r="C469" s="688">
        <v>0</v>
      </c>
      <c r="D469" s="688">
        <v>0</v>
      </c>
      <c r="E469" s="688">
        <v>0</v>
      </c>
      <c r="F469" s="689">
        <f t="shared" si="18"/>
        <v>0</v>
      </c>
    </row>
    <row r="470" spans="2:6" ht="18" customHeight="1" x14ac:dyDescent="0.25">
      <c r="B470" s="664">
        <f t="shared" si="17"/>
        <v>462</v>
      </c>
      <c r="C470" s="688">
        <v>0</v>
      </c>
      <c r="D470" s="688">
        <v>0</v>
      </c>
      <c r="E470" s="688">
        <v>0</v>
      </c>
      <c r="F470" s="689">
        <f t="shared" si="18"/>
        <v>0</v>
      </c>
    </row>
    <row r="471" spans="2:6" ht="18" customHeight="1" x14ac:dyDescent="0.25">
      <c r="B471" s="664">
        <f t="shared" si="17"/>
        <v>463</v>
      </c>
      <c r="C471" s="688">
        <v>0</v>
      </c>
      <c r="D471" s="688">
        <v>0</v>
      </c>
      <c r="E471" s="688">
        <v>0</v>
      </c>
      <c r="F471" s="689">
        <f t="shared" si="18"/>
        <v>0</v>
      </c>
    </row>
    <row r="472" spans="2:6" ht="18" customHeight="1" x14ac:dyDescent="0.25">
      <c r="B472" s="664">
        <f t="shared" si="17"/>
        <v>464</v>
      </c>
      <c r="C472" s="688">
        <v>0</v>
      </c>
      <c r="D472" s="688">
        <v>0</v>
      </c>
      <c r="E472" s="688">
        <v>0</v>
      </c>
      <c r="F472" s="689">
        <f t="shared" si="18"/>
        <v>0</v>
      </c>
    </row>
    <row r="473" spans="2:6" ht="18" customHeight="1" x14ac:dyDescent="0.25">
      <c r="B473" s="664">
        <f t="shared" si="17"/>
        <v>465</v>
      </c>
      <c r="C473" s="688">
        <v>0</v>
      </c>
      <c r="D473" s="688">
        <v>0</v>
      </c>
      <c r="E473" s="688">
        <v>0</v>
      </c>
      <c r="F473" s="689">
        <f t="shared" si="18"/>
        <v>0</v>
      </c>
    </row>
    <row r="474" spans="2:6" ht="18" customHeight="1" x14ac:dyDescent="0.25">
      <c r="B474" s="664">
        <f t="shared" si="17"/>
        <v>466</v>
      </c>
      <c r="C474" s="688">
        <v>0</v>
      </c>
      <c r="D474" s="688">
        <v>0</v>
      </c>
      <c r="E474" s="688">
        <v>0</v>
      </c>
      <c r="F474" s="689">
        <f t="shared" si="18"/>
        <v>0</v>
      </c>
    </row>
    <row r="475" spans="2:6" ht="18" customHeight="1" x14ac:dyDescent="0.25">
      <c r="B475" s="664">
        <f t="shared" si="17"/>
        <v>467</v>
      </c>
      <c r="C475" s="688">
        <v>0</v>
      </c>
      <c r="D475" s="688">
        <v>0</v>
      </c>
      <c r="E475" s="688">
        <v>0</v>
      </c>
      <c r="F475" s="689">
        <f t="shared" si="18"/>
        <v>0</v>
      </c>
    </row>
    <row r="476" spans="2:6" ht="18" customHeight="1" x14ac:dyDescent="0.25">
      <c r="B476" s="664">
        <f t="shared" si="17"/>
        <v>468</v>
      </c>
      <c r="C476" s="688">
        <v>0</v>
      </c>
      <c r="D476" s="688">
        <v>0</v>
      </c>
      <c r="E476" s="688">
        <v>0</v>
      </c>
      <c r="F476" s="689">
        <f t="shared" si="18"/>
        <v>0</v>
      </c>
    </row>
    <row r="477" spans="2:6" ht="18" customHeight="1" x14ac:dyDescent="0.25">
      <c r="B477" s="664">
        <f t="shared" si="17"/>
        <v>469</v>
      </c>
      <c r="C477" s="688">
        <v>0</v>
      </c>
      <c r="D477" s="688">
        <v>0</v>
      </c>
      <c r="E477" s="688">
        <v>0</v>
      </c>
      <c r="F477" s="689">
        <f t="shared" si="18"/>
        <v>0</v>
      </c>
    </row>
    <row r="478" spans="2:6" ht="18" customHeight="1" x14ac:dyDescent="0.25">
      <c r="B478" s="664">
        <f t="shared" si="17"/>
        <v>470</v>
      </c>
      <c r="C478" s="688">
        <v>0</v>
      </c>
      <c r="D478" s="688">
        <v>0</v>
      </c>
      <c r="E478" s="688">
        <v>0</v>
      </c>
      <c r="F478" s="689">
        <f t="shared" si="18"/>
        <v>0</v>
      </c>
    </row>
    <row r="479" spans="2:6" ht="18" customHeight="1" x14ac:dyDescent="0.25">
      <c r="B479" s="664">
        <f t="shared" si="17"/>
        <v>471</v>
      </c>
      <c r="C479" s="688">
        <v>0</v>
      </c>
      <c r="D479" s="688">
        <v>0</v>
      </c>
      <c r="E479" s="688">
        <v>0</v>
      </c>
      <c r="F479" s="689">
        <f t="shared" si="18"/>
        <v>0</v>
      </c>
    </row>
    <row r="480" spans="2:6" ht="18" customHeight="1" x14ac:dyDescent="0.25">
      <c r="B480" s="664">
        <f t="shared" si="17"/>
        <v>472</v>
      </c>
      <c r="C480" s="688">
        <v>0</v>
      </c>
      <c r="D480" s="688">
        <v>0</v>
      </c>
      <c r="E480" s="688">
        <v>0</v>
      </c>
      <c r="F480" s="689">
        <f t="shared" ref="F480:F488" si="19">SUM(C480:E480)</f>
        <v>0</v>
      </c>
    </row>
    <row r="481" spans="2:6" ht="18" customHeight="1" x14ac:dyDescent="0.25">
      <c r="B481" s="664">
        <f t="shared" si="17"/>
        <v>473</v>
      </c>
      <c r="C481" s="688">
        <v>0</v>
      </c>
      <c r="D481" s="688">
        <v>0</v>
      </c>
      <c r="E481" s="688">
        <v>0</v>
      </c>
      <c r="F481" s="689">
        <f t="shared" si="19"/>
        <v>0</v>
      </c>
    </row>
    <row r="482" spans="2:6" ht="18" customHeight="1" x14ac:dyDescent="0.25">
      <c r="B482" s="664">
        <f t="shared" si="17"/>
        <v>474</v>
      </c>
      <c r="C482" s="688">
        <v>0</v>
      </c>
      <c r="D482" s="688">
        <v>0</v>
      </c>
      <c r="E482" s="688">
        <v>0</v>
      </c>
      <c r="F482" s="689">
        <f t="shared" si="19"/>
        <v>0</v>
      </c>
    </row>
    <row r="483" spans="2:6" ht="18" customHeight="1" x14ac:dyDescent="0.25">
      <c r="B483" s="664">
        <f t="shared" si="17"/>
        <v>475</v>
      </c>
      <c r="C483" s="688">
        <v>0</v>
      </c>
      <c r="D483" s="688">
        <v>0</v>
      </c>
      <c r="E483" s="688">
        <v>0</v>
      </c>
      <c r="F483" s="689">
        <f t="shared" si="19"/>
        <v>0</v>
      </c>
    </row>
    <row r="484" spans="2:6" ht="18" customHeight="1" x14ac:dyDescent="0.25">
      <c r="B484" s="664">
        <f t="shared" si="17"/>
        <v>476</v>
      </c>
      <c r="C484" s="688">
        <v>0</v>
      </c>
      <c r="D484" s="688">
        <v>0</v>
      </c>
      <c r="E484" s="688">
        <v>0</v>
      </c>
      <c r="F484" s="689">
        <f t="shared" si="19"/>
        <v>0</v>
      </c>
    </row>
    <row r="485" spans="2:6" ht="18" customHeight="1" x14ac:dyDescent="0.25">
      <c r="B485" s="664">
        <f t="shared" si="17"/>
        <v>477</v>
      </c>
      <c r="C485" s="688">
        <v>0</v>
      </c>
      <c r="D485" s="688">
        <v>0</v>
      </c>
      <c r="E485" s="688">
        <v>0</v>
      </c>
      <c r="F485" s="689">
        <f t="shared" si="19"/>
        <v>0</v>
      </c>
    </row>
    <row r="486" spans="2:6" ht="18" customHeight="1" x14ac:dyDescent="0.25">
      <c r="B486" s="664">
        <f t="shared" si="17"/>
        <v>478</v>
      </c>
      <c r="C486" s="688">
        <v>0</v>
      </c>
      <c r="D486" s="688">
        <v>0</v>
      </c>
      <c r="E486" s="688">
        <v>0</v>
      </c>
      <c r="F486" s="689">
        <f t="shared" si="19"/>
        <v>0</v>
      </c>
    </row>
    <row r="487" spans="2:6" ht="18" customHeight="1" x14ac:dyDescent="0.25">
      <c r="B487" s="664">
        <f t="shared" si="17"/>
        <v>479</v>
      </c>
      <c r="C487" s="688">
        <v>0</v>
      </c>
      <c r="D487" s="688">
        <v>0</v>
      </c>
      <c r="E487" s="688">
        <v>0</v>
      </c>
      <c r="F487" s="689">
        <f t="shared" si="19"/>
        <v>0</v>
      </c>
    </row>
    <row r="488" spans="2:6" ht="18" customHeight="1" x14ac:dyDescent="0.25">
      <c r="B488" s="664">
        <f t="shared" si="17"/>
        <v>480</v>
      </c>
      <c r="C488" s="688">
        <v>0</v>
      </c>
      <c r="D488" s="688">
        <v>0</v>
      </c>
      <c r="E488" s="688">
        <v>0</v>
      </c>
      <c r="F488" s="689">
        <f t="shared" si="19"/>
        <v>0</v>
      </c>
    </row>
  </sheetData>
  <sheetProtection selectLockedCells="1"/>
  <mergeCells count="4">
    <mergeCell ref="B1:F1"/>
    <mergeCell ref="B7:B8"/>
    <mergeCell ref="C7:F7"/>
    <mergeCell ref="B2:D2"/>
  </mergeCells>
  <pageMargins left="0.7" right="0.7" top="0.75" bottom="0.75" header="0.3" footer="0.3"/>
  <pageSetup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23C3-1E3D-4310-B9DC-2C5AB0AE1CCF}">
  <sheetPr>
    <tabColor rgb="FFFFFF99"/>
  </sheetPr>
  <dimension ref="A1:IV615"/>
  <sheetViews>
    <sheetView zoomScale="80" zoomScaleNormal="80" workbookViewId="0">
      <selection sqref="A1:AT1"/>
    </sheetView>
  </sheetViews>
  <sheetFormatPr defaultColWidth="0" defaultRowHeight="18" customHeight="1" x14ac:dyDescent="0.25"/>
  <cols>
    <col min="1" max="1" width="9.44140625" style="83" bestFit="1" customWidth="1"/>
    <col min="2" max="2" width="11" style="83" customWidth="1"/>
    <col min="3" max="3" width="12.109375" style="83" customWidth="1"/>
    <col min="4" max="7" width="10.109375" style="83" customWidth="1"/>
    <col min="8" max="8" width="9.5546875" style="72" customWidth="1"/>
    <col min="9" max="9" width="11" style="83" customWidth="1"/>
    <col min="10" max="10" width="12.109375" style="83" customWidth="1"/>
    <col min="11" max="14" width="10.109375" style="83" customWidth="1"/>
    <col min="15" max="15" width="9.5546875" style="72" customWidth="1"/>
    <col min="16" max="16" width="11" style="83" customWidth="1"/>
    <col min="17" max="17" width="12.109375" style="83" customWidth="1"/>
    <col min="18" max="21" width="10.109375" style="83" customWidth="1"/>
    <col min="22" max="22" width="9.5546875" style="72" customWidth="1"/>
    <col min="23" max="23" width="11" style="83" customWidth="1"/>
    <col min="24" max="24" width="12.109375" style="83" customWidth="1"/>
    <col min="25" max="28" width="10.109375" style="83" customWidth="1"/>
    <col min="29" max="29" width="9.5546875" style="72" customWidth="1"/>
    <col min="30" max="30" width="11" style="83" customWidth="1"/>
    <col min="31" max="31" width="12.109375" style="83" customWidth="1"/>
    <col min="32" max="35" width="10.109375" style="83" customWidth="1"/>
    <col min="36" max="36" width="9.5546875" style="72" customWidth="1"/>
    <col min="37" max="37" width="11" style="83" customWidth="1"/>
    <col min="38" max="38" width="12.109375" style="83" customWidth="1"/>
    <col min="39" max="42" width="10.109375" style="83" customWidth="1"/>
    <col min="43" max="43" width="9.5546875" style="72" customWidth="1"/>
    <col min="44" max="44" width="2.44140625" style="72" customWidth="1"/>
    <col min="45" max="45" width="13.44140625" style="83" customWidth="1"/>
    <col min="46" max="48" width="21.5546875" style="278" customWidth="1"/>
    <col min="49" max="200" width="9.109375" style="72" customWidth="1"/>
    <col min="201" max="256" width="0" style="72" hidden="1" customWidth="1"/>
    <col min="257" max="16384" width="9.109375" style="72" hidden="1"/>
  </cols>
  <sheetData>
    <row r="1" spans="1:48" s="269" customFormat="1" ht="13.2" x14ac:dyDescent="0.25">
      <c r="A1" s="942" t="s">
        <v>576</v>
      </c>
      <c r="B1" s="943"/>
      <c r="C1" s="943"/>
      <c r="D1" s="943"/>
      <c r="E1" s="943"/>
      <c r="F1" s="943"/>
      <c r="G1" s="943"/>
      <c r="H1" s="943"/>
      <c r="I1" s="943"/>
      <c r="J1" s="943"/>
      <c r="K1" s="943"/>
      <c r="L1" s="943"/>
      <c r="M1" s="943"/>
      <c r="N1" s="943"/>
      <c r="O1" s="943"/>
      <c r="P1" s="943"/>
      <c r="Q1" s="943"/>
      <c r="R1" s="943"/>
      <c r="S1" s="943"/>
      <c r="T1" s="943"/>
      <c r="U1" s="943"/>
      <c r="V1" s="943"/>
      <c r="W1" s="943"/>
      <c r="X1" s="943"/>
      <c r="Y1" s="943"/>
      <c r="Z1" s="943"/>
      <c r="AA1" s="943"/>
      <c r="AB1" s="943"/>
      <c r="AC1" s="943"/>
      <c r="AD1" s="943"/>
      <c r="AE1" s="943"/>
      <c r="AF1" s="943"/>
      <c r="AG1" s="943"/>
      <c r="AH1" s="943"/>
      <c r="AI1" s="943"/>
      <c r="AJ1" s="943"/>
      <c r="AK1" s="943"/>
      <c r="AL1" s="943"/>
      <c r="AM1" s="943"/>
      <c r="AN1" s="943"/>
      <c r="AO1" s="943"/>
      <c r="AP1" s="943"/>
      <c r="AQ1" s="943"/>
      <c r="AR1" s="943"/>
      <c r="AS1" s="943"/>
      <c r="AT1" s="944"/>
      <c r="AU1" s="268"/>
      <c r="AV1" s="690"/>
    </row>
    <row r="2" spans="1:48" ht="14.25" customHeight="1" x14ac:dyDescent="0.25">
      <c r="A2" s="925" t="s">
        <v>493</v>
      </c>
      <c r="B2" s="925"/>
      <c r="C2" s="925"/>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473"/>
    </row>
    <row r="3" spans="1:48" ht="14.25" customHeight="1" x14ac:dyDescent="0.25">
      <c r="A3" s="45" t="s">
        <v>494</v>
      </c>
      <c r="B3" s="19"/>
      <c r="C3" s="19"/>
      <c r="D3" s="270"/>
      <c r="E3" s="270"/>
      <c r="F3" s="270"/>
      <c r="G3" s="270"/>
      <c r="H3" s="270"/>
      <c r="I3" s="270"/>
      <c r="J3" s="270"/>
      <c r="K3" s="270"/>
      <c r="L3" s="270"/>
      <c r="M3" s="270"/>
      <c r="N3" s="270"/>
      <c r="O3" s="270"/>
      <c r="P3" s="19"/>
      <c r="Q3" s="19"/>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473"/>
    </row>
    <row r="4" spans="1:48" ht="14.25" customHeight="1" x14ac:dyDescent="0.25">
      <c r="A4" s="45" t="s">
        <v>464</v>
      </c>
      <c r="B4" s="19"/>
      <c r="C4" s="19"/>
      <c r="D4" s="270"/>
      <c r="E4" s="270"/>
      <c r="F4" s="270"/>
      <c r="G4" s="270"/>
      <c r="H4" s="270"/>
      <c r="I4" s="270"/>
      <c r="J4" s="270"/>
      <c r="K4" s="270"/>
      <c r="L4" s="270"/>
      <c r="M4" s="270"/>
      <c r="N4" s="270"/>
      <c r="O4" s="270"/>
      <c r="P4" s="19"/>
      <c r="Q4" s="19"/>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473"/>
    </row>
    <row r="5" spans="1:48" ht="18" customHeight="1" x14ac:dyDescent="0.25">
      <c r="A5" s="271" t="s">
        <v>577</v>
      </c>
      <c r="B5" s="631"/>
      <c r="C5" s="631"/>
      <c r="D5" s="631"/>
      <c r="E5" s="631"/>
      <c r="F5" s="631"/>
      <c r="G5" s="631"/>
      <c r="H5" s="20"/>
      <c r="I5" s="631"/>
      <c r="J5" s="631"/>
      <c r="K5" s="631"/>
      <c r="L5" s="631"/>
      <c r="M5" s="631"/>
      <c r="N5" s="631"/>
      <c r="O5" s="20"/>
      <c r="P5" s="631"/>
      <c r="Q5" s="631"/>
      <c r="R5" s="631"/>
      <c r="S5" s="631"/>
      <c r="T5" s="631"/>
      <c r="U5" s="631"/>
      <c r="V5" s="20"/>
      <c r="W5" s="631"/>
      <c r="X5" s="631"/>
      <c r="Y5" s="631"/>
      <c r="Z5" s="631"/>
      <c r="AA5" s="631"/>
      <c r="AB5" s="631"/>
      <c r="AC5" s="20"/>
      <c r="AD5" s="631"/>
      <c r="AE5" s="631"/>
      <c r="AF5" s="631"/>
      <c r="AG5" s="631"/>
      <c r="AH5" s="631"/>
      <c r="AI5" s="631"/>
      <c r="AJ5" s="20"/>
      <c r="AK5" s="631"/>
      <c r="AL5" s="631"/>
      <c r="AM5" s="631"/>
      <c r="AN5" s="631"/>
      <c r="AO5" s="631"/>
      <c r="AP5" s="631"/>
      <c r="AQ5" s="20"/>
      <c r="AR5" s="473"/>
      <c r="AS5" s="473"/>
      <c r="AT5" s="473"/>
      <c r="AU5" s="473"/>
      <c r="AV5" s="473"/>
    </row>
    <row r="6" spans="1:48" ht="18" customHeight="1" x14ac:dyDescent="0.25">
      <c r="A6" s="271" t="s">
        <v>578</v>
      </c>
      <c r="B6" s="631"/>
      <c r="C6" s="631"/>
      <c r="D6" s="631"/>
      <c r="E6" s="631"/>
      <c r="F6" s="631"/>
      <c r="G6" s="631"/>
      <c r="H6" s="20"/>
      <c r="I6" s="631"/>
      <c r="J6" s="631"/>
      <c r="K6" s="631"/>
      <c r="L6" s="631"/>
      <c r="M6" s="631"/>
      <c r="N6" s="631"/>
      <c r="O6" s="20"/>
      <c r="P6" s="631"/>
      <c r="Q6" s="631"/>
      <c r="R6" s="631"/>
      <c r="S6" s="631"/>
      <c r="T6" s="631"/>
      <c r="U6" s="631"/>
      <c r="V6" s="20"/>
      <c r="W6" s="631"/>
      <c r="X6" s="631"/>
      <c r="Y6" s="631"/>
      <c r="Z6" s="631"/>
      <c r="AA6" s="631"/>
      <c r="AB6" s="631"/>
      <c r="AC6" s="20"/>
      <c r="AD6" s="631"/>
      <c r="AE6" s="631"/>
      <c r="AF6" s="631"/>
      <c r="AG6" s="631"/>
      <c r="AH6" s="631"/>
      <c r="AI6" s="631"/>
      <c r="AJ6" s="20"/>
      <c r="AK6" s="631"/>
      <c r="AL6" s="631"/>
      <c r="AM6" s="631"/>
      <c r="AN6" s="631"/>
      <c r="AO6" s="631"/>
      <c r="AP6" s="631"/>
      <c r="AQ6" s="20"/>
      <c r="AR6" s="473"/>
      <c r="AS6" s="473"/>
      <c r="AT6" s="473"/>
      <c r="AU6" s="473"/>
      <c r="AV6" s="473"/>
    </row>
    <row r="7" spans="1:48" ht="18" customHeight="1" x14ac:dyDescent="0.25">
      <c r="A7" s="271" t="s">
        <v>579</v>
      </c>
      <c r="B7" s="631"/>
      <c r="C7" s="631"/>
      <c r="D7" s="631"/>
      <c r="E7" s="631"/>
      <c r="F7" s="631"/>
      <c r="G7" s="631"/>
      <c r="H7" s="20"/>
      <c r="I7" s="631"/>
      <c r="J7" s="631"/>
      <c r="K7" s="631"/>
      <c r="L7" s="631"/>
      <c r="M7" s="631"/>
      <c r="N7" s="631"/>
      <c r="O7" s="20"/>
      <c r="P7" s="631"/>
      <c r="Q7" s="631"/>
      <c r="R7" s="631"/>
      <c r="S7" s="631"/>
      <c r="T7" s="631"/>
      <c r="U7" s="631"/>
      <c r="V7" s="20"/>
      <c r="W7" s="631"/>
      <c r="X7" s="631"/>
      <c r="Y7" s="631"/>
      <c r="Z7" s="631"/>
      <c r="AA7" s="631"/>
      <c r="AB7" s="631"/>
      <c r="AC7" s="20"/>
      <c r="AD7" s="631"/>
      <c r="AE7" s="631"/>
      <c r="AF7" s="631"/>
      <c r="AG7" s="631"/>
      <c r="AH7" s="631"/>
      <c r="AI7" s="631"/>
      <c r="AJ7" s="20"/>
      <c r="AK7" s="631"/>
      <c r="AL7" s="631"/>
      <c r="AM7" s="631"/>
      <c r="AN7" s="631"/>
      <c r="AO7" s="631"/>
      <c r="AP7" s="631"/>
      <c r="AQ7" s="20"/>
      <c r="AR7" s="473"/>
      <c r="AS7" s="473"/>
      <c r="AT7" s="473"/>
      <c r="AU7" s="473"/>
      <c r="AV7" s="473"/>
    </row>
    <row r="8" spans="1:48" ht="18" customHeight="1" x14ac:dyDescent="0.25">
      <c r="A8" s="271" t="s">
        <v>580</v>
      </c>
      <c r="B8" s="631"/>
      <c r="C8" s="631"/>
      <c r="D8" s="631"/>
      <c r="E8" s="631"/>
      <c r="F8" s="631"/>
      <c r="G8" s="631"/>
      <c r="H8" s="20"/>
      <c r="I8" s="631"/>
      <c r="J8" s="631"/>
      <c r="K8" s="631"/>
      <c r="L8" s="631"/>
      <c r="M8" s="631"/>
      <c r="N8" s="631"/>
      <c r="O8" s="20"/>
      <c r="P8" s="631"/>
      <c r="Q8" s="631"/>
      <c r="R8" s="631"/>
      <c r="S8" s="631"/>
      <c r="T8" s="631"/>
      <c r="U8" s="631"/>
      <c r="V8" s="20"/>
      <c r="W8" s="631"/>
      <c r="X8" s="631"/>
      <c r="Y8" s="631"/>
      <c r="Z8" s="631"/>
      <c r="AA8" s="631"/>
      <c r="AB8" s="631"/>
      <c r="AC8" s="20"/>
      <c r="AD8" s="631"/>
      <c r="AE8" s="631"/>
      <c r="AF8" s="631"/>
      <c r="AG8" s="631"/>
      <c r="AH8" s="631"/>
      <c r="AI8" s="631"/>
      <c r="AJ8" s="20"/>
      <c r="AK8" s="631"/>
      <c r="AL8" s="631"/>
      <c r="AM8" s="631"/>
      <c r="AN8" s="631"/>
      <c r="AO8" s="631"/>
      <c r="AP8" s="631"/>
      <c r="AQ8" s="20"/>
      <c r="AR8" s="473"/>
      <c r="AS8" s="272" t="s">
        <v>581</v>
      </c>
      <c r="AT8" s="691"/>
      <c r="AU8" s="691"/>
      <c r="AV8" s="692"/>
    </row>
    <row r="9" spans="1:48" ht="18" customHeight="1" x14ac:dyDescent="0.25">
      <c r="A9" s="271" t="s">
        <v>582</v>
      </c>
      <c r="B9" s="631"/>
      <c r="C9" s="631"/>
      <c r="D9" s="631"/>
      <c r="E9" s="631"/>
      <c r="F9" s="631"/>
      <c r="G9" s="631"/>
      <c r="H9" s="20"/>
      <c r="I9" s="631"/>
      <c r="J9" s="631"/>
      <c r="K9" s="631"/>
      <c r="L9" s="631"/>
      <c r="M9" s="631"/>
      <c r="N9" s="631"/>
      <c r="O9" s="20"/>
      <c r="P9" s="631"/>
      <c r="Q9" s="631"/>
      <c r="R9" s="631"/>
      <c r="S9" s="631"/>
      <c r="T9" s="631"/>
      <c r="U9" s="631"/>
      <c r="V9" s="20"/>
      <c r="W9" s="631"/>
      <c r="X9" s="631"/>
      <c r="Y9" s="631"/>
      <c r="Z9" s="631"/>
      <c r="AA9" s="631"/>
      <c r="AB9" s="631"/>
      <c r="AC9" s="20"/>
      <c r="AD9" s="631"/>
      <c r="AE9" s="631"/>
      <c r="AF9" s="631"/>
      <c r="AG9" s="631"/>
      <c r="AH9" s="631"/>
      <c r="AI9" s="631"/>
      <c r="AJ9" s="20"/>
      <c r="AK9" s="631"/>
      <c r="AL9" s="631"/>
      <c r="AM9" s="631"/>
      <c r="AN9" s="631"/>
      <c r="AO9" s="631"/>
      <c r="AP9" s="631"/>
      <c r="AQ9" s="20"/>
      <c r="AR9" s="473"/>
      <c r="AS9" s="273" t="s">
        <v>583</v>
      </c>
      <c r="AT9" s="473"/>
      <c r="AU9" s="473"/>
      <c r="AV9" s="693"/>
    </row>
    <row r="10" spans="1:48" ht="18" customHeight="1" x14ac:dyDescent="0.25">
      <c r="A10" s="271" t="s">
        <v>584</v>
      </c>
      <c r="B10" s="631"/>
      <c r="C10" s="631"/>
      <c r="D10" s="631"/>
      <c r="E10" s="631"/>
      <c r="F10" s="631"/>
      <c r="G10" s="631"/>
      <c r="H10" s="20"/>
      <c r="I10" s="631"/>
      <c r="J10" s="631"/>
      <c r="K10" s="631"/>
      <c r="L10" s="631"/>
      <c r="M10" s="631"/>
      <c r="N10" s="631"/>
      <c r="O10" s="20"/>
      <c r="P10" s="631"/>
      <c r="Q10" s="631"/>
      <c r="R10" s="631"/>
      <c r="S10" s="631"/>
      <c r="T10" s="631"/>
      <c r="U10" s="631"/>
      <c r="V10" s="20"/>
      <c r="W10" s="631"/>
      <c r="X10" s="631"/>
      <c r="Y10" s="631"/>
      <c r="Z10" s="631"/>
      <c r="AA10" s="631"/>
      <c r="AB10" s="631"/>
      <c r="AC10" s="20"/>
      <c r="AD10" s="631"/>
      <c r="AE10" s="631"/>
      <c r="AF10" s="631"/>
      <c r="AG10" s="631"/>
      <c r="AH10" s="631"/>
      <c r="AI10" s="631"/>
      <c r="AJ10" s="20"/>
      <c r="AK10" s="631"/>
      <c r="AL10" s="631"/>
      <c r="AM10" s="631"/>
      <c r="AN10" s="631"/>
      <c r="AO10" s="631"/>
      <c r="AP10" s="631"/>
      <c r="AQ10" s="20"/>
      <c r="AR10" s="473"/>
      <c r="AS10" s="694"/>
      <c r="AT10" s="695">
        <f>'Table 2A - Liability Breakdown'!G35+'Table 2A - Liability Breakdown'!B35</f>
        <v>0</v>
      </c>
      <c r="AU10" s="696">
        <f>'Table 2A - Liability Breakdown'!H35+'Table 2A - Liability Breakdown'!C35</f>
        <v>0</v>
      </c>
      <c r="AV10" s="697">
        <f>'Table 2A - Liability Breakdown'!I35+'Table 2A - Liability Breakdown'!D35</f>
        <v>0</v>
      </c>
    </row>
    <row r="11" spans="1:48" ht="18" customHeight="1" x14ac:dyDescent="0.25">
      <c r="A11" s="271" t="s">
        <v>585</v>
      </c>
      <c r="B11" s="631"/>
      <c r="C11" s="631"/>
      <c r="D11" s="631"/>
      <c r="E11" s="631"/>
      <c r="F11" s="631"/>
      <c r="G11" s="631"/>
      <c r="H11" s="20"/>
      <c r="I11" s="631"/>
      <c r="J11" s="631"/>
      <c r="K11" s="631"/>
      <c r="L11" s="631"/>
      <c r="M11" s="631"/>
      <c r="N11" s="631"/>
      <c r="O11" s="20"/>
      <c r="P11" s="631"/>
      <c r="Q11" s="631"/>
      <c r="R11" s="631"/>
      <c r="S11" s="631"/>
      <c r="T11" s="631"/>
      <c r="U11" s="631"/>
      <c r="V11" s="20"/>
      <c r="W11" s="631"/>
      <c r="X11" s="631"/>
      <c r="Y11" s="631"/>
      <c r="Z11" s="631"/>
      <c r="AA11" s="631"/>
      <c r="AB11" s="631"/>
      <c r="AC11" s="20"/>
      <c r="AD11" s="631"/>
      <c r="AE11" s="631"/>
      <c r="AF11" s="631"/>
      <c r="AG11" s="631"/>
      <c r="AH11" s="631"/>
      <c r="AI11" s="631"/>
      <c r="AJ11" s="20"/>
      <c r="AK11" s="631"/>
      <c r="AL11" s="631"/>
      <c r="AM11" s="631"/>
      <c r="AN11" s="631"/>
      <c r="AO11" s="631"/>
      <c r="AP11" s="631"/>
      <c r="AQ11" s="20"/>
      <c r="AR11" s="473"/>
      <c r="AS11" s="273" t="s">
        <v>586</v>
      </c>
      <c r="AT11" s="473"/>
      <c r="AU11" s="473"/>
      <c r="AV11" s="693"/>
    </row>
    <row r="12" spans="1:48" ht="18" customHeight="1" x14ac:dyDescent="0.25">
      <c r="A12" s="271" t="s">
        <v>587</v>
      </c>
      <c r="B12" s="631"/>
      <c r="C12" s="631"/>
      <c r="D12" s="631"/>
      <c r="E12" s="631"/>
      <c r="F12" s="631"/>
      <c r="G12" s="631"/>
      <c r="H12" s="20"/>
      <c r="I12" s="631"/>
      <c r="J12" s="631"/>
      <c r="K12" s="631"/>
      <c r="L12" s="631"/>
      <c r="M12" s="631"/>
      <c r="N12" s="631"/>
      <c r="O12" s="20"/>
      <c r="P12" s="631"/>
      <c r="Q12" s="631"/>
      <c r="R12" s="631"/>
      <c r="S12" s="631"/>
      <c r="T12" s="631"/>
      <c r="U12" s="631"/>
      <c r="V12" s="20"/>
      <c r="W12" s="631"/>
      <c r="X12" s="631"/>
      <c r="Y12" s="631"/>
      <c r="Z12" s="631"/>
      <c r="AA12" s="631"/>
      <c r="AB12" s="631"/>
      <c r="AC12" s="20"/>
      <c r="AD12" s="631"/>
      <c r="AE12" s="631"/>
      <c r="AF12" s="631"/>
      <c r="AG12" s="631"/>
      <c r="AH12" s="631"/>
      <c r="AI12" s="631"/>
      <c r="AJ12" s="20"/>
      <c r="AK12" s="631"/>
      <c r="AL12" s="631"/>
      <c r="AM12" s="631"/>
      <c r="AN12" s="631"/>
      <c r="AO12" s="631"/>
      <c r="AP12" s="631"/>
      <c r="AQ12" s="20"/>
      <c r="AR12" s="473"/>
      <c r="AS12" s="180"/>
      <c r="AT12" s="698">
        <f>SUMPRODUCT(AT16:AT615,'3.2 Liability Shocks'!$E$10:$E$609)</f>
        <v>0</v>
      </c>
      <c r="AU12" s="698">
        <f>SUMPRODUCT(AU16:AU615,'3.2 Liability Shocks'!$E$10:$E$609)</f>
        <v>0</v>
      </c>
      <c r="AV12" s="698">
        <f>SUMPRODUCT(AV16:AV615,'3.2 Liability Shocks'!$E$10:$E$609)</f>
        <v>0</v>
      </c>
    </row>
    <row r="13" spans="1:48" ht="13.2" x14ac:dyDescent="0.25">
      <c r="A13" s="274" t="s">
        <v>588</v>
      </c>
      <c r="B13" s="681"/>
      <c r="C13" s="681"/>
      <c r="D13" s="473"/>
      <c r="E13" s="681"/>
      <c r="F13" s="631"/>
      <c r="G13" s="275" t="s">
        <v>544</v>
      </c>
      <c r="H13" s="276"/>
      <c r="I13" s="681"/>
      <c r="J13" s="681"/>
      <c r="K13" s="473"/>
      <c r="L13" s="681"/>
      <c r="M13" s="631"/>
      <c r="N13" s="275" t="s">
        <v>544</v>
      </c>
      <c r="O13" s="276"/>
      <c r="P13" s="681"/>
      <c r="Q13" s="681"/>
      <c r="R13" s="473"/>
      <c r="S13" s="681"/>
      <c r="T13" s="631"/>
      <c r="U13" s="275" t="s">
        <v>544</v>
      </c>
      <c r="V13" s="276"/>
      <c r="W13" s="681"/>
      <c r="X13" s="681"/>
      <c r="Y13" s="473"/>
      <c r="Z13" s="681"/>
      <c r="AA13" s="631"/>
      <c r="AB13" s="275" t="s">
        <v>544</v>
      </c>
      <c r="AC13" s="276"/>
      <c r="AD13" s="681"/>
      <c r="AE13" s="681"/>
      <c r="AF13" s="473"/>
      <c r="AG13" s="681"/>
      <c r="AH13" s="631"/>
      <c r="AI13" s="275" t="s">
        <v>544</v>
      </c>
      <c r="AJ13" s="276"/>
      <c r="AK13" s="681"/>
      <c r="AL13" s="681"/>
      <c r="AM13" s="473"/>
      <c r="AN13" s="681"/>
      <c r="AO13" s="631"/>
      <c r="AP13" s="275" t="s">
        <v>544</v>
      </c>
      <c r="AQ13" s="276"/>
      <c r="AR13" s="699"/>
      <c r="AS13" s="939" t="s">
        <v>589</v>
      </c>
      <c r="AT13" s="940"/>
      <c r="AU13" s="940"/>
      <c r="AV13" s="941"/>
    </row>
    <row r="14" spans="1:48" s="17" customFormat="1" ht="13.2" x14ac:dyDescent="0.25">
      <c r="A14" s="945" t="s">
        <v>547</v>
      </c>
      <c r="B14" s="946" t="s">
        <v>590</v>
      </c>
      <c r="C14" s="947"/>
      <c r="D14" s="947"/>
      <c r="E14" s="947"/>
      <c r="F14" s="947"/>
      <c r="G14" s="947"/>
      <c r="H14" s="948"/>
      <c r="I14" s="949" t="s">
        <v>591</v>
      </c>
      <c r="J14" s="950"/>
      <c r="K14" s="950"/>
      <c r="L14" s="950"/>
      <c r="M14" s="950"/>
      <c r="N14" s="950"/>
      <c r="O14" s="951"/>
      <c r="P14" s="946" t="s">
        <v>592</v>
      </c>
      <c r="Q14" s="947"/>
      <c r="R14" s="947"/>
      <c r="S14" s="947"/>
      <c r="T14" s="947"/>
      <c r="U14" s="947"/>
      <c r="V14" s="948"/>
      <c r="W14" s="949" t="s">
        <v>593</v>
      </c>
      <c r="X14" s="950"/>
      <c r="Y14" s="950"/>
      <c r="Z14" s="950"/>
      <c r="AA14" s="950"/>
      <c r="AB14" s="950"/>
      <c r="AC14" s="951"/>
      <c r="AD14" s="946" t="s">
        <v>594</v>
      </c>
      <c r="AE14" s="947"/>
      <c r="AF14" s="947"/>
      <c r="AG14" s="947"/>
      <c r="AH14" s="947"/>
      <c r="AI14" s="947"/>
      <c r="AJ14" s="948"/>
      <c r="AK14" s="949" t="s">
        <v>595</v>
      </c>
      <c r="AL14" s="950"/>
      <c r="AM14" s="950"/>
      <c r="AN14" s="950"/>
      <c r="AO14" s="950"/>
      <c r="AP14" s="950"/>
      <c r="AQ14" s="951"/>
      <c r="AR14" s="62"/>
      <c r="AS14" s="945" t="s">
        <v>547</v>
      </c>
      <c r="AT14" s="937" t="s">
        <v>596</v>
      </c>
      <c r="AU14" s="937" t="s">
        <v>597</v>
      </c>
      <c r="AV14" s="937" t="s">
        <v>598</v>
      </c>
    </row>
    <row r="15" spans="1:48" s="277" customFormat="1" ht="32.25" customHeight="1" x14ac:dyDescent="0.3">
      <c r="A15" s="932"/>
      <c r="B15" s="684" t="s">
        <v>599</v>
      </c>
      <c r="C15" s="684" t="s">
        <v>600</v>
      </c>
      <c r="D15" s="684" t="s">
        <v>601</v>
      </c>
      <c r="E15" s="684" t="s">
        <v>602</v>
      </c>
      <c r="F15" s="684" t="s">
        <v>603</v>
      </c>
      <c r="G15" s="684" t="s">
        <v>604</v>
      </c>
      <c r="H15" s="700" t="s">
        <v>363</v>
      </c>
      <c r="I15" s="684" t="s">
        <v>599</v>
      </c>
      <c r="J15" s="684" t="s">
        <v>600</v>
      </c>
      <c r="K15" s="684" t="s">
        <v>601</v>
      </c>
      <c r="L15" s="684" t="s">
        <v>602</v>
      </c>
      <c r="M15" s="684" t="s">
        <v>603</v>
      </c>
      <c r="N15" s="684" t="s">
        <v>604</v>
      </c>
      <c r="O15" s="700" t="s">
        <v>363</v>
      </c>
      <c r="P15" s="684" t="s">
        <v>599</v>
      </c>
      <c r="Q15" s="684" t="s">
        <v>600</v>
      </c>
      <c r="R15" s="684" t="s">
        <v>601</v>
      </c>
      <c r="S15" s="684" t="s">
        <v>602</v>
      </c>
      <c r="T15" s="684" t="s">
        <v>603</v>
      </c>
      <c r="U15" s="684" t="s">
        <v>604</v>
      </c>
      <c r="V15" s="700" t="s">
        <v>363</v>
      </c>
      <c r="W15" s="684" t="s">
        <v>599</v>
      </c>
      <c r="X15" s="684" t="s">
        <v>600</v>
      </c>
      <c r="Y15" s="684" t="s">
        <v>601</v>
      </c>
      <c r="Z15" s="684" t="s">
        <v>602</v>
      </c>
      <c r="AA15" s="684" t="s">
        <v>603</v>
      </c>
      <c r="AB15" s="684" t="s">
        <v>604</v>
      </c>
      <c r="AC15" s="700" t="s">
        <v>363</v>
      </c>
      <c r="AD15" s="684" t="s">
        <v>599</v>
      </c>
      <c r="AE15" s="684" t="s">
        <v>600</v>
      </c>
      <c r="AF15" s="684" t="s">
        <v>601</v>
      </c>
      <c r="AG15" s="684" t="s">
        <v>602</v>
      </c>
      <c r="AH15" s="684" t="s">
        <v>603</v>
      </c>
      <c r="AI15" s="684" t="s">
        <v>604</v>
      </c>
      <c r="AJ15" s="700" t="s">
        <v>363</v>
      </c>
      <c r="AK15" s="684" t="s">
        <v>599</v>
      </c>
      <c r="AL15" s="684" t="s">
        <v>600</v>
      </c>
      <c r="AM15" s="684" t="s">
        <v>601</v>
      </c>
      <c r="AN15" s="684" t="s">
        <v>602</v>
      </c>
      <c r="AO15" s="684" t="s">
        <v>603</v>
      </c>
      <c r="AP15" s="684" t="s">
        <v>604</v>
      </c>
      <c r="AQ15" s="700" t="s">
        <v>363</v>
      </c>
      <c r="AR15" s="509"/>
      <c r="AS15" s="932"/>
      <c r="AT15" s="938"/>
      <c r="AU15" s="938"/>
      <c r="AV15" s="938"/>
    </row>
    <row r="16" spans="1:48" ht="18" customHeight="1" x14ac:dyDescent="0.25">
      <c r="A16" s="664">
        <v>1</v>
      </c>
      <c r="B16" s="688"/>
      <c r="C16" s="688"/>
      <c r="D16" s="688"/>
      <c r="E16" s="688"/>
      <c r="F16" s="688"/>
      <c r="G16" s="688"/>
      <c r="H16" s="611">
        <f>SUM(C16:F16)-B16-G16</f>
        <v>0</v>
      </c>
      <c r="I16" s="688"/>
      <c r="J16" s="688"/>
      <c r="K16" s="688"/>
      <c r="L16" s="688"/>
      <c r="M16" s="688"/>
      <c r="N16" s="688"/>
      <c r="O16" s="611">
        <f>SUM(J16:M16)-I16-N16</f>
        <v>0</v>
      </c>
      <c r="P16" s="688"/>
      <c r="Q16" s="688"/>
      <c r="R16" s="688"/>
      <c r="S16" s="688"/>
      <c r="T16" s="688"/>
      <c r="U16" s="688"/>
      <c r="V16" s="611">
        <f>SUM(Q16:T16)-P16-U16</f>
        <v>0</v>
      </c>
      <c r="W16" s="688"/>
      <c r="X16" s="688"/>
      <c r="Y16" s="688"/>
      <c r="Z16" s="688"/>
      <c r="AA16" s="688"/>
      <c r="AB16" s="688"/>
      <c r="AC16" s="611">
        <f>SUM(X16:AA16)-W16-AB16</f>
        <v>0</v>
      </c>
      <c r="AD16" s="688"/>
      <c r="AE16" s="688"/>
      <c r="AF16" s="688"/>
      <c r="AG16" s="688"/>
      <c r="AH16" s="688"/>
      <c r="AI16" s="688"/>
      <c r="AJ16" s="611">
        <f>SUM(AE16:AH16)-AD16-AI16</f>
        <v>0</v>
      </c>
      <c r="AK16" s="688"/>
      <c r="AL16" s="688"/>
      <c r="AM16" s="688"/>
      <c r="AN16" s="688"/>
      <c r="AO16" s="688"/>
      <c r="AP16" s="688"/>
      <c r="AQ16" s="611">
        <f>SUM(AL16:AO16)-AK16-AP16</f>
        <v>0</v>
      </c>
      <c r="AR16" s="473"/>
      <c r="AS16" s="664">
        <f>A16</f>
        <v>1</v>
      </c>
      <c r="AT16" s="611">
        <f>H16+O16</f>
        <v>0</v>
      </c>
      <c r="AU16" s="611">
        <f>AC16+V16</f>
        <v>0</v>
      </c>
      <c r="AV16" s="611">
        <f>AJ16+AQ16</f>
        <v>0</v>
      </c>
    </row>
    <row r="17" spans="1:48" ht="18" customHeight="1" x14ac:dyDescent="0.25">
      <c r="A17" s="664">
        <f>A16+1</f>
        <v>2</v>
      </c>
      <c r="B17" s="688"/>
      <c r="C17" s="688"/>
      <c r="D17" s="688"/>
      <c r="E17" s="688"/>
      <c r="F17" s="688"/>
      <c r="G17" s="688"/>
      <c r="H17" s="611">
        <f t="shared" ref="H17:H50" si="0">SUM(C17:F17)-B17-G17</f>
        <v>0</v>
      </c>
      <c r="I17" s="688"/>
      <c r="J17" s="688"/>
      <c r="K17" s="688"/>
      <c r="L17" s="688"/>
      <c r="M17" s="688"/>
      <c r="N17" s="688"/>
      <c r="O17" s="611">
        <f t="shared" ref="O17:O50" si="1">SUM(J17:M17)-I17-N17</f>
        <v>0</v>
      </c>
      <c r="P17" s="688"/>
      <c r="Q17" s="688"/>
      <c r="R17" s="688"/>
      <c r="S17" s="688"/>
      <c r="T17" s="688"/>
      <c r="U17" s="688"/>
      <c r="V17" s="611">
        <f t="shared" ref="V17:V80" si="2">SUM(Q17:T17)-P17-U17</f>
        <v>0</v>
      </c>
      <c r="W17" s="688"/>
      <c r="X17" s="688"/>
      <c r="Y17" s="688"/>
      <c r="Z17" s="688"/>
      <c r="AA17" s="688"/>
      <c r="AB17" s="688"/>
      <c r="AC17" s="611">
        <f t="shared" ref="AC17:AC80" si="3">SUM(X17:AA17)-W17-AB17</f>
        <v>0</v>
      </c>
      <c r="AD17" s="688"/>
      <c r="AE17" s="688"/>
      <c r="AF17" s="688"/>
      <c r="AG17" s="688"/>
      <c r="AH17" s="688"/>
      <c r="AI17" s="688"/>
      <c r="AJ17" s="611">
        <f t="shared" ref="AJ17:AJ50" si="4">SUM(AE17:AH17)-AD17-AI17</f>
        <v>0</v>
      </c>
      <c r="AK17" s="688"/>
      <c r="AL17" s="688"/>
      <c r="AM17" s="688"/>
      <c r="AN17" s="688"/>
      <c r="AO17" s="688"/>
      <c r="AP17" s="688"/>
      <c r="AQ17" s="611">
        <f t="shared" ref="AQ17:AQ50" si="5">SUM(AL17:AO17)-AK17-AP17</f>
        <v>0</v>
      </c>
      <c r="AR17" s="473"/>
      <c r="AS17" s="664">
        <f t="shared" ref="AS17:AS50" si="6">A17</f>
        <v>2</v>
      </c>
      <c r="AT17" s="611">
        <f t="shared" ref="AT17:AT80" si="7">H17+O17</f>
        <v>0</v>
      </c>
      <c r="AU17" s="611">
        <f t="shared" ref="AU17:AU80" si="8">AC17+V17</f>
        <v>0</v>
      </c>
      <c r="AV17" s="611">
        <f t="shared" ref="AV17:AV80" si="9">AJ17+AQ17</f>
        <v>0</v>
      </c>
    </row>
    <row r="18" spans="1:48" ht="18" customHeight="1" x14ac:dyDescent="0.25">
      <c r="A18" s="664">
        <f t="shared" ref="A18:A81" si="10">A17+1</f>
        <v>3</v>
      </c>
      <c r="B18" s="688"/>
      <c r="C18" s="688"/>
      <c r="D18" s="688"/>
      <c r="E18" s="688"/>
      <c r="F18" s="688"/>
      <c r="G18" s="688"/>
      <c r="H18" s="611">
        <f t="shared" si="0"/>
        <v>0</v>
      </c>
      <c r="I18" s="688"/>
      <c r="J18" s="688"/>
      <c r="K18" s="688"/>
      <c r="L18" s="688"/>
      <c r="M18" s="688"/>
      <c r="N18" s="688"/>
      <c r="O18" s="611">
        <f t="shared" si="1"/>
        <v>0</v>
      </c>
      <c r="P18" s="688"/>
      <c r="Q18" s="688"/>
      <c r="R18" s="688"/>
      <c r="S18" s="688"/>
      <c r="T18" s="688"/>
      <c r="U18" s="688"/>
      <c r="V18" s="611">
        <f t="shared" si="2"/>
        <v>0</v>
      </c>
      <c r="W18" s="688"/>
      <c r="X18" s="688"/>
      <c r="Y18" s="688"/>
      <c r="Z18" s="688"/>
      <c r="AA18" s="688"/>
      <c r="AB18" s="688"/>
      <c r="AC18" s="611">
        <f t="shared" si="3"/>
        <v>0</v>
      </c>
      <c r="AD18" s="688"/>
      <c r="AE18" s="688"/>
      <c r="AF18" s="688"/>
      <c r="AG18" s="688"/>
      <c r="AH18" s="688"/>
      <c r="AI18" s="688"/>
      <c r="AJ18" s="611">
        <f t="shared" si="4"/>
        <v>0</v>
      </c>
      <c r="AK18" s="688"/>
      <c r="AL18" s="688"/>
      <c r="AM18" s="688"/>
      <c r="AN18" s="688"/>
      <c r="AO18" s="688"/>
      <c r="AP18" s="688"/>
      <c r="AQ18" s="611">
        <f t="shared" si="5"/>
        <v>0</v>
      </c>
      <c r="AR18" s="473"/>
      <c r="AS18" s="664">
        <f t="shared" si="6"/>
        <v>3</v>
      </c>
      <c r="AT18" s="611">
        <f t="shared" si="7"/>
        <v>0</v>
      </c>
      <c r="AU18" s="611">
        <f t="shared" si="8"/>
        <v>0</v>
      </c>
      <c r="AV18" s="611">
        <f t="shared" si="9"/>
        <v>0</v>
      </c>
    </row>
    <row r="19" spans="1:48" ht="18" customHeight="1" x14ac:dyDescent="0.25">
      <c r="A19" s="664">
        <f t="shared" si="10"/>
        <v>4</v>
      </c>
      <c r="B19" s="688"/>
      <c r="C19" s="688"/>
      <c r="D19" s="688"/>
      <c r="E19" s="688"/>
      <c r="F19" s="688"/>
      <c r="G19" s="688"/>
      <c r="H19" s="611">
        <f t="shared" si="0"/>
        <v>0</v>
      </c>
      <c r="I19" s="688"/>
      <c r="J19" s="688"/>
      <c r="K19" s="688"/>
      <c r="L19" s="688"/>
      <c r="M19" s="688"/>
      <c r="N19" s="688"/>
      <c r="O19" s="611">
        <f t="shared" si="1"/>
        <v>0</v>
      </c>
      <c r="P19" s="688"/>
      <c r="Q19" s="688"/>
      <c r="R19" s="688"/>
      <c r="S19" s="688"/>
      <c r="T19" s="688"/>
      <c r="U19" s="688"/>
      <c r="V19" s="611">
        <f t="shared" si="2"/>
        <v>0</v>
      </c>
      <c r="W19" s="688"/>
      <c r="X19" s="688"/>
      <c r="Y19" s="688"/>
      <c r="Z19" s="688"/>
      <c r="AA19" s="688"/>
      <c r="AB19" s="688"/>
      <c r="AC19" s="611">
        <f t="shared" si="3"/>
        <v>0</v>
      </c>
      <c r="AD19" s="688"/>
      <c r="AE19" s="688"/>
      <c r="AF19" s="688"/>
      <c r="AG19" s="688"/>
      <c r="AH19" s="688"/>
      <c r="AI19" s="688"/>
      <c r="AJ19" s="611">
        <f t="shared" si="4"/>
        <v>0</v>
      </c>
      <c r="AK19" s="688"/>
      <c r="AL19" s="688"/>
      <c r="AM19" s="688"/>
      <c r="AN19" s="688"/>
      <c r="AO19" s="688"/>
      <c r="AP19" s="688"/>
      <c r="AQ19" s="611">
        <f t="shared" si="5"/>
        <v>0</v>
      </c>
      <c r="AR19" s="473"/>
      <c r="AS19" s="664">
        <f t="shared" si="6"/>
        <v>4</v>
      </c>
      <c r="AT19" s="611">
        <f t="shared" si="7"/>
        <v>0</v>
      </c>
      <c r="AU19" s="611">
        <f t="shared" si="8"/>
        <v>0</v>
      </c>
      <c r="AV19" s="611">
        <f t="shared" si="9"/>
        <v>0</v>
      </c>
    </row>
    <row r="20" spans="1:48" ht="18" customHeight="1" x14ac:dyDescent="0.25">
      <c r="A20" s="664">
        <f t="shared" si="10"/>
        <v>5</v>
      </c>
      <c r="B20" s="688"/>
      <c r="C20" s="688"/>
      <c r="D20" s="688"/>
      <c r="E20" s="688"/>
      <c r="F20" s="688"/>
      <c r="G20" s="688"/>
      <c r="H20" s="611">
        <f t="shared" si="0"/>
        <v>0</v>
      </c>
      <c r="I20" s="688"/>
      <c r="J20" s="688"/>
      <c r="K20" s="688"/>
      <c r="L20" s="688"/>
      <c r="M20" s="688"/>
      <c r="N20" s="688"/>
      <c r="O20" s="611">
        <f t="shared" si="1"/>
        <v>0</v>
      </c>
      <c r="P20" s="688"/>
      <c r="Q20" s="688"/>
      <c r="R20" s="688"/>
      <c r="S20" s="688"/>
      <c r="T20" s="688"/>
      <c r="U20" s="688"/>
      <c r="V20" s="611">
        <f t="shared" si="2"/>
        <v>0</v>
      </c>
      <c r="W20" s="688"/>
      <c r="X20" s="688"/>
      <c r="Y20" s="688"/>
      <c r="Z20" s="688"/>
      <c r="AA20" s="688"/>
      <c r="AB20" s="688"/>
      <c r="AC20" s="611">
        <f t="shared" si="3"/>
        <v>0</v>
      </c>
      <c r="AD20" s="688"/>
      <c r="AE20" s="688"/>
      <c r="AF20" s="688"/>
      <c r="AG20" s="688"/>
      <c r="AH20" s="688"/>
      <c r="AI20" s="688"/>
      <c r="AJ20" s="611">
        <f t="shared" si="4"/>
        <v>0</v>
      </c>
      <c r="AK20" s="688"/>
      <c r="AL20" s="688"/>
      <c r="AM20" s="688"/>
      <c r="AN20" s="688"/>
      <c r="AO20" s="688"/>
      <c r="AP20" s="688"/>
      <c r="AQ20" s="611">
        <f t="shared" si="5"/>
        <v>0</v>
      </c>
      <c r="AR20" s="473"/>
      <c r="AS20" s="664">
        <f t="shared" si="6"/>
        <v>5</v>
      </c>
      <c r="AT20" s="611">
        <f t="shared" si="7"/>
        <v>0</v>
      </c>
      <c r="AU20" s="611">
        <f t="shared" si="8"/>
        <v>0</v>
      </c>
      <c r="AV20" s="611">
        <f t="shared" si="9"/>
        <v>0</v>
      </c>
    </row>
    <row r="21" spans="1:48" ht="18" customHeight="1" x14ac:dyDescent="0.25">
      <c r="A21" s="664">
        <f t="shared" si="10"/>
        <v>6</v>
      </c>
      <c r="B21" s="688"/>
      <c r="C21" s="688"/>
      <c r="D21" s="688"/>
      <c r="E21" s="688"/>
      <c r="F21" s="688"/>
      <c r="G21" s="688"/>
      <c r="H21" s="611">
        <f t="shared" si="0"/>
        <v>0</v>
      </c>
      <c r="I21" s="688"/>
      <c r="J21" s="688"/>
      <c r="K21" s="688"/>
      <c r="L21" s="688"/>
      <c r="M21" s="688"/>
      <c r="N21" s="688"/>
      <c r="O21" s="611">
        <f t="shared" si="1"/>
        <v>0</v>
      </c>
      <c r="P21" s="688"/>
      <c r="Q21" s="688"/>
      <c r="R21" s="688"/>
      <c r="S21" s="688"/>
      <c r="T21" s="688"/>
      <c r="U21" s="688"/>
      <c r="V21" s="611">
        <f t="shared" si="2"/>
        <v>0</v>
      </c>
      <c r="W21" s="688"/>
      <c r="X21" s="688"/>
      <c r="Y21" s="688"/>
      <c r="Z21" s="688"/>
      <c r="AA21" s="688"/>
      <c r="AB21" s="688"/>
      <c r="AC21" s="611">
        <f t="shared" si="3"/>
        <v>0</v>
      </c>
      <c r="AD21" s="688"/>
      <c r="AE21" s="688"/>
      <c r="AF21" s="688"/>
      <c r="AG21" s="688"/>
      <c r="AH21" s="688"/>
      <c r="AI21" s="688"/>
      <c r="AJ21" s="611">
        <f t="shared" si="4"/>
        <v>0</v>
      </c>
      <c r="AK21" s="688"/>
      <c r="AL21" s="688"/>
      <c r="AM21" s="688"/>
      <c r="AN21" s="688"/>
      <c r="AO21" s="688"/>
      <c r="AP21" s="688"/>
      <c r="AQ21" s="611">
        <f t="shared" si="5"/>
        <v>0</v>
      </c>
      <c r="AR21" s="473"/>
      <c r="AS21" s="664">
        <f t="shared" si="6"/>
        <v>6</v>
      </c>
      <c r="AT21" s="611">
        <f t="shared" si="7"/>
        <v>0</v>
      </c>
      <c r="AU21" s="611">
        <f t="shared" si="8"/>
        <v>0</v>
      </c>
      <c r="AV21" s="611">
        <f t="shared" si="9"/>
        <v>0</v>
      </c>
    </row>
    <row r="22" spans="1:48" ht="18" customHeight="1" x14ac:dyDescent="0.25">
      <c r="A22" s="664">
        <f t="shared" si="10"/>
        <v>7</v>
      </c>
      <c r="B22" s="688"/>
      <c r="C22" s="688"/>
      <c r="D22" s="688"/>
      <c r="E22" s="688"/>
      <c r="F22" s="688"/>
      <c r="G22" s="688"/>
      <c r="H22" s="611">
        <f t="shared" si="0"/>
        <v>0</v>
      </c>
      <c r="I22" s="688"/>
      <c r="J22" s="688"/>
      <c r="K22" s="688"/>
      <c r="L22" s="688"/>
      <c r="M22" s="688"/>
      <c r="N22" s="688"/>
      <c r="O22" s="611">
        <f t="shared" si="1"/>
        <v>0</v>
      </c>
      <c r="P22" s="688"/>
      <c r="Q22" s="688"/>
      <c r="R22" s="688"/>
      <c r="S22" s="688"/>
      <c r="T22" s="688"/>
      <c r="U22" s="688"/>
      <c r="V22" s="611">
        <f t="shared" si="2"/>
        <v>0</v>
      </c>
      <c r="W22" s="688"/>
      <c r="X22" s="688"/>
      <c r="Y22" s="688"/>
      <c r="Z22" s="688"/>
      <c r="AA22" s="688"/>
      <c r="AB22" s="688"/>
      <c r="AC22" s="611">
        <f t="shared" si="3"/>
        <v>0</v>
      </c>
      <c r="AD22" s="688"/>
      <c r="AE22" s="688"/>
      <c r="AF22" s="688"/>
      <c r="AG22" s="688"/>
      <c r="AH22" s="688"/>
      <c r="AI22" s="688"/>
      <c r="AJ22" s="611">
        <f t="shared" si="4"/>
        <v>0</v>
      </c>
      <c r="AK22" s="688"/>
      <c r="AL22" s="688"/>
      <c r="AM22" s="688"/>
      <c r="AN22" s="688"/>
      <c r="AO22" s="688"/>
      <c r="AP22" s="688"/>
      <c r="AQ22" s="611">
        <f t="shared" si="5"/>
        <v>0</v>
      </c>
      <c r="AR22" s="473"/>
      <c r="AS22" s="664">
        <f t="shared" si="6"/>
        <v>7</v>
      </c>
      <c r="AT22" s="611">
        <f t="shared" si="7"/>
        <v>0</v>
      </c>
      <c r="AU22" s="611">
        <f t="shared" si="8"/>
        <v>0</v>
      </c>
      <c r="AV22" s="611">
        <f t="shared" si="9"/>
        <v>0</v>
      </c>
    </row>
    <row r="23" spans="1:48" ht="18" customHeight="1" x14ac:dyDescent="0.25">
      <c r="A23" s="664">
        <f t="shared" si="10"/>
        <v>8</v>
      </c>
      <c r="B23" s="688"/>
      <c r="C23" s="688"/>
      <c r="D23" s="688"/>
      <c r="E23" s="688"/>
      <c r="F23" s="688"/>
      <c r="G23" s="688"/>
      <c r="H23" s="611">
        <f t="shared" si="0"/>
        <v>0</v>
      </c>
      <c r="I23" s="688"/>
      <c r="J23" s="688"/>
      <c r="K23" s="688"/>
      <c r="L23" s="688"/>
      <c r="M23" s="688"/>
      <c r="N23" s="688"/>
      <c r="O23" s="611">
        <f t="shared" si="1"/>
        <v>0</v>
      </c>
      <c r="P23" s="688"/>
      <c r="Q23" s="688"/>
      <c r="R23" s="688"/>
      <c r="S23" s="688"/>
      <c r="T23" s="688"/>
      <c r="U23" s="688"/>
      <c r="V23" s="611">
        <f t="shared" si="2"/>
        <v>0</v>
      </c>
      <c r="W23" s="688"/>
      <c r="X23" s="688"/>
      <c r="Y23" s="688"/>
      <c r="Z23" s="688"/>
      <c r="AA23" s="688"/>
      <c r="AB23" s="688"/>
      <c r="AC23" s="611">
        <f t="shared" si="3"/>
        <v>0</v>
      </c>
      <c r="AD23" s="688"/>
      <c r="AE23" s="688"/>
      <c r="AF23" s="688"/>
      <c r="AG23" s="688"/>
      <c r="AH23" s="688"/>
      <c r="AI23" s="688"/>
      <c r="AJ23" s="611">
        <f t="shared" si="4"/>
        <v>0</v>
      </c>
      <c r="AK23" s="688"/>
      <c r="AL23" s="688"/>
      <c r="AM23" s="688"/>
      <c r="AN23" s="688"/>
      <c r="AO23" s="688"/>
      <c r="AP23" s="688"/>
      <c r="AQ23" s="611">
        <f t="shared" si="5"/>
        <v>0</v>
      </c>
      <c r="AR23" s="473"/>
      <c r="AS23" s="664">
        <f t="shared" si="6"/>
        <v>8</v>
      </c>
      <c r="AT23" s="611">
        <f t="shared" si="7"/>
        <v>0</v>
      </c>
      <c r="AU23" s="611">
        <f t="shared" si="8"/>
        <v>0</v>
      </c>
      <c r="AV23" s="611">
        <f t="shared" si="9"/>
        <v>0</v>
      </c>
    </row>
    <row r="24" spans="1:48" ht="18" customHeight="1" x14ac:dyDescent="0.25">
      <c r="A24" s="664">
        <f t="shared" si="10"/>
        <v>9</v>
      </c>
      <c r="B24" s="688"/>
      <c r="C24" s="688"/>
      <c r="D24" s="688"/>
      <c r="E24" s="688"/>
      <c r="F24" s="688"/>
      <c r="G24" s="688"/>
      <c r="H24" s="611">
        <f t="shared" si="0"/>
        <v>0</v>
      </c>
      <c r="I24" s="688"/>
      <c r="J24" s="688"/>
      <c r="K24" s="688"/>
      <c r="L24" s="688"/>
      <c r="M24" s="688"/>
      <c r="N24" s="688"/>
      <c r="O24" s="611">
        <f t="shared" si="1"/>
        <v>0</v>
      </c>
      <c r="P24" s="688"/>
      <c r="Q24" s="688"/>
      <c r="R24" s="688"/>
      <c r="S24" s="688"/>
      <c r="T24" s="688"/>
      <c r="U24" s="688"/>
      <c r="V24" s="611">
        <f t="shared" si="2"/>
        <v>0</v>
      </c>
      <c r="W24" s="688"/>
      <c r="X24" s="688"/>
      <c r="Y24" s="688"/>
      <c r="Z24" s="688"/>
      <c r="AA24" s="688"/>
      <c r="AB24" s="688"/>
      <c r="AC24" s="611">
        <f t="shared" si="3"/>
        <v>0</v>
      </c>
      <c r="AD24" s="688"/>
      <c r="AE24" s="688"/>
      <c r="AF24" s="688"/>
      <c r="AG24" s="688"/>
      <c r="AH24" s="688"/>
      <c r="AI24" s="688"/>
      <c r="AJ24" s="611">
        <f t="shared" si="4"/>
        <v>0</v>
      </c>
      <c r="AK24" s="688"/>
      <c r="AL24" s="688"/>
      <c r="AM24" s="688"/>
      <c r="AN24" s="688"/>
      <c r="AO24" s="688"/>
      <c r="AP24" s="688"/>
      <c r="AQ24" s="611">
        <f t="shared" si="5"/>
        <v>0</v>
      </c>
      <c r="AR24" s="473"/>
      <c r="AS24" s="664">
        <f t="shared" si="6"/>
        <v>9</v>
      </c>
      <c r="AT24" s="611">
        <f t="shared" si="7"/>
        <v>0</v>
      </c>
      <c r="AU24" s="611">
        <f t="shared" si="8"/>
        <v>0</v>
      </c>
      <c r="AV24" s="611">
        <f t="shared" si="9"/>
        <v>0</v>
      </c>
    </row>
    <row r="25" spans="1:48" ht="18" customHeight="1" x14ac:dyDescent="0.25">
      <c r="A25" s="664">
        <f t="shared" si="10"/>
        <v>10</v>
      </c>
      <c r="B25" s="688"/>
      <c r="C25" s="688"/>
      <c r="D25" s="688"/>
      <c r="E25" s="688"/>
      <c r="F25" s="688"/>
      <c r="G25" s="688"/>
      <c r="H25" s="611">
        <f t="shared" si="0"/>
        <v>0</v>
      </c>
      <c r="I25" s="688"/>
      <c r="J25" s="688"/>
      <c r="K25" s="688"/>
      <c r="L25" s="688"/>
      <c r="M25" s="688"/>
      <c r="N25" s="688"/>
      <c r="O25" s="611">
        <f t="shared" si="1"/>
        <v>0</v>
      </c>
      <c r="P25" s="688"/>
      <c r="Q25" s="688"/>
      <c r="R25" s="688"/>
      <c r="S25" s="688"/>
      <c r="T25" s="688"/>
      <c r="U25" s="688"/>
      <c r="V25" s="611">
        <f t="shared" si="2"/>
        <v>0</v>
      </c>
      <c r="W25" s="688"/>
      <c r="X25" s="688"/>
      <c r="Y25" s="688"/>
      <c r="Z25" s="688"/>
      <c r="AA25" s="688"/>
      <c r="AB25" s="688"/>
      <c r="AC25" s="611">
        <f t="shared" si="3"/>
        <v>0</v>
      </c>
      <c r="AD25" s="688"/>
      <c r="AE25" s="688"/>
      <c r="AF25" s="688"/>
      <c r="AG25" s="688"/>
      <c r="AH25" s="688"/>
      <c r="AI25" s="688"/>
      <c r="AJ25" s="611">
        <f t="shared" si="4"/>
        <v>0</v>
      </c>
      <c r="AK25" s="688"/>
      <c r="AL25" s="688"/>
      <c r="AM25" s="688"/>
      <c r="AN25" s="688"/>
      <c r="AO25" s="688"/>
      <c r="AP25" s="688"/>
      <c r="AQ25" s="611">
        <f t="shared" si="5"/>
        <v>0</v>
      </c>
      <c r="AR25" s="473"/>
      <c r="AS25" s="664">
        <f t="shared" si="6"/>
        <v>10</v>
      </c>
      <c r="AT25" s="611">
        <f t="shared" si="7"/>
        <v>0</v>
      </c>
      <c r="AU25" s="611">
        <f t="shared" si="8"/>
        <v>0</v>
      </c>
      <c r="AV25" s="611">
        <f t="shared" si="9"/>
        <v>0</v>
      </c>
    </row>
    <row r="26" spans="1:48" ht="18" customHeight="1" x14ac:dyDescent="0.25">
      <c r="A26" s="664">
        <f t="shared" si="10"/>
        <v>11</v>
      </c>
      <c r="B26" s="688"/>
      <c r="C26" s="688"/>
      <c r="D26" s="688"/>
      <c r="E26" s="688"/>
      <c r="F26" s="688"/>
      <c r="G26" s="688"/>
      <c r="H26" s="611">
        <f t="shared" si="0"/>
        <v>0</v>
      </c>
      <c r="I26" s="688"/>
      <c r="J26" s="688"/>
      <c r="K26" s="688"/>
      <c r="L26" s="688"/>
      <c r="M26" s="688"/>
      <c r="N26" s="688"/>
      <c r="O26" s="611">
        <f t="shared" si="1"/>
        <v>0</v>
      </c>
      <c r="P26" s="688"/>
      <c r="Q26" s="688"/>
      <c r="R26" s="688"/>
      <c r="S26" s="688"/>
      <c r="T26" s="688"/>
      <c r="U26" s="688"/>
      <c r="V26" s="611">
        <f t="shared" si="2"/>
        <v>0</v>
      </c>
      <c r="W26" s="688"/>
      <c r="X26" s="688"/>
      <c r="Y26" s="688"/>
      <c r="Z26" s="688"/>
      <c r="AA26" s="688"/>
      <c r="AB26" s="688"/>
      <c r="AC26" s="611">
        <f t="shared" si="3"/>
        <v>0</v>
      </c>
      <c r="AD26" s="688"/>
      <c r="AE26" s="688"/>
      <c r="AF26" s="688"/>
      <c r="AG26" s="688"/>
      <c r="AH26" s="688"/>
      <c r="AI26" s="688"/>
      <c r="AJ26" s="611">
        <f t="shared" si="4"/>
        <v>0</v>
      </c>
      <c r="AK26" s="688"/>
      <c r="AL26" s="688"/>
      <c r="AM26" s="688"/>
      <c r="AN26" s="688"/>
      <c r="AO26" s="688"/>
      <c r="AP26" s="688"/>
      <c r="AQ26" s="611">
        <f t="shared" si="5"/>
        <v>0</v>
      </c>
      <c r="AR26" s="473"/>
      <c r="AS26" s="664">
        <f t="shared" si="6"/>
        <v>11</v>
      </c>
      <c r="AT26" s="611">
        <f t="shared" si="7"/>
        <v>0</v>
      </c>
      <c r="AU26" s="611">
        <f t="shared" si="8"/>
        <v>0</v>
      </c>
      <c r="AV26" s="611">
        <f t="shared" si="9"/>
        <v>0</v>
      </c>
    </row>
    <row r="27" spans="1:48" ht="18" customHeight="1" x14ac:dyDescent="0.25">
      <c r="A27" s="664">
        <f t="shared" si="10"/>
        <v>12</v>
      </c>
      <c r="B27" s="688"/>
      <c r="C27" s="688"/>
      <c r="D27" s="688"/>
      <c r="E27" s="688"/>
      <c r="F27" s="688"/>
      <c r="G27" s="688"/>
      <c r="H27" s="611">
        <f t="shared" si="0"/>
        <v>0</v>
      </c>
      <c r="I27" s="688"/>
      <c r="J27" s="688"/>
      <c r="K27" s="688"/>
      <c r="L27" s="688"/>
      <c r="M27" s="688"/>
      <c r="N27" s="688"/>
      <c r="O27" s="611">
        <f t="shared" si="1"/>
        <v>0</v>
      </c>
      <c r="P27" s="688"/>
      <c r="Q27" s="688"/>
      <c r="R27" s="688"/>
      <c r="S27" s="688"/>
      <c r="T27" s="688"/>
      <c r="U27" s="688"/>
      <c r="V27" s="611">
        <f t="shared" si="2"/>
        <v>0</v>
      </c>
      <c r="W27" s="688"/>
      <c r="X27" s="688"/>
      <c r="Y27" s="688"/>
      <c r="Z27" s="688"/>
      <c r="AA27" s="688"/>
      <c r="AB27" s="688"/>
      <c r="AC27" s="611">
        <f t="shared" si="3"/>
        <v>0</v>
      </c>
      <c r="AD27" s="688"/>
      <c r="AE27" s="688"/>
      <c r="AF27" s="688"/>
      <c r="AG27" s="688"/>
      <c r="AH27" s="688"/>
      <c r="AI27" s="688"/>
      <c r="AJ27" s="611">
        <f t="shared" si="4"/>
        <v>0</v>
      </c>
      <c r="AK27" s="688"/>
      <c r="AL27" s="688"/>
      <c r="AM27" s="688"/>
      <c r="AN27" s="688"/>
      <c r="AO27" s="688"/>
      <c r="AP27" s="688"/>
      <c r="AQ27" s="611">
        <f t="shared" si="5"/>
        <v>0</v>
      </c>
      <c r="AR27" s="473"/>
      <c r="AS27" s="664">
        <f t="shared" si="6"/>
        <v>12</v>
      </c>
      <c r="AT27" s="611">
        <f t="shared" si="7"/>
        <v>0</v>
      </c>
      <c r="AU27" s="611">
        <f t="shared" si="8"/>
        <v>0</v>
      </c>
      <c r="AV27" s="611">
        <f t="shared" si="9"/>
        <v>0</v>
      </c>
    </row>
    <row r="28" spans="1:48" ht="18" customHeight="1" x14ac:dyDescent="0.25">
      <c r="A28" s="664">
        <f t="shared" si="10"/>
        <v>13</v>
      </c>
      <c r="B28" s="688"/>
      <c r="C28" s="688"/>
      <c r="D28" s="688"/>
      <c r="E28" s="688"/>
      <c r="F28" s="688"/>
      <c r="G28" s="688"/>
      <c r="H28" s="611">
        <f t="shared" si="0"/>
        <v>0</v>
      </c>
      <c r="I28" s="688"/>
      <c r="J28" s="688"/>
      <c r="K28" s="688"/>
      <c r="L28" s="688"/>
      <c r="M28" s="688"/>
      <c r="N28" s="688"/>
      <c r="O28" s="611">
        <f t="shared" si="1"/>
        <v>0</v>
      </c>
      <c r="P28" s="688"/>
      <c r="Q28" s="688"/>
      <c r="R28" s="688"/>
      <c r="S28" s="688"/>
      <c r="T28" s="688"/>
      <c r="U28" s="688"/>
      <c r="V28" s="611">
        <f t="shared" si="2"/>
        <v>0</v>
      </c>
      <c r="W28" s="688"/>
      <c r="X28" s="688"/>
      <c r="Y28" s="688"/>
      <c r="Z28" s="688"/>
      <c r="AA28" s="688"/>
      <c r="AB28" s="688"/>
      <c r="AC28" s="611">
        <f t="shared" si="3"/>
        <v>0</v>
      </c>
      <c r="AD28" s="688"/>
      <c r="AE28" s="688"/>
      <c r="AF28" s="688"/>
      <c r="AG28" s="688"/>
      <c r="AH28" s="688"/>
      <c r="AI28" s="688"/>
      <c r="AJ28" s="611">
        <f t="shared" si="4"/>
        <v>0</v>
      </c>
      <c r="AK28" s="688"/>
      <c r="AL28" s="688"/>
      <c r="AM28" s="688"/>
      <c r="AN28" s="688"/>
      <c r="AO28" s="688"/>
      <c r="AP28" s="688"/>
      <c r="AQ28" s="611">
        <f t="shared" si="5"/>
        <v>0</v>
      </c>
      <c r="AR28" s="473"/>
      <c r="AS28" s="664">
        <f t="shared" si="6"/>
        <v>13</v>
      </c>
      <c r="AT28" s="611">
        <f t="shared" si="7"/>
        <v>0</v>
      </c>
      <c r="AU28" s="611">
        <f t="shared" si="8"/>
        <v>0</v>
      </c>
      <c r="AV28" s="611">
        <f t="shared" si="9"/>
        <v>0</v>
      </c>
    </row>
    <row r="29" spans="1:48" ht="18" customHeight="1" x14ac:dyDescent="0.25">
      <c r="A29" s="664">
        <f t="shared" si="10"/>
        <v>14</v>
      </c>
      <c r="B29" s="688"/>
      <c r="C29" s="688"/>
      <c r="D29" s="688"/>
      <c r="E29" s="688"/>
      <c r="F29" s="688"/>
      <c r="G29" s="688"/>
      <c r="H29" s="611">
        <f t="shared" si="0"/>
        <v>0</v>
      </c>
      <c r="I29" s="688"/>
      <c r="J29" s="688"/>
      <c r="K29" s="688"/>
      <c r="L29" s="688"/>
      <c r="M29" s="688"/>
      <c r="N29" s="688"/>
      <c r="O29" s="611">
        <f t="shared" si="1"/>
        <v>0</v>
      </c>
      <c r="P29" s="688"/>
      <c r="Q29" s="688"/>
      <c r="R29" s="688"/>
      <c r="S29" s="688"/>
      <c r="T29" s="688"/>
      <c r="U29" s="688"/>
      <c r="V29" s="611">
        <f t="shared" si="2"/>
        <v>0</v>
      </c>
      <c r="W29" s="688"/>
      <c r="X29" s="688"/>
      <c r="Y29" s="688"/>
      <c r="Z29" s="688"/>
      <c r="AA29" s="688"/>
      <c r="AB29" s="688"/>
      <c r="AC29" s="611">
        <f t="shared" si="3"/>
        <v>0</v>
      </c>
      <c r="AD29" s="688"/>
      <c r="AE29" s="688"/>
      <c r="AF29" s="688"/>
      <c r="AG29" s="688"/>
      <c r="AH29" s="688"/>
      <c r="AI29" s="688"/>
      <c r="AJ29" s="611">
        <f t="shared" si="4"/>
        <v>0</v>
      </c>
      <c r="AK29" s="688"/>
      <c r="AL29" s="688"/>
      <c r="AM29" s="688"/>
      <c r="AN29" s="688"/>
      <c r="AO29" s="688"/>
      <c r="AP29" s="688"/>
      <c r="AQ29" s="611">
        <f t="shared" si="5"/>
        <v>0</v>
      </c>
      <c r="AR29" s="473"/>
      <c r="AS29" s="664">
        <f t="shared" si="6"/>
        <v>14</v>
      </c>
      <c r="AT29" s="611">
        <f t="shared" si="7"/>
        <v>0</v>
      </c>
      <c r="AU29" s="611">
        <f t="shared" si="8"/>
        <v>0</v>
      </c>
      <c r="AV29" s="611">
        <f t="shared" si="9"/>
        <v>0</v>
      </c>
    </row>
    <row r="30" spans="1:48" ht="18" customHeight="1" x14ac:dyDescent="0.25">
      <c r="A30" s="664">
        <f t="shared" si="10"/>
        <v>15</v>
      </c>
      <c r="B30" s="688"/>
      <c r="C30" s="688"/>
      <c r="D30" s="688"/>
      <c r="E30" s="688"/>
      <c r="F30" s="688"/>
      <c r="G30" s="688"/>
      <c r="H30" s="611">
        <f t="shared" si="0"/>
        <v>0</v>
      </c>
      <c r="I30" s="688"/>
      <c r="J30" s="688"/>
      <c r="K30" s="688"/>
      <c r="L30" s="688"/>
      <c r="M30" s="688"/>
      <c r="N30" s="688"/>
      <c r="O30" s="611">
        <f t="shared" si="1"/>
        <v>0</v>
      </c>
      <c r="P30" s="688"/>
      <c r="Q30" s="688"/>
      <c r="R30" s="688"/>
      <c r="S30" s="688"/>
      <c r="T30" s="688"/>
      <c r="U30" s="688"/>
      <c r="V30" s="611">
        <f t="shared" si="2"/>
        <v>0</v>
      </c>
      <c r="W30" s="688"/>
      <c r="X30" s="688"/>
      <c r="Y30" s="688"/>
      <c r="Z30" s="688"/>
      <c r="AA30" s="688"/>
      <c r="AB30" s="688"/>
      <c r="AC30" s="611">
        <f t="shared" si="3"/>
        <v>0</v>
      </c>
      <c r="AD30" s="688"/>
      <c r="AE30" s="688"/>
      <c r="AF30" s="688"/>
      <c r="AG30" s="688"/>
      <c r="AH30" s="688"/>
      <c r="AI30" s="688"/>
      <c r="AJ30" s="611">
        <f t="shared" si="4"/>
        <v>0</v>
      </c>
      <c r="AK30" s="688"/>
      <c r="AL30" s="688"/>
      <c r="AM30" s="688"/>
      <c r="AN30" s="688"/>
      <c r="AO30" s="688"/>
      <c r="AP30" s="688"/>
      <c r="AQ30" s="611">
        <f t="shared" si="5"/>
        <v>0</v>
      </c>
      <c r="AR30" s="473"/>
      <c r="AS30" s="664">
        <f t="shared" si="6"/>
        <v>15</v>
      </c>
      <c r="AT30" s="611">
        <f t="shared" si="7"/>
        <v>0</v>
      </c>
      <c r="AU30" s="611">
        <f t="shared" si="8"/>
        <v>0</v>
      </c>
      <c r="AV30" s="611">
        <f t="shared" si="9"/>
        <v>0</v>
      </c>
    </row>
    <row r="31" spans="1:48" ht="18" customHeight="1" x14ac:dyDescent="0.25">
      <c r="A31" s="664">
        <f t="shared" si="10"/>
        <v>16</v>
      </c>
      <c r="B31" s="688"/>
      <c r="C31" s="688"/>
      <c r="D31" s="688"/>
      <c r="E31" s="688"/>
      <c r="F31" s="688"/>
      <c r="G31" s="688"/>
      <c r="H31" s="611">
        <f t="shared" si="0"/>
        <v>0</v>
      </c>
      <c r="I31" s="688"/>
      <c r="J31" s="688"/>
      <c r="K31" s="688"/>
      <c r="L31" s="688"/>
      <c r="M31" s="688"/>
      <c r="N31" s="688"/>
      <c r="O31" s="611">
        <f t="shared" si="1"/>
        <v>0</v>
      </c>
      <c r="P31" s="688"/>
      <c r="Q31" s="688"/>
      <c r="R31" s="688"/>
      <c r="S31" s="688"/>
      <c r="T31" s="688"/>
      <c r="U31" s="688"/>
      <c r="V31" s="611">
        <f t="shared" si="2"/>
        <v>0</v>
      </c>
      <c r="W31" s="688"/>
      <c r="X31" s="688"/>
      <c r="Y31" s="688"/>
      <c r="Z31" s="688"/>
      <c r="AA31" s="688"/>
      <c r="AB31" s="688"/>
      <c r="AC31" s="611">
        <f t="shared" si="3"/>
        <v>0</v>
      </c>
      <c r="AD31" s="688"/>
      <c r="AE31" s="688"/>
      <c r="AF31" s="688"/>
      <c r="AG31" s="688"/>
      <c r="AH31" s="688"/>
      <c r="AI31" s="688"/>
      <c r="AJ31" s="611">
        <f t="shared" si="4"/>
        <v>0</v>
      </c>
      <c r="AK31" s="688"/>
      <c r="AL31" s="688"/>
      <c r="AM31" s="688"/>
      <c r="AN31" s="688"/>
      <c r="AO31" s="688"/>
      <c r="AP31" s="688"/>
      <c r="AQ31" s="611">
        <f t="shared" si="5"/>
        <v>0</v>
      </c>
      <c r="AR31" s="473"/>
      <c r="AS31" s="664">
        <f t="shared" si="6"/>
        <v>16</v>
      </c>
      <c r="AT31" s="611">
        <f t="shared" si="7"/>
        <v>0</v>
      </c>
      <c r="AU31" s="611">
        <f t="shared" si="8"/>
        <v>0</v>
      </c>
      <c r="AV31" s="611">
        <f t="shared" si="9"/>
        <v>0</v>
      </c>
    </row>
    <row r="32" spans="1:48" ht="18" customHeight="1" x14ac:dyDescent="0.25">
      <c r="A32" s="664">
        <f t="shared" si="10"/>
        <v>17</v>
      </c>
      <c r="B32" s="688"/>
      <c r="C32" s="688"/>
      <c r="D32" s="688"/>
      <c r="E32" s="688"/>
      <c r="F32" s="688"/>
      <c r="G32" s="688"/>
      <c r="H32" s="611">
        <f t="shared" si="0"/>
        <v>0</v>
      </c>
      <c r="I32" s="688"/>
      <c r="J32" s="688"/>
      <c r="K32" s="688"/>
      <c r="L32" s="688"/>
      <c r="M32" s="688"/>
      <c r="N32" s="688"/>
      <c r="O32" s="611">
        <f t="shared" si="1"/>
        <v>0</v>
      </c>
      <c r="P32" s="688"/>
      <c r="Q32" s="688"/>
      <c r="R32" s="688"/>
      <c r="S32" s="688"/>
      <c r="T32" s="688"/>
      <c r="U32" s="688"/>
      <c r="V32" s="611">
        <f t="shared" si="2"/>
        <v>0</v>
      </c>
      <c r="W32" s="688"/>
      <c r="X32" s="688"/>
      <c r="Y32" s="688"/>
      <c r="Z32" s="688"/>
      <c r="AA32" s="688"/>
      <c r="AB32" s="688"/>
      <c r="AC32" s="611">
        <f t="shared" si="3"/>
        <v>0</v>
      </c>
      <c r="AD32" s="688"/>
      <c r="AE32" s="688"/>
      <c r="AF32" s="688"/>
      <c r="AG32" s="688"/>
      <c r="AH32" s="688"/>
      <c r="AI32" s="688"/>
      <c r="AJ32" s="611">
        <f t="shared" si="4"/>
        <v>0</v>
      </c>
      <c r="AK32" s="688"/>
      <c r="AL32" s="688"/>
      <c r="AM32" s="688"/>
      <c r="AN32" s="688"/>
      <c r="AO32" s="688"/>
      <c r="AP32" s="688"/>
      <c r="AQ32" s="611">
        <f t="shared" si="5"/>
        <v>0</v>
      </c>
      <c r="AR32" s="473"/>
      <c r="AS32" s="664">
        <f t="shared" si="6"/>
        <v>17</v>
      </c>
      <c r="AT32" s="611">
        <f t="shared" si="7"/>
        <v>0</v>
      </c>
      <c r="AU32" s="611">
        <f t="shared" si="8"/>
        <v>0</v>
      </c>
      <c r="AV32" s="611">
        <f t="shared" si="9"/>
        <v>0</v>
      </c>
    </row>
    <row r="33" spans="1:48" ht="18" customHeight="1" x14ac:dyDescent="0.25">
      <c r="A33" s="664">
        <f t="shared" si="10"/>
        <v>18</v>
      </c>
      <c r="B33" s="688"/>
      <c r="C33" s="688"/>
      <c r="D33" s="688"/>
      <c r="E33" s="688"/>
      <c r="F33" s="688"/>
      <c r="G33" s="688"/>
      <c r="H33" s="611">
        <f t="shared" si="0"/>
        <v>0</v>
      </c>
      <c r="I33" s="688"/>
      <c r="J33" s="688"/>
      <c r="K33" s="688"/>
      <c r="L33" s="688"/>
      <c r="M33" s="688"/>
      <c r="N33" s="688"/>
      <c r="O33" s="611">
        <f t="shared" si="1"/>
        <v>0</v>
      </c>
      <c r="P33" s="688"/>
      <c r="Q33" s="688"/>
      <c r="R33" s="688"/>
      <c r="S33" s="688"/>
      <c r="T33" s="688"/>
      <c r="U33" s="688"/>
      <c r="V33" s="611">
        <f t="shared" si="2"/>
        <v>0</v>
      </c>
      <c r="W33" s="688"/>
      <c r="X33" s="688"/>
      <c r="Y33" s="688"/>
      <c r="Z33" s="688"/>
      <c r="AA33" s="688"/>
      <c r="AB33" s="688"/>
      <c r="AC33" s="611">
        <f t="shared" si="3"/>
        <v>0</v>
      </c>
      <c r="AD33" s="688"/>
      <c r="AE33" s="688"/>
      <c r="AF33" s="688"/>
      <c r="AG33" s="688"/>
      <c r="AH33" s="688"/>
      <c r="AI33" s="688"/>
      <c r="AJ33" s="611">
        <f t="shared" si="4"/>
        <v>0</v>
      </c>
      <c r="AK33" s="688"/>
      <c r="AL33" s="688"/>
      <c r="AM33" s="688"/>
      <c r="AN33" s="688"/>
      <c r="AO33" s="688"/>
      <c r="AP33" s="688"/>
      <c r="AQ33" s="611">
        <f t="shared" si="5"/>
        <v>0</v>
      </c>
      <c r="AR33" s="473"/>
      <c r="AS33" s="664">
        <f t="shared" si="6"/>
        <v>18</v>
      </c>
      <c r="AT33" s="611">
        <f t="shared" si="7"/>
        <v>0</v>
      </c>
      <c r="AU33" s="611">
        <f t="shared" si="8"/>
        <v>0</v>
      </c>
      <c r="AV33" s="611">
        <f t="shared" si="9"/>
        <v>0</v>
      </c>
    </row>
    <row r="34" spans="1:48" ht="18" customHeight="1" x14ac:dyDescent="0.25">
      <c r="A34" s="664">
        <f t="shared" si="10"/>
        <v>19</v>
      </c>
      <c r="B34" s="688"/>
      <c r="C34" s="688"/>
      <c r="D34" s="688"/>
      <c r="E34" s="688"/>
      <c r="F34" s="688"/>
      <c r="G34" s="688"/>
      <c r="H34" s="611">
        <f t="shared" si="0"/>
        <v>0</v>
      </c>
      <c r="I34" s="688"/>
      <c r="J34" s="688"/>
      <c r="K34" s="688"/>
      <c r="L34" s="688"/>
      <c r="M34" s="688"/>
      <c r="N34" s="688"/>
      <c r="O34" s="611">
        <f t="shared" si="1"/>
        <v>0</v>
      </c>
      <c r="P34" s="688"/>
      <c r="Q34" s="688"/>
      <c r="R34" s="688"/>
      <c r="S34" s="688"/>
      <c r="T34" s="688"/>
      <c r="U34" s="688"/>
      <c r="V34" s="611">
        <f t="shared" si="2"/>
        <v>0</v>
      </c>
      <c r="W34" s="688"/>
      <c r="X34" s="688"/>
      <c r="Y34" s="688"/>
      <c r="Z34" s="688"/>
      <c r="AA34" s="688"/>
      <c r="AB34" s="688"/>
      <c r="AC34" s="611">
        <f t="shared" si="3"/>
        <v>0</v>
      </c>
      <c r="AD34" s="688"/>
      <c r="AE34" s="688"/>
      <c r="AF34" s="688"/>
      <c r="AG34" s="688"/>
      <c r="AH34" s="688"/>
      <c r="AI34" s="688"/>
      <c r="AJ34" s="611">
        <f t="shared" si="4"/>
        <v>0</v>
      </c>
      <c r="AK34" s="688"/>
      <c r="AL34" s="688"/>
      <c r="AM34" s="688"/>
      <c r="AN34" s="688"/>
      <c r="AO34" s="688"/>
      <c r="AP34" s="688"/>
      <c r="AQ34" s="611">
        <f t="shared" si="5"/>
        <v>0</v>
      </c>
      <c r="AR34" s="473"/>
      <c r="AS34" s="664">
        <f t="shared" si="6"/>
        <v>19</v>
      </c>
      <c r="AT34" s="611">
        <f t="shared" si="7"/>
        <v>0</v>
      </c>
      <c r="AU34" s="611">
        <f t="shared" si="8"/>
        <v>0</v>
      </c>
      <c r="AV34" s="611">
        <f t="shared" si="9"/>
        <v>0</v>
      </c>
    </row>
    <row r="35" spans="1:48" ht="18" customHeight="1" x14ac:dyDescent="0.25">
      <c r="A35" s="664">
        <f t="shared" si="10"/>
        <v>20</v>
      </c>
      <c r="B35" s="688"/>
      <c r="C35" s="688"/>
      <c r="D35" s="688"/>
      <c r="E35" s="688"/>
      <c r="F35" s="688"/>
      <c r="G35" s="688"/>
      <c r="H35" s="611">
        <f t="shared" si="0"/>
        <v>0</v>
      </c>
      <c r="I35" s="688"/>
      <c r="J35" s="688"/>
      <c r="K35" s="688"/>
      <c r="L35" s="688"/>
      <c r="M35" s="688"/>
      <c r="N35" s="688"/>
      <c r="O35" s="611">
        <f t="shared" si="1"/>
        <v>0</v>
      </c>
      <c r="P35" s="688"/>
      <c r="Q35" s="688"/>
      <c r="R35" s="688"/>
      <c r="S35" s="688"/>
      <c r="T35" s="688"/>
      <c r="U35" s="688"/>
      <c r="V35" s="611">
        <f t="shared" si="2"/>
        <v>0</v>
      </c>
      <c r="W35" s="688"/>
      <c r="X35" s="688"/>
      <c r="Y35" s="688"/>
      <c r="Z35" s="688"/>
      <c r="AA35" s="688"/>
      <c r="AB35" s="688"/>
      <c r="AC35" s="611">
        <f t="shared" si="3"/>
        <v>0</v>
      </c>
      <c r="AD35" s="688"/>
      <c r="AE35" s="688"/>
      <c r="AF35" s="688"/>
      <c r="AG35" s="688"/>
      <c r="AH35" s="688"/>
      <c r="AI35" s="688"/>
      <c r="AJ35" s="611">
        <f t="shared" si="4"/>
        <v>0</v>
      </c>
      <c r="AK35" s="688"/>
      <c r="AL35" s="688"/>
      <c r="AM35" s="688"/>
      <c r="AN35" s="688"/>
      <c r="AO35" s="688"/>
      <c r="AP35" s="688"/>
      <c r="AQ35" s="611">
        <f t="shared" si="5"/>
        <v>0</v>
      </c>
      <c r="AR35" s="473"/>
      <c r="AS35" s="664">
        <f t="shared" si="6"/>
        <v>20</v>
      </c>
      <c r="AT35" s="611">
        <f t="shared" si="7"/>
        <v>0</v>
      </c>
      <c r="AU35" s="611">
        <f t="shared" si="8"/>
        <v>0</v>
      </c>
      <c r="AV35" s="611">
        <f t="shared" si="9"/>
        <v>0</v>
      </c>
    </row>
    <row r="36" spans="1:48" ht="18" customHeight="1" x14ac:dyDescent="0.25">
      <c r="A36" s="664">
        <f t="shared" si="10"/>
        <v>21</v>
      </c>
      <c r="B36" s="688"/>
      <c r="C36" s="688"/>
      <c r="D36" s="688"/>
      <c r="E36" s="688"/>
      <c r="F36" s="688"/>
      <c r="G36" s="688"/>
      <c r="H36" s="611">
        <f t="shared" si="0"/>
        <v>0</v>
      </c>
      <c r="I36" s="688"/>
      <c r="J36" s="688"/>
      <c r="K36" s="688"/>
      <c r="L36" s="688"/>
      <c r="M36" s="688"/>
      <c r="N36" s="688"/>
      <c r="O36" s="611">
        <f t="shared" si="1"/>
        <v>0</v>
      </c>
      <c r="P36" s="688"/>
      <c r="Q36" s="688"/>
      <c r="R36" s="688"/>
      <c r="S36" s="688"/>
      <c r="T36" s="688"/>
      <c r="U36" s="688"/>
      <c r="V36" s="611">
        <f t="shared" si="2"/>
        <v>0</v>
      </c>
      <c r="W36" s="688"/>
      <c r="X36" s="688"/>
      <c r="Y36" s="688"/>
      <c r="Z36" s="688"/>
      <c r="AA36" s="688"/>
      <c r="AB36" s="688"/>
      <c r="AC36" s="611">
        <f t="shared" si="3"/>
        <v>0</v>
      </c>
      <c r="AD36" s="688"/>
      <c r="AE36" s="688"/>
      <c r="AF36" s="688"/>
      <c r="AG36" s="688"/>
      <c r="AH36" s="688"/>
      <c r="AI36" s="688"/>
      <c r="AJ36" s="611">
        <f t="shared" si="4"/>
        <v>0</v>
      </c>
      <c r="AK36" s="688"/>
      <c r="AL36" s="688"/>
      <c r="AM36" s="688"/>
      <c r="AN36" s="688"/>
      <c r="AO36" s="688"/>
      <c r="AP36" s="688"/>
      <c r="AQ36" s="611">
        <f t="shared" si="5"/>
        <v>0</v>
      </c>
      <c r="AR36" s="473"/>
      <c r="AS36" s="664">
        <f t="shared" si="6"/>
        <v>21</v>
      </c>
      <c r="AT36" s="611">
        <f t="shared" si="7"/>
        <v>0</v>
      </c>
      <c r="AU36" s="611">
        <f t="shared" si="8"/>
        <v>0</v>
      </c>
      <c r="AV36" s="611">
        <f t="shared" si="9"/>
        <v>0</v>
      </c>
    </row>
    <row r="37" spans="1:48" ht="18" customHeight="1" x14ac:dyDescent="0.25">
      <c r="A37" s="664">
        <f t="shared" si="10"/>
        <v>22</v>
      </c>
      <c r="B37" s="688"/>
      <c r="C37" s="688"/>
      <c r="D37" s="688"/>
      <c r="E37" s="688"/>
      <c r="F37" s="688"/>
      <c r="G37" s="688"/>
      <c r="H37" s="611">
        <f t="shared" si="0"/>
        <v>0</v>
      </c>
      <c r="I37" s="688"/>
      <c r="J37" s="688"/>
      <c r="K37" s="688"/>
      <c r="L37" s="688"/>
      <c r="M37" s="688"/>
      <c r="N37" s="688"/>
      <c r="O37" s="611">
        <f t="shared" si="1"/>
        <v>0</v>
      </c>
      <c r="P37" s="688"/>
      <c r="Q37" s="688"/>
      <c r="R37" s="688"/>
      <c r="S37" s="688"/>
      <c r="T37" s="688"/>
      <c r="U37" s="688"/>
      <c r="V37" s="611">
        <f t="shared" si="2"/>
        <v>0</v>
      </c>
      <c r="W37" s="688"/>
      <c r="X37" s="688"/>
      <c r="Y37" s="688"/>
      <c r="Z37" s="688"/>
      <c r="AA37" s="688"/>
      <c r="AB37" s="688"/>
      <c r="AC37" s="611">
        <f t="shared" si="3"/>
        <v>0</v>
      </c>
      <c r="AD37" s="688"/>
      <c r="AE37" s="688"/>
      <c r="AF37" s="688"/>
      <c r="AG37" s="688"/>
      <c r="AH37" s="688"/>
      <c r="AI37" s="688"/>
      <c r="AJ37" s="611">
        <f t="shared" si="4"/>
        <v>0</v>
      </c>
      <c r="AK37" s="688"/>
      <c r="AL37" s="688"/>
      <c r="AM37" s="688"/>
      <c r="AN37" s="688"/>
      <c r="AO37" s="688"/>
      <c r="AP37" s="688"/>
      <c r="AQ37" s="611">
        <f t="shared" si="5"/>
        <v>0</v>
      </c>
      <c r="AR37" s="473"/>
      <c r="AS37" s="664">
        <f t="shared" si="6"/>
        <v>22</v>
      </c>
      <c r="AT37" s="611">
        <f t="shared" si="7"/>
        <v>0</v>
      </c>
      <c r="AU37" s="611">
        <f t="shared" si="8"/>
        <v>0</v>
      </c>
      <c r="AV37" s="611">
        <f t="shared" si="9"/>
        <v>0</v>
      </c>
    </row>
    <row r="38" spans="1:48" ht="18" customHeight="1" x14ac:dyDescent="0.25">
      <c r="A38" s="664">
        <f t="shared" si="10"/>
        <v>23</v>
      </c>
      <c r="B38" s="688"/>
      <c r="C38" s="688"/>
      <c r="D38" s="688"/>
      <c r="E38" s="688"/>
      <c r="F38" s="688"/>
      <c r="G38" s="688"/>
      <c r="H38" s="611">
        <f t="shared" si="0"/>
        <v>0</v>
      </c>
      <c r="I38" s="688"/>
      <c r="J38" s="688"/>
      <c r="K38" s="688"/>
      <c r="L38" s="688"/>
      <c r="M38" s="688"/>
      <c r="N38" s="688"/>
      <c r="O38" s="611">
        <f t="shared" si="1"/>
        <v>0</v>
      </c>
      <c r="P38" s="688"/>
      <c r="Q38" s="688"/>
      <c r="R38" s="688"/>
      <c r="S38" s="688"/>
      <c r="T38" s="688"/>
      <c r="U38" s="688"/>
      <c r="V38" s="611">
        <f t="shared" si="2"/>
        <v>0</v>
      </c>
      <c r="W38" s="688"/>
      <c r="X38" s="688"/>
      <c r="Y38" s="688"/>
      <c r="Z38" s="688"/>
      <c r="AA38" s="688"/>
      <c r="AB38" s="688"/>
      <c r="AC38" s="611">
        <f t="shared" si="3"/>
        <v>0</v>
      </c>
      <c r="AD38" s="688"/>
      <c r="AE38" s="688"/>
      <c r="AF38" s="688"/>
      <c r="AG38" s="688"/>
      <c r="AH38" s="688"/>
      <c r="AI38" s="688"/>
      <c r="AJ38" s="611">
        <f t="shared" si="4"/>
        <v>0</v>
      </c>
      <c r="AK38" s="688"/>
      <c r="AL38" s="688"/>
      <c r="AM38" s="688"/>
      <c r="AN38" s="688"/>
      <c r="AO38" s="688"/>
      <c r="AP38" s="688"/>
      <c r="AQ38" s="611">
        <f t="shared" si="5"/>
        <v>0</v>
      </c>
      <c r="AR38" s="473"/>
      <c r="AS38" s="664">
        <f t="shared" si="6"/>
        <v>23</v>
      </c>
      <c r="AT38" s="611">
        <f t="shared" si="7"/>
        <v>0</v>
      </c>
      <c r="AU38" s="611">
        <f t="shared" si="8"/>
        <v>0</v>
      </c>
      <c r="AV38" s="611">
        <f t="shared" si="9"/>
        <v>0</v>
      </c>
    </row>
    <row r="39" spans="1:48" ht="18" customHeight="1" x14ac:dyDescent="0.25">
      <c r="A39" s="664">
        <f t="shared" si="10"/>
        <v>24</v>
      </c>
      <c r="B39" s="688"/>
      <c r="C39" s="688"/>
      <c r="D39" s="688"/>
      <c r="E39" s="688"/>
      <c r="F39" s="688"/>
      <c r="G39" s="688"/>
      <c r="H39" s="611">
        <f t="shared" si="0"/>
        <v>0</v>
      </c>
      <c r="I39" s="688"/>
      <c r="J39" s="688"/>
      <c r="K39" s="688"/>
      <c r="L39" s="688"/>
      <c r="M39" s="688"/>
      <c r="N39" s="688"/>
      <c r="O39" s="611">
        <f t="shared" si="1"/>
        <v>0</v>
      </c>
      <c r="P39" s="688"/>
      <c r="Q39" s="688"/>
      <c r="R39" s="688"/>
      <c r="S39" s="688"/>
      <c r="T39" s="688"/>
      <c r="U39" s="688"/>
      <c r="V39" s="611">
        <f t="shared" si="2"/>
        <v>0</v>
      </c>
      <c r="W39" s="688"/>
      <c r="X39" s="688"/>
      <c r="Y39" s="688"/>
      <c r="Z39" s="688"/>
      <c r="AA39" s="688"/>
      <c r="AB39" s="688"/>
      <c r="AC39" s="611">
        <f t="shared" si="3"/>
        <v>0</v>
      </c>
      <c r="AD39" s="688"/>
      <c r="AE39" s="688"/>
      <c r="AF39" s="688"/>
      <c r="AG39" s="688"/>
      <c r="AH39" s="688"/>
      <c r="AI39" s="688"/>
      <c r="AJ39" s="611">
        <f t="shared" si="4"/>
        <v>0</v>
      </c>
      <c r="AK39" s="688"/>
      <c r="AL39" s="688"/>
      <c r="AM39" s="688"/>
      <c r="AN39" s="688"/>
      <c r="AO39" s="688"/>
      <c r="AP39" s="688"/>
      <c r="AQ39" s="611">
        <f t="shared" si="5"/>
        <v>0</v>
      </c>
      <c r="AR39" s="473"/>
      <c r="AS39" s="664">
        <f t="shared" si="6"/>
        <v>24</v>
      </c>
      <c r="AT39" s="611">
        <f t="shared" si="7"/>
        <v>0</v>
      </c>
      <c r="AU39" s="611">
        <f t="shared" si="8"/>
        <v>0</v>
      </c>
      <c r="AV39" s="611">
        <f t="shared" si="9"/>
        <v>0</v>
      </c>
    </row>
    <row r="40" spans="1:48" ht="18" customHeight="1" x14ac:dyDescent="0.25">
      <c r="A40" s="664">
        <f t="shared" si="10"/>
        <v>25</v>
      </c>
      <c r="B40" s="688"/>
      <c r="C40" s="688"/>
      <c r="D40" s="688"/>
      <c r="E40" s="688"/>
      <c r="F40" s="688"/>
      <c r="G40" s="688"/>
      <c r="H40" s="611">
        <f t="shared" si="0"/>
        <v>0</v>
      </c>
      <c r="I40" s="688"/>
      <c r="J40" s="688"/>
      <c r="K40" s="688"/>
      <c r="L40" s="688"/>
      <c r="M40" s="688"/>
      <c r="N40" s="688"/>
      <c r="O40" s="611">
        <f t="shared" si="1"/>
        <v>0</v>
      </c>
      <c r="P40" s="688"/>
      <c r="Q40" s="688"/>
      <c r="R40" s="688"/>
      <c r="S40" s="688"/>
      <c r="T40" s="688"/>
      <c r="U40" s="688"/>
      <c r="V40" s="611">
        <f t="shared" si="2"/>
        <v>0</v>
      </c>
      <c r="W40" s="688"/>
      <c r="X40" s="688"/>
      <c r="Y40" s="688"/>
      <c r="Z40" s="688"/>
      <c r="AA40" s="688"/>
      <c r="AB40" s="688"/>
      <c r="AC40" s="611">
        <f t="shared" si="3"/>
        <v>0</v>
      </c>
      <c r="AD40" s="688"/>
      <c r="AE40" s="688"/>
      <c r="AF40" s="688"/>
      <c r="AG40" s="688"/>
      <c r="AH40" s="688"/>
      <c r="AI40" s="688"/>
      <c r="AJ40" s="611">
        <f t="shared" si="4"/>
        <v>0</v>
      </c>
      <c r="AK40" s="688"/>
      <c r="AL40" s="688"/>
      <c r="AM40" s="688"/>
      <c r="AN40" s="688"/>
      <c r="AO40" s="688"/>
      <c r="AP40" s="688"/>
      <c r="AQ40" s="611">
        <f t="shared" si="5"/>
        <v>0</v>
      </c>
      <c r="AR40" s="473"/>
      <c r="AS40" s="664">
        <f t="shared" si="6"/>
        <v>25</v>
      </c>
      <c r="AT40" s="611">
        <f t="shared" si="7"/>
        <v>0</v>
      </c>
      <c r="AU40" s="611">
        <f t="shared" si="8"/>
        <v>0</v>
      </c>
      <c r="AV40" s="611">
        <f t="shared" si="9"/>
        <v>0</v>
      </c>
    </row>
    <row r="41" spans="1:48" ht="18" customHeight="1" x14ac:dyDescent="0.25">
      <c r="A41" s="664">
        <f t="shared" si="10"/>
        <v>26</v>
      </c>
      <c r="B41" s="688"/>
      <c r="C41" s="688"/>
      <c r="D41" s="688"/>
      <c r="E41" s="688"/>
      <c r="F41" s="688"/>
      <c r="G41" s="688"/>
      <c r="H41" s="611">
        <f t="shared" si="0"/>
        <v>0</v>
      </c>
      <c r="I41" s="688"/>
      <c r="J41" s="688"/>
      <c r="K41" s="688"/>
      <c r="L41" s="688"/>
      <c r="M41" s="688"/>
      <c r="N41" s="688"/>
      <c r="O41" s="611">
        <f t="shared" si="1"/>
        <v>0</v>
      </c>
      <c r="P41" s="688"/>
      <c r="Q41" s="688"/>
      <c r="R41" s="688"/>
      <c r="S41" s="688"/>
      <c r="T41" s="688"/>
      <c r="U41" s="688"/>
      <c r="V41" s="611">
        <f t="shared" si="2"/>
        <v>0</v>
      </c>
      <c r="W41" s="688"/>
      <c r="X41" s="688"/>
      <c r="Y41" s="688"/>
      <c r="Z41" s="688"/>
      <c r="AA41" s="688"/>
      <c r="AB41" s="688"/>
      <c r="AC41" s="611">
        <f t="shared" si="3"/>
        <v>0</v>
      </c>
      <c r="AD41" s="688"/>
      <c r="AE41" s="688"/>
      <c r="AF41" s="688"/>
      <c r="AG41" s="688"/>
      <c r="AH41" s="688"/>
      <c r="AI41" s="688"/>
      <c r="AJ41" s="611">
        <f t="shared" si="4"/>
        <v>0</v>
      </c>
      <c r="AK41" s="688"/>
      <c r="AL41" s="688"/>
      <c r="AM41" s="688"/>
      <c r="AN41" s="688"/>
      <c r="AO41" s="688"/>
      <c r="AP41" s="688"/>
      <c r="AQ41" s="611">
        <f t="shared" si="5"/>
        <v>0</v>
      </c>
      <c r="AR41" s="473"/>
      <c r="AS41" s="664">
        <f t="shared" si="6"/>
        <v>26</v>
      </c>
      <c r="AT41" s="611">
        <f t="shared" si="7"/>
        <v>0</v>
      </c>
      <c r="AU41" s="611">
        <f t="shared" si="8"/>
        <v>0</v>
      </c>
      <c r="AV41" s="611">
        <f t="shared" si="9"/>
        <v>0</v>
      </c>
    </row>
    <row r="42" spans="1:48" ht="18" customHeight="1" x14ac:dyDescent="0.25">
      <c r="A42" s="664">
        <f t="shared" si="10"/>
        <v>27</v>
      </c>
      <c r="B42" s="688"/>
      <c r="C42" s="688"/>
      <c r="D42" s="688"/>
      <c r="E42" s="688"/>
      <c r="F42" s="688"/>
      <c r="G42" s="688"/>
      <c r="H42" s="611">
        <f t="shared" si="0"/>
        <v>0</v>
      </c>
      <c r="I42" s="688"/>
      <c r="J42" s="688"/>
      <c r="K42" s="688"/>
      <c r="L42" s="688"/>
      <c r="M42" s="688"/>
      <c r="N42" s="688"/>
      <c r="O42" s="611">
        <f t="shared" si="1"/>
        <v>0</v>
      </c>
      <c r="P42" s="688"/>
      <c r="Q42" s="688"/>
      <c r="R42" s="688"/>
      <c r="S42" s="688"/>
      <c r="T42" s="688"/>
      <c r="U42" s="688"/>
      <c r="V42" s="611">
        <f t="shared" si="2"/>
        <v>0</v>
      </c>
      <c r="W42" s="688"/>
      <c r="X42" s="688"/>
      <c r="Y42" s="688"/>
      <c r="Z42" s="688"/>
      <c r="AA42" s="688"/>
      <c r="AB42" s="688"/>
      <c r="AC42" s="611">
        <f t="shared" si="3"/>
        <v>0</v>
      </c>
      <c r="AD42" s="688"/>
      <c r="AE42" s="688"/>
      <c r="AF42" s="688"/>
      <c r="AG42" s="688"/>
      <c r="AH42" s="688"/>
      <c r="AI42" s="688"/>
      <c r="AJ42" s="611">
        <f t="shared" si="4"/>
        <v>0</v>
      </c>
      <c r="AK42" s="688"/>
      <c r="AL42" s="688"/>
      <c r="AM42" s="688"/>
      <c r="AN42" s="688"/>
      <c r="AO42" s="688"/>
      <c r="AP42" s="688"/>
      <c r="AQ42" s="611">
        <f t="shared" si="5"/>
        <v>0</v>
      </c>
      <c r="AR42" s="473"/>
      <c r="AS42" s="664">
        <f t="shared" si="6"/>
        <v>27</v>
      </c>
      <c r="AT42" s="611">
        <f t="shared" si="7"/>
        <v>0</v>
      </c>
      <c r="AU42" s="611">
        <f t="shared" si="8"/>
        <v>0</v>
      </c>
      <c r="AV42" s="611">
        <f t="shared" si="9"/>
        <v>0</v>
      </c>
    </row>
    <row r="43" spans="1:48" ht="18" customHeight="1" x14ac:dyDescent="0.25">
      <c r="A43" s="664">
        <f t="shared" si="10"/>
        <v>28</v>
      </c>
      <c r="B43" s="688"/>
      <c r="C43" s="688"/>
      <c r="D43" s="688"/>
      <c r="E43" s="688"/>
      <c r="F43" s="688"/>
      <c r="G43" s="688"/>
      <c r="H43" s="611">
        <f t="shared" si="0"/>
        <v>0</v>
      </c>
      <c r="I43" s="688"/>
      <c r="J43" s="688"/>
      <c r="K43" s="688"/>
      <c r="L43" s="688"/>
      <c r="M43" s="688"/>
      <c r="N43" s="688"/>
      <c r="O43" s="611">
        <f t="shared" si="1"/>
        <v>0</v>
      </c>
      <c r="P43" s="688"/>
      <c r="Q43" s="688"/>
      <c r="R43" s="688"/>
      <c r="S43" s="688"/>
      <c r="T43" s="688"/>
      <c r="U43" s="688"/>
      <c r="V43" s="611">
        <f t="shared" si="2"/>
        <v>0</v>
      </c>
      <c r="W43" s="688"/>
      <c r="X43" s="688"/>
      <c r="Y43" s="688"/>
      <c r="Z43" s="688"/>
      <c r="AA43" s="688"/>
      <c r="AB43" s="688"/>
      <c r="AC43" s="611">
        <f t="shared" si="3"/>
        <v>0</v>
      </c>
      <c r="AD43" s="688"/>
      <c r="AE43" s="688"/>
      <c r="AF43" s="688"/>
      <c r="AG43" s="688"/>
      <c r="AH43" s="688"/>
      <c r="AI43" s="688"/>
      <c r="AJ43" s="611">
        <f t="shared" si="4"/>
        <v>0</v>
      </c>
      <c r="AK43" s="688"/>
      <c r="AL43" s="688"/>
      <c r="AM43" s="688"/>
      <c r="AN43" s="688"/>
      <c r="AO43" s="688"/>
      <c r="AP43" s="688"/>
      <c r="AQ43" s="611">
        <f t="shared" si="5"/>
        <v>0</v>
      </c>
      <c r="AR43" s="473"/>
      <c r="AS43" s="664">
        <f t="shared" si="6"/>
        <v>28</v>
      </c>
      <c r="AT43" s="611">
        <f t="shared" si="7"/>
        <v>0</v>
      </c>
      <c r="AU43" s="611">
        <f t="shared" si="8"/>
        <v>0</v>
      </c>
      <c r="AV43" s="611">
        <f t="shared" si="9"/>
        <v>0</v>
      </c>
    </row>
    <row r="44" spans="1:48" ht="18" customHeight="1" x14ac:dyDescent="0.25">
      <c r="A44" s="664">
        <f t="shared" si="10"/>
        <v>29</v>
      </c>
      <c r="B44" s="688"/>
      <c r="C44" s="688"/>
      <c r="D44" s="688"/>
      <c r="E44" s="688"/>
      <c r="F44" s="688"/>
      <c r="G44" s="688"/>
      <c r="H44" s="611">
        <f t="shared" si="0"/>
        <v>0</v>
      </c>
      <c r="I44" s="688"/>
      <c r="J44" s="688"/>
      <c r="K44" s="688"/>
      <c r="L44" s="688"/>
      <c r="M44" s="688"/>
      <c r="N44" s="688"/>
      <c r="O44" s="611">
        <f t="shared" si="1"/>
        <v>0</v>
      </c>
      <c r="P44" s="688"/>
      <c r="Q44" s="688"/>
      <c r="R44" s="688"/>
      <c r="S44" s="688"/>
      <c r="T44" s="688"/>
      <c r="U44" s="688"/>
      <c r="V44" s="611">
        <f t="shared" si="2"/>
        <v>0</v>
      </c>
      <c r="W44" s="688"/>
      <c r="X44" s="688"/>
      <c r="Y44" s="688"/>
      <c r="Z44" s="688"/>
      <c r="AA44" s="688"/>
      <c r="AB44" s="688"/>
      <c r="AC44" s="611">
        <f t="shared" si="3"/>
        <v>0</v>
      </c>
      <c r="AD44" s="688"/>
      <c r="AE44" s="688"/>
      <c r="AF44" s="688"/>
      <c r="AG44" s="688"/>
      <c r="AH44" s="688"/>
      <c r="AI44" s="688"/>
      <c r="AJ44" s="611">
        <f t="shared" si="4"/>
        <v>0</v>
      </c>
      <c r="AK44" s="688"/>
      <c r="AL44" s="688"/>
      <c r="AM44" s="688"/>
      <c r="AN44" s="688"/>
      <c r="AO44" s="688"/>
      <c r="AP44" s="688"/>
      <c r="AQ44" s="611">
        <f t="shared" si="5"/>
        <v>0</v>
      </c>
      <c r="AR44" s="473"/>
      <c r="AS44" s="664">
        <f t="shared" si="6"/>
        <v>29</v>
      </c>
      <c r="AT44" s="611">
        <f t="shared" si="7"/>
        <v>0</v>
      </c>
      <c r="AU44" s="611">
        <f t="shared" si="8"/>
        <v>0</v>
      </c>
      <c r="AV44" s="611">
        <f t="shared" si="9"/>
        <v>0</v>
      </c>
    </row>
    <row r="45" spans="1:48" ht="18" customHeight="1" x14ac:dyDescent="0.25">
      <c r="A45" s="664">
        <f t="shared" si="10"/>
        <v>30</v>
      </c>
      <c r="B45" s="688"/>
      <c r="C45" s="688"/>
      <c r="D45" s="688"/>
      <c r="E45" s="688"/>
      <c r="F45" s="688"/>
      <c r="G45" s="688"/>
      <c r="H45" s="611">
        <f t="shared" si="0"/>
        <v>0</v>
      </c>
      <c r="I45" s="688"/>
      <c r="J45" s="688"/>
      <c r="K45" s="688"/>
      <c r="L45" s="688"/>
      <c r="M45" s="688"/>
      <c r="N45" s="688"/>
      <c r="O45" s="611">
        <f t="shared" si="1"/>
        <v>0</v>
      </c>
      <c r="P45" s="688"/>
      <c r="Q45" s="688"/>
      <c r="R45" s="688"/>
      <c r="S45" s="688"/>
      <c r="T45" s="688"/>
      <c r="U45" s="688"/>
      <c r="V45" s="611">
        <f t="shared" si="2"/>
        <v>0</v>
      </c>
      <c r="W45" s="688"/>
      <c r="X45" s="688"/>
      <c r="Y45" s="688"/>
      <c r="Z45" s="688"/>
      <c r="AA45" s="688"/>
      <c r="AB45" s="688"/>
      <c r="AC45" s="611">
        <f t="shared" si="3"/>
        <v>0</v>
      </c>
      <c r="AD45" s="688"/>
      <c r="AE45" s="688"/>
      <c r="AF45" s="688"/>
      <c r="AG45" s="688"/>
      <c r="AH45" s="688"/>
      <c r="AI45" s="688"/>
      <c r="AJ45" s="611">
        <f t="shared" si="4"/>
        <v>0</v>
      </c>
      <c r="AK45" s="688"/>
      <c r="AL45" s="688"/>
      <c r="AM45" s="688"/>
      <c r="AN45" s="688"/>
      <c r="AO45" s="688"/>
      <c r="AP45" s="688"/>
      <c r="AQ45" s="611">
        <f t="shared" si="5"/>
        <v>0</v>
      </c>
      <c r="AR45" s="473"/>
      <c r="AS45" s="664">
        <f t="shared" si="6"/>
        <v>30</v>
      </c>
      <c r="AT45" s="611">
        <f t="shared" si="7"/>
        <v>0</v>
      </c>
      <c r="AU45" s="611">
        <f t="shared" si="8"/>
        <v>0</v>
      </c>
      <c r="AV45" s="611">
        <f t="shared" si="9"/>
        <v>0</v>
      </c>
    </row>
    <row r="46" spans="1:48" ht="18" customHeight="1" x14ac:dyDescent="0.25">
      <c r="A46" s="664">
        <f t="shared" si="10"/>
        <v>31</v>
      </c>
      <c r="B46" s="688"/>
      <c r="C46" s="688"/>
      <c r="D46" s="688"/>
      <c r="E46" s="688"/>
      <c r="F46" s="688"/>
      <c r="G46" s="688"/>
      <c r="H46" s="611">
        <f t="shared" si="0"/>
        <v>0</v>
      </c>
      <c r="I46" s="688"/>
      <c r="J46" s="688"/>
      <c r="K46" s="688"/>
      <c r="L46" s="688"/>
      <c r="M46" s="688"/>
      <c r="N46" s="688"/>
      <c r="O46" s="611">
        <f t="shared" si="1"/>
        <v>0</v>
      </c>
      <c r="P46" s="688"/>
      <c r="Q46" s="688"/>
      <c r="R46" s="688"/>
      <c r="S46" s="688"/>
      <c r="T46" s="688"/>
      <c r="U46" s="688"/>
      <c r="V46" s="611">
        <f t="shared" si="2"/>
        <v>0</v>
      </c>
      <c r="W46" s="688"/>
      <c r="X46" s="688"/>
      <c r="Y46" s="688"/>
      <c r="Z46" s="688"/>
      <c r="AA46" s="688"/>
      <c r="AB46" s="688"/>
      <c r="AC46" s="611">
        <f t="shared" si="3"/>
        <v>0</v>
      </c>
      <c r="AD46" s="688"/>
      <c r="AE46" s="688"/>
      <c r="AF46" s="688"/>
      <c r="AG46" s="688"/>
      <c r="AH46" s="688"/>
      <c r="AI46" s="688"/>
      <c r="AJ46" s="611">
        <f t="shared" si="4"/>
        <v>0</v>
      </c>
      <c r="AK46" s="688"/>
      <c r="AL46" s="688"/>
      <c r="AM46" s="688"/>
      <c r="AN46" s="688"/>
      <c r="AO46" s="688"/>
      <c r="AP46" s="688"/>
      <c r="AQ46" s="611">
        <f t="shared" si="5"/>
        <v>0</v>
      </c>
      <c r="AR46" s="473"/>
      <c r="AS46" s="664">
        <f t="shared" si="6"/>
        <v>31</v>
      </c>
      <c r="AT46" s="611">
        <f t="shared" si="7"/>
        <v>0</v>
      </c>
      <c r="AU46" s="611">
        <f t="shared" si="8"/>
        <v>0</v>
      </c>
      <c r="AV46" s="611">
        <f t="shared" si="9"/>
        <v>0</v>
      </c>
    </row>
    <row r="47" spans="1:48" ht="18" customHeight="1" x14ac:dyDescent="0.25">
      <c r="A47" s="664">
        <f t="shared" si="10"/>
        <v>32</v>
      </c>
      <c r="B47" s="688"/>
      <c r="C47" s="688"/>
      <c r="D47" s="688"/>
      <c r="E47" s="688"/>
      <c r="F47" s="688"/>
      <c r="G47" s="688"/>
      <c r="H47" s="611">
        <f t="shared" si="0"/>
        <v>0</v>
      </c>
      <c r="I47" s="688"/>
      <c r="J47" s="688"/>
      <c r="K47" s="688"/>
      <c r="L47" s="688"/>
      <c r="M47" s="688"/>
      <c r="N47" s="688"/>
      <c r="O47" s="611">
        <f t="shared" si="1"/>
        <v>0</v>
      </c>
      <c r="P47" s="688"/>
      <c r="Q47" s="688"/>
      <c r="R47" s="688"/>
      <c r="S47" s="688"/>
      <c r="T47" s="688"/>
      <c r="U47" s="688"/>
      <c r="V47" s="611">
        <f t="shared" si="2"/>
        <v>0</v>
      </c>
      <c r="W47" s="688"/>
      <c r="X47" s="688"/>
      <c r="Y47" s="688"/>
      <c r="Z47" s="688"/>
      <c r="AA47" s="688"/>
      <c r="AB47" s="688"/>
      <c r="AC47" s="611">
        <f t="shared" si="3"/>
        <v>0</v>
      </c>
      <c r="AD47" s="688"/>
      <c r="AE47" s="688"/>
      <c r="AF47" s="688"/>
      <c r="AG47" s="688"/>
      <c r="AH47" s="688"/>
      <c r="AI47" s="688"/>
      <c r="AJ47" s="611">
        <f t="shared" si="4"/>
        <v>0</v>
      </c>
      <c r="AK47" s="688"/>
      <c r="AL47" s="688"/>
      <c r="AM47" s="688"/>
      <c r="AN47" s="688"/>
      <c r="AO47" s="688"/>
      <c r="AP47" s="688"/>
      <c r="AQ47" s="611">
        <f t="shared" si="5"/>
        <v>0</v>
      </c>
      <c r="AR47" s="473"/>
      <c r="AS47" s="664">
        <f t="shared" si="6"/>
        <v>32</v>
      </c>
      <c r="AT47" s="611">
        <f t="shared" si="7"/>
        <v>0</v>
      </c>
      <c r="AU47" s="611">
        <f t="shared" si="8"/>
        <v>0</v>
      </c>
      <c r="AV47" s="611">
        <f t="shared" si="9"/>
        <v>0</v>
      </c>
    </row>
    <row r="48" spans="1:48" ht="18" customHeight="1" x14ac:dyDescent="0.25">
      <c r="A48" s="664">
        <f t="shared" si="10"/>
        <v>33</v>
      </c>
      <c r="B48" s="688"/>
      <c r="C48" s="688"/>
      <c r="D48" s="688"/>
      <c r="E48" s="688"/>
      <c r="F48" s="688"/>
      <c r="G48" s="688"/>
      <c r="H48" s="611">
        <f t="shared" si="0"/>
        <v>0</v>
      </c>
      <c r="I48" s="688"/>
      <c r="J48" s="688"/>
      <c r="K48" s="688"/>
      <c r="L48" s="688"/>
      <c r="M48" s="688"/>
      <c r="N48" s="688"/>
      <c r="O48" s="611">
        <f t="shared" si="1"/>
        <v>0</v>
      </c>
      <c r="P48" s="688"/>
      <c r="Q48" s="688"/>
      <c r="R48" s="688"/>
      <c r="S48" s="688"/>
      <c r="T48" s="688"/>
      <c r="U48" s="688"/>
      <c r="V48" s="611">
        <f t="shared" si="2"/>
        <v>0</v>
      </c>
      <c r="W48" s="688"/>
      <c r="X48" s="688"/>
      <c r="Y48" s="688"/>
      <c r="Z48" s="688"/>
      <c r="AA48" s="688"/>
      <c r="AB48" s="688"/>
      <c r="AC48" s="611">
        <f t="shared" si="3"/>
        <v>0</v>
      </c>
      <c r="AD48" s="688"/>
      <c r="AE48" s="688"/>
      <c r="AF48" s="688"/>
      <c r="AG48" s="688"/>
      <c r="AH48" s="688"/>
      <c r="AI48" s="688"/>
      <c r="AJ48" s="611">
        <f t="shared" si="4"/>
        <v>0</v>
      </c>
      <c r="AK48" s="688"/>
      <c r="AL48" s="688"/>
      <c r="AM48" s="688"/>
      <c r="AN48" s="688"/>
      <c r="AO48" s="688"/>
      <c r="AP48" s="688"/>
      <c r="AQ48" s="611">
        <f t="shared" si="5"/>
        <v>0</v>
      </c>
      <c r="AR48" s="473"/>
      <c r="AS48" s="664">
        <f t="shared" si="6"/>
        <v>33</v>
      </c>
      <c r="AT48" s="611">
        <f t="shared" si="7"/>
        <v>0</v>
      </c>
      <c r="AU48" s="611">
        <f t="shared" si="8"/>
        <v>0</v>
      </c>
      <c r="AV48" s="611">
        <f t="shared" si="9"/>
        <v>0</v>
      </c>
    </row>
    <row r="49" spans="1:48" ht="18" customHeight="1" x14ac:dyDescent="0.25">
      <c r="A49" s="664">
        <f t="shared" si="10"/>
        <v>34</v>
      </c>
      <c r="B49" s="688"/>
      <c r="C49" s="688"/>
      <c r="D49" s="688"/>
      <c r="E49" s="688"/>
      <c r="F49" s="688"/>
      <c r="G49" s="688"/>
      <c r="H49" s="611">
        <f t="shared" si="0"/>
        <v>0</v>
      </c>
      <c r="I49" s="688"/>
      <c r="J49" s="688"/>
      <c r="K49" s="688"/>
      <c r="L49" s="688"/>
      <c r="M49" s="688"/>
      <c r="N49" s="688"/>
      <c r="O49" s="611">
        <f t="shared" si="1"/>
        <v>0</v>
      </c>
      <c r="P49" s="688"/>
      <c r="Q49" s="688"/>
      <c r="R49" s="688"/>
      <c r="S49" s="688"/>
      <c r="T49" s="688"/>
      <c r="U49" s="688"/>
      <c r="V49" s="611">
        <f t="shared" si="2"/>
        <v>0</v>
      </c>
      <c r="W49" s="688"/>
      <c r="X49" s="688"/>
      <c r="Y49" s="688"/>
      <c r="Z49" s="688"/>
      <c r="AA49" s="688"/>
      <c r="AB49" s="688"/>
      <c r="AC49" s="611">
        <f t="shared" si="3"/>
        <v>0</v>
      </c>
      <c r="AD49" s="688"/>
      <c r="AE49" s="688"/>
      <c r="AF49" s="688"/>
      <c r="AG49" s="688"/>
      <c r="AH49" s="688"/>
      <c r="AI49" s="688"/>
      <c r="AJ49" s="611">
        <f t="shared" si="4"/>
        <v>0</v>
      </c>
      <c r="AK49" s="688"/>
      <c r="AL49" s="688"/>
      <c r="AM49" s="688"/>
      <c r="AN49" s="688"/>
      <c r="AO49" s="688"/>
      <c r="AP49" s="688"/>
      <c r="AQ49" s="611">
        <f t="shared" si="5"/>
        <v>0</v>
      </c>
      <c r="AR49" s="473"/>
      <c r="AS49" s="664">
        <f t="shared" si="6"/>
        <v>34</v>
      </c>
      <c r="AT49" s="611">
        <f t="shared" si="7"/>
        <v>0</v>
      </c>
      <c r="AU49" s="611">
        <f t="shared" si="8"/>
        <v>0</v>
      </c>
      <c r="AV49" s="611">
        <f t="shared" si="9"/>
        <v>0</v>
      </c>
    </row>
    <row r="50" spans="1:48" ht="18" customHeight="1" x14ac:dyDescent="0.25">
      <c r="A50" s="664">
        <f t="shared" si="10"/>
        <v>35</v>
      </c>
      <c r="B50" s="688"/>
      <c r="C50" s="688"/>
      <c r="D50" s="688"/>
      <c r="E50" s="688"/>
      <c r="F50" s="688"/>
      <c r="G50" s="688"/>
      <c r="H50" s="611">
        <f t="shared" si="0"/>
        <v>0</v>
      </c>
      <c r="I50" s="688"/>
      <c r="J50" s="688"/>
      <c r="K50" s="688"/>
      <c r="L50" s="688"/>
      <c r="M50" s="688"/>
      <c r="N50" s="688"/>
      <c r="O50" s="611">
        <f t="shared" si="1"/>
        <v>0</v>
      </c>
      <c r="P50" s="688"/>
      <c r="Q50" s="688"/>
      <c r="R50" s="688"/>
      <c r="S50" s="688"/>
      <c r="T50" s="688"/>
      <c r="U50" s="688"/>
      <c r="V50" s="611">
        <f t="shared" si="2"/>
        <v>0</v>
      </c>
      <c r="W50" s="688"/>
      <c r="X50" s="688"/>
      <c r="Y50" s="688"/>
      <c r="Z50" s="688"/>
      <c r="AA50" s="688"/>
      <c r="AB50" s="688"/>
      <c r="AC50" s="611">
        <f t="shared" si="3"/>
        <v>0</v>
      </c>
      <c r="AD50" s="688"/>
      <c r="AE50" s="688"/>
      <c r="AF50" s="688"/>
      <c r="AG50" s="688"/>
      <c r="AH50" s="688"/>
      <c r="AI50" s="688"/>
      <c r="AJ50" s="611">
        <f t="shared" si="4"/>
        <v>0</v>
      </c>
      <c r="AK50" s="688"/>
      <c r="AL50" s="688"/>
      <c r="AM50" s="688"/>
      <c r="AN50" s="688"/>
      <c r="AO50" s="688"/>
      <c r="AP50" s="688"/>
      <c r="AQ50" s="611">
        <f t="shared" si="5"/>
        <v>0</v>
      </c>
      <c r="AR50" s="473"/>
      <c r="AS50" s="664">
        <f t="shared" si="6"/>
        <v>35</v>
      </c>
      <c r="AT50" s="611">
        <f t="shared" si="7"/>
        <v>0</v>
      </c>
      <c r="AU50" s="611">
        <f t="shared" si="8"/>
        <v>0</v>
      </c>
      <c r="AV50" s="611">
        <f t="shared" si="9"/>
        <v>0</v>
      </c>
    </row>
    <row r="51" spans="1:48" ht="18" customHeight="1" x14ac:dyDescent="0.25">
      <c r="A51" s="664">
        <f t="shared" si="10"/>
        <v>36</v>
      </c>
      <c r="B51" s="688"/>
      <c r="C51" s="688"/>
      <c r="D51" s="688"/>
      <c r="E51" s="688"/>
      <c r="F51" s="688"/>
      <c r="G51" s="688"/>
      <c r="H51" s="611">
        <f t="shared" ref="H51:H114" si="11">SUM(C51:F51)-B51-G51</f>
        <v>0</v>
      </c>
      <c r="I51" s="688"/>
      <c r="J51" s="688"/>
      <c r="K51" s="688"/>
      <c r="L51" s="688"/>
      <c r="M51" s="688"/>
      <c r="N51" s="688"/>
      <c r="O51" s="611">
        <f t="shared" ref="O51:O114" si="12">SUM(J51:M51)-I51-N51</f>
        <v>0</v>
      </c>
      <c r="P51" s="688"/>
      <c r="Q51" s="688"/>
      <c r="R51" s="688"/>
      <c r="S51" s="688"/>
      <c r="T51" s="688"/>
      <c r="U51" s="688"/>
      <c r="V51" s="611">
        <f t="shared" si="2"/>
        <v>0</v>
      </c>
      <c r="W51" s="688"/>
      <c r="X51" s="688"/>
      <c r="Y51" s="688"/>
      <c r="Z51" s="688"/>
      <c r="AA51" s="688"/>
      <c r="AB51" s="688"/>
      <c r="AC51" s="611">
        <f t="shared" si="3"/>
        <v>0</v>
      </c>
      <c r="AD51" s="688"/>
      <c r="AE51" s="688"/>
      <c r="AF51" s="688"/>
      <c r="AG51" s="688"/>
      <c r="AH51" s="688"/>
      <c r="AI51" s="688"/>
      <c r="AJ51" s="611">
        <f t="shared" ref="AJ51:AJ114" si="13">SUM(AE51:AH51)-AD51-AI51</f>
        <v>0</v>
      </c>
      <c r="AK51" s="688"/>
      <c r="AL51" s="688"/>
      <c r="AM51" s="688"/>
      <c r="AN51" s="688"/>
      <c r="AO51" s="688"/>
      <c r="AP51" s="688"/>
      <c r="AQ51" s="611">
        <f t="shared" ref="AQ51:AQ114" si="14">SUM(AL51:AO51)-AK51-AP51</f>
        <v>0</v>
      </c>
      <c r="AR51" s="473"/>
      <c r="AS51" s="664">
        <f t="shared" ref="AS51:AS114" si="15">A51</f>
        <v>36</v>
      </c>
      <c r="AT51" s="611">
        <f t="shared" si="7"/>
        <v>0</v>
      </c>
      <c r="AU51" s="611">
        <f t="shared" si="8"/>
        <v>0</v>
      </c>
      <c r="AV51" s="611">
        <f t="shared" si="9"/>
        <v>0</v>
      </c>
    </row>
    <row r="52" spans="1:48" ht="18" customHeight="1" x14ac:dyDescent="0.25">
      <c r="A52" s="664">
        <f t="shared" si="10"/>
        <v>37</v>
      </c>
      <c r="B52" s="688"/>
      <c r="C52" s="688"/>
      <c r="D52" s="688"/>
      <c r="E52" s="688"/>
      <c r="F52" s="688"/>
      <c r="G52" s="688"/>
      <c r="H52" s="611">
        <f t="shared" si="11"/>
        <v>0</v>
      </c>
      <c r="I52" s="688"/>
      <c r="J52" s="688"/>
      <c r="K52" s="688"/>
      <c r="L52" s="688"/>
      <c r="M52" s="688"/>
      <c r="N52" s="688"/>
      <c r="O52" s="611">
        <f t="shared" si="12"/>
        <v>0</v>
      </c>
      <c r="P52" s="688"/>
      <c r="Q52" s="688"/>
      <c r="R52" s="688"/>
      <c r="S52" s="688"/>
      <c r="T52" s="688"/>
      <c r="U52" s="688"/>
      <c r="V52" s="611">
        <f t="shared" si="2"/>
        <v>0</v>
      </c>
      <c r="W52" s="688"/>
      <c r="X52" s="688"/>
      <c r="Y52" s="688"/>
      <c r="Z52" s="688"/>
      <c r="AA52" s="688"/>
      <c r="AB52" s="688"/>
      <c r="AC52" s="611">
        <f t="shared" si="3"/>
        <v>0</v>
      </c>
      <c r="AD52" s="688"/>
      <c r="AE52" s="688"/>
      <c r="AF52" s="688"/>
      <c r="AG52" s="688"/>
      <c r="AH52" s="688"/>
      <c r="AI52" s="688"/>
      <c r="AJ52" s="611">
        <f t="shared" si="13"/>
        <v>0</v>
      </c>
      <c r="AK52" s="688"/>
      <c r="AL52" s="688"/>
      <c r="AM52" s="688"/>
      <c r="AN52" s="688"/>
      <c r="AO52" s="688"/>
      <c r="AP52" s="688"/>
      <c r="AQ52" s="611">
        <f t="shared" si="14"/>
        <v>0</v>
      </c>
      <c r="AR52" s="473"/>
      <c r="AS52" s="664">
        <f t="shared" si="15"/>
        <v>37</v>
      </c>
      <c r="AT52" s="611">
        <f t="shared" si="7"/>
        <v>0</v>
      </c>
      <c r="AU52" s="611">
        <f t="shared" si="8"/>
        <v>0</v>
      </c>
      <c r="AV52" s="611">
        <f t="shared" si="9"/>
        <v>0</v>
      </c>
    </row>
    <row r="53" spans="1:48" ht="18" customHeight="1" x14ac:dyDescent="0.25">
      <c r="A53" s="664">
        <f t="shared" si="10"/>
        <v>38</v>
      </c>
      <c r="B53" s="688"/>
      <c r="C53" s="688"/>
      <c r="D53" s="688"/>
      <c r="E53" s="688"/>
      <c r="F53" s="688"/>
      <c r="G53" s="688"/>
      <c r="H53" s="611">
        <f t="shared" si="11"/>
        <v>0</v>
      </c>
      <c r="I53" s="688"/>
      <c r="J53" s="688"/>
      <c r="K53" s="688"/>
      <c r="L53" s="688"/>
      <c r="M53" s="688"/>
      <c r="N53" s="688"/>
      <c r="O53" s="611">
        <f t="shared" si="12"/>
        <v>0</v>
      </c>
      <c r="P53" s="688"/>
      <c r="Q53" s="688"/>
      <c r="R53" s="688"/>
      <c r="S53" s="688"/>
      <c r="T53" s="688"/>
      <c r="U53" s="688"/>
      <c r="V53" s="611">
        <f t="shared" si="2"/>
        <v>0</v>
      </c>
      <c r="W53" s="688"/>
      <c r="X53" s="688"/>
      <c r="Y53" s="688"/>
      <c r="Z53" s="688"/>
      <c r="AA53" s="688"/>
      <c r="AB53" s="688"/>
      <c r="AC53" s="611">
        <f t="shared" si="3"/>
        <v>0</v>
      </c>
      <c r="AD53" s="688"/>
      <c r="AE53" s="688"/>
      <c r="AF53" s="688"/>
      <c r="AG53" s="688"/>
      <c r="AH53" s="688"/>
      <c r="AI53" s="688"/>
      <c r="AJ53" s="611">
        <f t="shared" si="13"/>
        <v>0</v>
      </c>
      <c r="AK53" s="688"/>
      <c r="AL53" s="688"/>
      <c r="AM53" s="688"/>
      <c r="AN53" s="688"/>
      <c r="AO53" s="688"/>
      <c r="AP53" s="688"/>
      <c r="AQ53" s="611">
        <f t="shared" si="14"/>
        <v>0</v>
      </c>
      <c r="AR53" s="473"/>
      <c r="AS53" s="664">
        <f t="shared" si="15"/>
        <v>38</v>
      </c>
      <c r="AT53" s="611">
        <f t="shared" si="7"/>
        <v>0</v>
      </c>
      <c r="AU53" s="611">
        <f t="shared" si="8"/>
        <v>0</v>
      </c>
      <c r="AV53" s="611">
        <f t="shared" si="9"/>
        <v>0</v>
      </c>
    </row>
    <row r="54" spans="1:48" ht="18" customHeight="1" x14ac:dyDescent="0.25">
      <c r="A54" s="664">
        <f t="shared" si="10"/>
        <v>39</v>
      </c>
      <c r="B54" s="688"/>
      <c r="C54" s="688"/>
      <c r="D54" s="688"/>
      <c r="E54" s="688"/>
      <c r="F54" s="688"/>
      <c r="G54" s="688"/>
      <c r="H54" s="611">
        <f t="shared" si="11"/>
        <v>0</v>
      </c>
      <c r="I54" s="688"/>
      <c r="J54" s="688"/>
      <c r="K54" s="688"/>
      <c r="L54" s="688"/>
      <c r="M54" s="688"/>
      <c r="N54" s="688"/>
      <c r="O54" s="611">
        <f t="shared" si="12"/>
        <v>0</v>
      </c>
      <c r="P54" s="688"/>
      <c r="Q54" s="688"/>
      <c r="R54" s="688"/>
      <c r="S54" s="688"/>
      <c r="T54" s="688"/>
      <c r="U54" s="688"/>
      <c r="V54" s="611">
        <f t="shared" si="2"/>
        <v>0</v>
      </c>
      <c r="W54" s="688"/>
      <c r="X54" s="688"/>
      <c r="Y54" s="688"/>
      <c r="Z54" s="688"/>
      <c r="AA54" s="688"/>
      <c r="AB54" s="688"/>
      <c r="AC54" s="611">
        <f t="shared" si="3"/>
        <v>0</v>
      </c>
      <c r="AD54" s="688"/>
      <c r="AE54" s="688"/>
      <c r="AF54" s="688"/>
      <c r="AG54" s="688"/>
      <c r="AH54" s="688"/>
      <c r="AI54" s="688"/>
      <c r="AJ54" s="611">
        <f t="shared" si="13"/>
        <v>0</v>
      </c>
      <c r="AK54" s="688"/>
      <c r="AL54" s="688"/>
      <c r="AM54" s="688"/>
      <c r="AN54" s="688"/>
      <c r="AO54" s="688"/>
      <c r="AP54" s="688"/>
      <c r="AQ54" s="611">
        <f t="shared" si="14"/>
        <v>0</v>
      </c>
      <c r="AR54" s="473"/>
      <c r="AS54" s="664">
        <f t="shared" si="15"/>
        <v>39</v>
      </c>
      <c r="AT54" s="611">
        <f t="shared" si="7"/>
        <v>0</v>
      </c>
      <c r="AU54" s="611">
        <f t="shared" si="8"/>
        <v>0</v>
      </c>
      <c r="AV54" s="611">
        <f t="shared" si="9"/>
        <v>0</v>
      </c>
    </row>
    <row r="55" spans="1:48" ht="18" customHeight="1" x14ac:dyDescent="0.25">
      <c r="A55" s="664">
        <f t="shared" si="10"/>
        <v>40</v>
      </c>
      <c r="B55" s="688"/>
      <c r="C55" s="688"/>
      <c r="D55" s="688"/>
      <c r="E55" s="688"/>
      <c r="F55" s="688"/>
      <c r="G55" s="688"/>
      <c r="H55" s="611">
        <f t="shared" si="11"/>
        <v>0</v>
      </c>
      <c r="I55" s="688"/>
      <c r="J55" s="688"/>
      <c r="K55" s="688"/>
      <c r="L55" s="688"/>
      <c r="M55" s="688"/>
      <c r="N55" s="688"/>
      <c r="O55" s="611">
        <f t="shared" si="12"/>
        <v>0</v>
      </c>
      <c r="P55" s="688"/>
      <c r="Q55" s="688"/>
      <c r="R55" s="688"/>
      <c r="S55" s="688"/>
      <c r="T55" s="688"/>
      <c r="U55" s="688"/>
      <c r="V55" s="611">
        <f t="shared" si="2"/>
        <v>0</v>
      </c>
      <c r="W55" s="688"/>
      <c r="X55" s="688"/>
      <c r="Y55" s="688"/>
      <c r="Z55" s="688"/>
      <c r="AA55" s="688"/>
      <c r="AB55" s="688"/>
      <c r="AC55" s="611">
        <f t="shared" si="3"/>
        <v>0</v>
      </c>
      <c r="AD55" s="688"/>
      <c r="AE55" s="688"/>
      <c r="AF55" s="688"/>
      <c r="AG55" s="688"/>
      <c r="AH55" s="688"/>
      <c r="AI55" s="688"/>
      <c r="AJ55" s="611">
        <f t="shared" si="13"/>
        <v>0</v>
      </c>
      <c r="AK55" s="688"/>
      <c r="AL55" s="688"/>
      <c r="AM55" s="688"/>
      <c r="AN55" s="688"/>
      <c r="AO55" s="688"/>
      <c r="AP55" s="688"/>
      <c r="AQ55" s="611">
        <f t="shared" si="14"/>
        <v>0</v>
      </c>
      <c r="AR55" s="473"/>
      <c r="AS55" s="664">
        <f t="shared" si="15"/>
        <v>40</v>
      </c>
      <c r="AT55" s="611">
        <f t="shared" si="7"/>
        <v>0</v>
      </c>
      <c r="AU55" s="611">
        <f t="shared" si="8"/>
        <v>0</v>
      </c>
      <c r="AV55" s="611">
        <f t="shared" si="9"/>
        <v>0</v>
      </c>
    </row>
    <row r="56" spans="1:48" ht="18" customHeight="1" x14ac:dyDescent="0.25">
      <c r="A56" s="664">
        <f t="shared" si="10"/>
        <v>41</v>
      </c>
      <c r="B56" s="688"/>
      <c r="C56" s="688"/>
      <c r="D56" s="688"/>
      <c r="E56" s="688"/>
      <c r="F56" s="688"/>
      <c r="G56" s="688"/>
      <c r="H56" s="611">
        <f t="shared" si="11"/>
        <v>0</v>
      </c>
      <c r="I56" s="688"/>
      <c r="J56" s="688"/>
      <c r="K56" s="688"/>
      <c r="L56" s="688"/>
      <c r="M56" s="688"/>
      <c r="N56" s="688"/>
      <c r="O56" s="611">
        <f t="shared" si="12"/>
        <v>0</v>
      </c>
      <c r="P56" s="688"/>
      <c r="Q56" s="688"/>
      <c r="R56" s="688"/>
      <c r="S56" s="688"/>
      <c r="T56" s="688"/>
      <c r="U56" s="688"/>
      <c r="V56" s="611">
        <f t="shared" si="2"/>
        <v>0</v>
      </c>
      <c r="W56" s="688"/>
      <c r="X56" s="688"/>
      <c r="Y56" s="688"/>
      <c r="Z56" s="688"/>
      <c r="AA56" s="688"/>
      <c r="AB56" s="688"/>
      <c r="AC56" s="611">
        <f t="shared" si="3"/>
        <v>0</v>
      </c>
      <c r="AD56" s="688"/>
      <c r="AE56" s="688"/>
      <c r="AF56" s="688"/>
      <c r="AG56" s="688"/>
      <c r="AH56" s="688"/>
      <c r="AI56" s="688"/>
      <c r="AJ56" s="611">
        <f t="shared" si="13"/>
        <v>0</v>
      </c>
      <c r="AK56" s="688"/>
      <c r="AL56" s="688"/>
      <c r="AM56" s="688"/>
      <c r="AN56" s="688"/>
      <c r="AO56" s="688"/>
      <c r="AP56" s="688"/>
      <c r="AQ56" s="611">
        <f t="shared" si="14"/>
        <v>0</v>
      </c>
      <c r="AR56" s="473"/>
      <c r="AS56" s="664">
        <f t="shared" si="15"/>
        <v>41</v>
      </c>
      <c r="AT56" s="611">
        <f t="shared" si="7"/>
        <v>0</v>
      </c>
      <c r="AU56" s="611">
        <f t="shared" si="8"/>
        <v>0</v>
      </c>
      <c r="AV56" s="611">
        <f t="shared" si="9"/>
        <v>0</v>
      </c>
    </row>
    <row r="57" spans="1:48" ht="18" customHeight="1" x14ac:dyDescent="0.25">
      <c r="A57" s="664">
        <f t="shared" si="10"/>
        <v>42</v>
      </c>
      <c r="B57" s="688"/>
      <c r="C57" s="688"/>
      <c r="D57" s="688"/>
      <c r="E57" s="688"/>
      <c r="F57" s="688"/>
      <c r="G57" s="688"/>
      <c r="H57" s="611">
        <f t="shared" si="11"/>
        <v>0</v>
      </c>
      <c r="I57" s="688"/>
      <c r="J57" s="688"/>
      <c r="K57" s="688"/>
      <c r="L57" s="688"/>
      <c r="M57" s="688"/>
      <c r="N57" s="688"/>
      <c r="O57" s="611">
        <f t="shared" si="12"/>
        <v>0</v>
      </c>
      <c r="P57" s="688"/>
      <c r="Q57" s="688"/>
      <c r="R57" s="688"/>
      <c r="S57" s="688"/>
      <c r="T57" s="688"/>
      <c r="U57" s="688"/>
      <c r="V57" s="611">
        <f t="shared" si="2"/>
        <v>0</v>
      </c>
      <c r="W57" s="688"/>
      <c r="X57" s="688"/>
      <c r="Y57" s="688"/>
      <c r="Z57" s="688"/>
      <c r="AA57" s="688"/>
      <c r="AB57" s="688"/>
      <c r="AC57" s="611">
        <f t="shared" si="3"/>
        <v>0</v>
      </c>
      <c r="AD57" s="688"/>
      <c r="AE57" s="688"/>
      <c r="AF57" s="688"/>
      <c r="AG57" s="688"/>
      <c r="AH57" s="688"/>
      <c r="AI57" s="688"/>
      <c r="AJ57" s="611">
        <f t="shared" si="13"/>
        <v>0</v>
      </c>
      <c r="AK57" s="688"/>
      <c r="AL57" s="688"/>
      <c r="AM57" s="688"/>
      <c r="AN57" s="688"/>
      <c r="AO57" s="688"/>
      <c r="AP57" s="688"/>
      <c r="AQ57" s="611">
        <f t="shared" si="14"/>
        <v>0</v>
      </c>
      <c r="AR57" s="473"/>
      <c r="AS57" s="664">
        <f t="shared" si="15"/>
        <v>42</v>
      </c>
      <c r="AT57" s="611">
        <f t="shared" si="7"/>
        <v>0</v>
      </c>
      <c r="AU57" s="611">
        <f t="shared" si="8"/>
        <v>0</v>
      </c>
      <c r="AV57" s="611">
        <f t="shared" si="9"/>
        <v>0</v>
      </c>
    </row>
    <row r="58" spans="1:48" ht="18" customHeight="1" x14ac:dyDescent="0.25">
      <c r="A58" s="664">
        <f t="shared" si="10"/>
        <v>43</v>
      </c>
      <c r="B58" s="688"/>
      <c r="C58" s="688"/>
      <c r="D58" s="688"/>
      <c r="E58" s="688"/>
      <c r="F58" s="688"/>
      <c r="G58" s="688"/>
      <c r="H58" s="611">
        <f t="shared" si="11"/>
        <v>0</v>
      </c>
      <c r="I58" s="688"/>
      <c r="J58" s="688"/>
      <c r="K58" s="688"/>
      <c r="L58" s="688"/>
      <c r="M58" s="688"/>
      <c r="N58" s="688"/>
      <c r="O58" s="611">
        <f t="shared" si="12"/>
        <v>0</v>
      </c>
      <c r="P58" s="688"/>
      <c r="Q58" s="688"/>
      <c r="R58" s="688"/>
      <c r="S58" s="688"/>
      <c r="T58" s="688"/>
      <c r="U58" s="688"/>
      <c r="V58" s="611">
        <f t="shared" si="2"/>
        <v>0</v>
      </c>
      <c r="W58" s="688"/>
      <c r="X58" s="688"/>
      <c r="Y58" s="688"/>
      <c r="Z58" s="688"/>
      <c r="AA58" s="688"/>
      <c r="AB58" s="688"/>
      <c r="AC58" s="611">
        <f t="shared" si="3"/>
        <v>0</v>
      </c>
      <c r="AD58" s="688"/>
      <c r="AE58" s="688"/>
      <c r="AF58" s="688"/>
      <c r="AG58" s="688"/>
      <c r="AH58" s="688"/>
      <c r="AI58" s="688"/>
      <c r="AJ58" s="611">
        <f t="shared" si="13"/>
        <v>0</v>
      </c>
      <c r="AK58" s="688"/>
      <c r="AL58" s="688"/>
      <c r="AM58" s="688"/>
      <c r="AN58" s="688"/>
      <c r="AO58" s="688"/>
      <c r="AP58" s="688"/>
      <c r="AQ58" s="611">
        <f t="shared" si="14"/>
        <v>0</v>
      </c>
      <c r="AR58" s="473"/>
      <c r="AS58" s="664">
        <f t="shared" si="15"/>
        <v>43</v>
      </c>
      <c r="AT58" s="611">
        <f t="shared" si="7"/>
        <v>0</v>
      </c>
      <c r="AU58" s="611">
        <f t="shared" si="8"/>
        <v>0</v>
      </c>
      <c r="AV58" s="611">
        <f t="shared" si="9"/>
        <v>0</v>
      </c>
    </row>
    <row r="59" spans="1:48" ht="18" customHeight="1" x14ac:dyDescent="0.25">
      <c r="A59" s="664">
        <f t="shared" si="10"/>
        <v>44</v>
      </c>
      <c r="B59" s="688"/>
      <c r="C59" s="688"/>
      <c r="D59" s="688"/>
      <c r="E59" s="688"/>
      <c r="F59" s="688"/>
      <c r="G59" s="688"/>
      <c r="H59" s="611">
        <f t="shared" si="11"/>
        <v>0</v>
      </c>
      <c r="I59" s="688"/>
      <c r="J59" s="688"/>
      <c r="K59" s="688"/>
      <c r="L59" s="688"/>
      <c r="M59" s="688"/>
      <c r="N59" s="688"/>
      <c r="O59" s="611">
        <f t="shared" si="12"/>
        <v>0</v>
      </c>
      <c r="P59" s="688"/>
      <c r="Q59" s="688"/>
      <c r="R59" s="688"/>
      <c r="S59" s="688"/>
      <c r="T59" s="688"/>
      <c r="U59" s="688"/>
      <c r="V59" s="611">
        <f t="shared" si="2"/>
        <v>0</v>
      </c>
      <c r="W59" s="688"/>
      <c r="X59" s="688"/>
      <c r="Y59" s="688"/>
      <c r="Z59" s="688"/>
      <c r="AA59" s="688"/>
      <c r="AB59" s="688"/>
      <c r="AC59" s="611">
        <f t="shared" si="3"/>
        <v>0</v>
      </c>
      <c r="AD59" s="688"/>
      <c r="AE59" s="688"/>
      <c r="AF59" s="688"/>
      <c r="AG59" s="688"/>
      <c r="AH59" s="688"/>
      <c r="AI59" s="688"/>
      <c r="AJ59" s="611">
        <f t="shared" si="13"/>
        <v>0</v>
      </c>
      <c r="AK59" s="688"/>
      <c r="AL59" s="688"/>
      <c r="AM59" s="688"/>
      <c r="AN59" s="688"/>
      <c r="AO59" s="688"/>
      <c r="AP59" s="688"/>
      <c r="AQ59" s="611">
        <f t="shared" si="14"/>
        <v>0</v>
      </c>
      <c r="AR59" s="473"/>
      <c r="AS59" s="664">
        <f t="shared" si="15"/>
        <v>44</v>
      </c>
      <c r="AT59" s="611">
        <f t="shared" si="7"/>
        <v>0</v>
      </c>
      <c r="AU59" s="611">
        <f t="shared" si="8"/>
        <v>0</v>
      </c>
      <c r="AV59" s="611">
        <f t="shared" si="9"/>
        <v>0</v>
      </c>
    </row>
    <row r="60" spans="1:48" ht="18" customHeight="1" x14ac:dyDescent="0.25">
      <c r="A60" s="664">
        <f t="shared" si="10"/>
        <v>45</v>
      </c>
      <c r="B60" s="688"/>
      <c r="C60" s="688"/>
      <c r="D60" s="688"/>
      <c r="E60" s="688"/>
      <c r="F60" s="688"/>
      <c r="G60" s="688"/>
      <c r="H60" s="611">
        <f t="shared" si="11"/>
        <v>0</v>
      </c>
      <c r="I60" s="688"/>
      <c r="J60" s="688"/>
      <c r="K60" s="688"/>
      <c r="L60" s="688"/>
      <c r="M60" s="688"/>
      <c r="N60" s="688"/>
      <c r="O60" s="611">
        <f t="shared" si="12"/>
        <v>0</v>
      </c>
      <c r="P60" s="688"/>
      <c r="Q60" s="688"/>
      <c r="R60" s="688"/>
      <c r="S60" s="688"/>
      <c r="T60" s="688"/>
      <c r="U60" s="688"/>
      <c r="V60" s="611">
        <f t="shared" si="2"/>
        <v>0</v>
      </c>
      <c r="W60" s="688"/>
      <c r="X60" s="688"/>
      <c r="Y60" s="688"/>
      <c r="Z60" s="688"/>
      <c r="AA60" s="688"/>
      <c r="AB60" s="688"/>
      <c r="AC60" s="611">
        <f t="shared" si="3"/>
        <v>0</v>
      </c>
      <c r="AD60" s="688"/>
      <c r="AE60" s="688"/>
      <c r="AF60" s="688"/>
      <c r="AG60" s="688"/>
      <c r="AH60" s="688"/>
      <c r="AI60" s="688"/>
      <c r="AJ60" s="611">
        <f t="shared" si="13"/>
        <v>0</v>
      </c>
      <c r="AK60" s="688"/>
      <c r="AL60" s="688"/>
      <c r="AM60" s="688"/>
      <c r="AN60" s="688"/>
      <c r="AO60" s="688"/>
      <c r="AP60" s="688"/>
      <c r="AQ60" s="611">
        <f t="shared" si="14"/>
        <v>0</v>
      </c>
      <c r="AR60" s="473"/>
      <c r="AS60" s="664">
        <f t="shared" si="15"/>
        <v>45</v>
      </c>
      <c r="AT60" s="611">
        <f t="shared" si="7"/>
        <v>0</v>
      </c>
      <c r="AU60" s="611">
        <f t="shared" si="8"/>
        <v>0</v>
      </c>
      <c r="AV60" s="611">
        <f t="shared" si="9"/>
        <v>0</v>
      </c>
    </row>
    <row r="61" spans="1:48" ht="18" customHeight="1" x14ac:dyDescent="0.25">
      <c r="A61" s="664">
        <f t="shared" si="10"/>
        <v>46</v>
      </c>
      <c r="B61" s="688"/>
      <c r="C61" s="688"/>
      <c r="D61" s="688"/>
      <c r="E61" s="688"/>
      <c r="F61" s="688"/>
      <c r="G61" s="688"/>
      <c r="H61" s="611">
        <f t="shared" si="11"/>
        <v>0</v>
      </c>
      <c r="I61" s="688"/>
      <c r="J61" s="688"/>
      <c r="K61" s="688"/>
      <c r="L61" s="688"/>
      <c r="M61" s="688"/>
      <c r="N61" s="688"/>
      <c r="O61" s="611">
        <f t="shared" si="12"/>
        <v>0</v>
      </c>
      <c r="P61" s="688"/>
      <c r="Q61" s="688"/>
      <c r="R61" s="688"/>
      <c r="S61" s="688"/>
      <c r="T61" s="688"/>
      <c r="U61" s="688"/>
      <c r="V61" s="611">
        <f t="shared" si="2"/>
        <v>0</v>
      </c>
      <c r="W61" s="688"/>
      <c r="X61" s="688"/>
      <c r="Y61" s="688"/>
      <c r="Z61" s="688"/>
      <c r="AA61" s="688"/>
      <c r="AB61" s="688"/>
      <c r="AC61" s="611">
        <f t="shared" si="3"/>
        <v>0</v>
      </c>
      <c r="AD61" s="688"/>
      <c r="AE61" s="688"/>
      <c r="AF61" s="688"/>
      <c r="AG61" s="688"/>
      <c r="AH61" s="688"/>
      <c r="AI61" s="688"/>
      <c r="AJ61" s="611">
        <f t="shared" si="13"/>
        <v>0</v>
      </c>
      <c r="AK61" s="688"/>
      <c r="AL61" s="688"/>
      <c r="AM61" s="688"/>
      <c r="AN61" s="688"/>
      <c r="AO61" s="688"/>
      <c r="AP61" s="688"/>
      <c r="AQ61" s="611">
        <f t="shared" si="14"/>
        <v>0</v>
      </c>
      <c r="AR61" s="473"/>
      <c r="AS61" s="664">
        <f t="shared" si="15"/>
        <v>46</v>
      </c>
      <c r="AT61" s="611">
        <f t="shared" si="7"/>
        <v>0</v>
      </c>
      <c r="AU61" s="611">
        <f t="shared" si="8"/>
        <v>0</v>
      </c>
      <c r="AV61" s="611">
        <f t="shared" si="9"/>
        <v>0</v>
      </c>
    </row>
    <row r="62" spans="1:48" ht="18" customHeight="1" x14ac:dyDescent="0.25">
      <c r="A62" s="664">
        <f t="shared" si="10"/>
        <v>47</v>
      </c>
      <c r="B62" s="688"/>
      <c r="C62" s="688"/>
      <c r="D62" s="688"/>
      <c r="E62" s="688"/>
      <c r="F62" s="688"/>
      <c r="G62" s="688"/>
      <c r="H62" s="611">
        <f t="shared" si="11"/>
        <v>0</v>
      </c>
      <c r="I62" s="688"/>
      <c r="J62" s="688"/>
      <c r="K62" s="688"/>
      <c r="L62" s="688"/>
      <c r="M62" s="688"/>
      <c r="N62" s="688"/>
      <c r="O62" s="611">
        <f t="shared" si="12"/>
        <v>0</v>
      </c>
      <c r="P62" s="688"/>
      <c r="Q62" s="688"/>
      <c r="R62" s="688"/>
      <c r="S62" s="688"/>
      <c r="T62" s="688"/>
      <c r="U62" s="688"/>
      <c r="V62" s="611">
        <f t="shared" si="2"/>
        <v>0</v>
      </c>
      <c r="W62" s="688"/>
      <c r="X62" s="688"/>
      <c r="Y62" s="688"/>
      <c r="Z62" s="688"/>
      <c r="AA62" s="688"/>
      <c r="AB62" s="688"/>
      <c r="AC62" s="611">
        <f t="shared" si="3"/>
        <v>0</v>
      </c>
      <c r="AD62" s="688"/>
      <c r="AE62" s="688"/>
      <c r="AF62" s="688"/>
      <c r="AG62" s="688"/>
      <c r="AH62" s="688"/>
      <c r="AI62" s="688"/>
      <c r="AJ62" s="611">
        <f t="shared" si="13"/>
        <v>0</v>
      </c>
      <c r="AK62" s="688"/>
      <c r="AL62" s="688"/>
      <c r="AM62" s="688"/>
      <c r="AN62" s="688"/>
      <c r="AO62" s="688"/>
      <c r="AP62" s="688"/>
      <c r="AQ62" s="611">
        <f t="shared" si="14"/>
        <v>0</v>
      </c>
      <c r="AR62" s="473"/>
      <c r="AS62" s="664">
        <f t="shared" si="15"/>
        <v>47</v>
      </c>
      <c r="AT62" s="611">
        <f t="shared" si="7"/>
        <v>0</v>
      </c>
      <c r="AU62" s="611">
        <f t="shared" si="8"/>
        <v>0</v>
      </c>
      <c r="AV62" s="611">
        <f t="shared" si="9"/>
        <v>0</v>
      </c>
    </row>
    <row r="63" spans="1:48" ht="18" customHeight="1" x14ac:dyDescent="0.25">
      <c r="A63" s="664">
        <f t="shared" si="10"/>
        <v>48</v>
      </c>
      <c r="B63" s="688"/>
      <c r="C63" s="688"/>
      <c r="D63" s="688"/>
      <c r="E63" s="688"/>
      <c r="F63" s="688"/>
      <c r="G63" s="688"/>
      <c r="H63" s="611">
        <f t="shared" si="11"/>
        <v>0</v>
      </c>
      <c r="I63" s="688"/>
      <c r="J63" s="688"/>
      <c r="K63" s="688"/>
      <c r="L63" s="688"/>
      <c r="M63" s="688"/>
      <c r="N63" s="688"/>
      <c r="O63" s="611">
        <f t="shared" si="12"/>
        <v>0</v>
      </c>
      <c r="P63" s="688"/>
      <c r="Q63" s="688"/>
      <c r="R63" s="688"/>
      <c r="S63" s="688"/>
      <c r="T63" s="688"/>
      <c r="U63" s="688"/>
      <c r="V63" s="611">
        <f t="shared" si="2"/>
        <v>0</v>
      </c>
      <c r="W63" s="688"/>
      <c r="X63" s="688"/>
      <c r="Y63" s="688"/>
      <c r="Z63" s="688"/>
      <c r="AA63" s="688"/>
      <c r="AB63" s="688"/>
      <c r="AC63" s="611">
        <f t="shared" si="3"/>
        <v>0</v>
      </c>
      <c r="AD63" s="688"/>
      <c r="AE63" s="688"/>
      <c r="AF63" s="688"/>
      <c r="AG63" s="688"/>
      <c r="AH63" s="688"/>
      <c r="AI63" s="688"/>
      <c r="AJ63" s="611">
        <f t="shared" si="13"/>
        <v>0</v>
      </c>
      <c r="AK63" s="688"/>
      <c r="AL63" s="688"/>
      <c r="AM63" s="688"/>
      <c r="AN63" s="688"/>
      <c r="AO63" s="688"/>
      <c r="AP63" s="688"/>
      <c r="AQ63" s="611">
        <f t="shared" si="14"/>
        <v>0</v>
      </c>
      <c r="AR63" s="473"/>
      <c r="AS63" s="664">
        <f t="shared" si="15"/>
        <v>48</v>
      </c>
      <c r="AT63" s="611">
        <f t="shared" si="7"/>
        <v>0</v>
      </c>
      <c r="AU63" s="611">
        <f t="shared" si="8"/>
        <v>0</v>
      </c>
      <c r="AV63" s="611">
        <f t="shared" si="9"/>
        <v>0</v>
      </c>
    </row>
    <row r="64" spans="1:48" ht="18" customHeight="1" x14ac:dyDescent="0.25">
      <c r="A64" s="664">
        <f t="shared" si="10"/>
        <v>49</v>
      </c>
      <c r="B64" s="688"/>
      <c r="C64" s="688"/>
      <c r="D64" s="688"/>
      <c r="E64" s="688"/>
      <c r="F64" s="688"/>
      <c r="G64" s="688"/>
      <c r="H64" s="611">
        <f t="shared" si="11"/>
        <v>0</v>
      </c>
      <c r="I64" s="688"/>
      <c r="J64" s="688"/>
      <c r="K64" s="688"/>
      <c r="L64" s="688"/>
      <c r="M64" s="688"/>
      <c r="N64" s="688"/>
      <c r="O64" s="611">
        <f t="shared" si="12"/>
        <v>0</v>
      </c>
      <c r="P64" s="688"/>
      <c r="Q64" s="688"/>
      <c r="R64" s="688"/>
      <c r="S64" s="688"/>
      <c r="T64" s="688"/>
      <c r="U64" s="688"/>
      <c r="V64" s="611">
        <f t="shared" si="2"/>
        <v>0</v>
      </c>
      <c r="W64" s="688"/>
      <c r="X64" s="688"/>
      <c r="Y64" s="688"/>
      <c r="Z64" s="688"/>
      <c r="AA64" s="688"/>
      <c r="AB64" s="688"/>
      <c r="AC64" s="611">
        <f t="shared" si="3"/>
        <v>0</v>
      </c>
      <c r="AD64" s="688"/>
      <c r="AE64" s="688"/>
      <c r="AF64" s="688"/>
      <c r="AG64" s="688"/>
      <c r="AH64" s="688"/>
      <c r="AI64" s="688"/>
      <c r="AJ64" s="611">
        <f t="shared" si="13"/>
        <v>0</v>
      </c>
      <c r="AK64" s="688"/>
      <c r="AL64" s="688"/>
      <c r="AM64" s="688"/>
      <c r="AN64" s="688"/>
      <c r="AO64" s="688"/>
      <c r="AP64" s="688"/>
      <c r="AQ64" s="611">
        <f t="shared" si="14"/>
        <v>0</v>
      </c>
      <c r="AR64" s="473"/>
      <c r="AS64" s="664">
        <f t="shared" si="15"/>
        <v>49</v>
      </c>
      <c r="AT64" s="611">
        <f t="shared" si="7"/>
        <v>0</v>
      </c>
      <c r="AU64" s="611">
        <f t="shared" si="8"/>
        <v>0</v>
      </c>
      <c r="AV64" s="611">
        <f t="shared" si="9"/>
        <v>0</v>
      </c>
    </row>
    <row r="65" spans="1:48" ht="18" customHeight="1" x14ac:dyDescent="0.25">
      <c r="A65" s="664">
        <f t="shared" si="10"/>
        <v>50</v>
      </c>
      <c r="B65" s="688"/>
      <c r="C65" s="688"/>
      <c r="D65" s="688"/>
      <c r="E65" s="688"/>
      <c r="F65" s="688"/>
      <c r="G65" s="688"/>
      <c r="H65" s="611">
        <f t="shared" si="11"/>
        <v>0</v>
      </c>
      <c r="I65" s="688"/>
      <c r="J65" s="688"/>
      <c r="K65" s="688"/>
      <c r="L65" s="688"/>
      <c r="M65" s="688"/>
      <c r="N65" s="688"/>
      <c r="O65" s="611">
        <f t="shared" si="12"/>
        <v>0</v>
      </c>
      <c r="P65" s="688"/>
      <c r="Q65" s="688"/>
      <c r="R65" s="688"/>
      <c r="S65" s="688"/>
      <c r="T65" s="688"/>
      <c r="U65" s="688"/>
      <c r="V65" s="611">
        <f t="shared" si="2"/>
        <v>0</v>
      </c>
      <c r="W65" s="688"/>
      <c r="X65" s="688"/>
      <c r="Y65" s="688"/>
      <c r="Z65" s="688"/>
      <c r="AA65" s="688"/>
      <c r="AB65" s="688"/>
      <c r="AC65" s="611">
        <f t="shared" si="3"/>
        <v>0</v>
      </c>
      <c r="AD65" s="688"/>
      <c r="AE65" s="688"/>
      <c r="AF65" s="688"/>
      <c r="AG65" s="688"/>
      <c r="AH65" s="688"/>
      <c r="AI65" s="688"/>
      <c r="AJ65" s="611">
        <f t="shared" si="13"/>
        <v>0</v>
      </c>
      <c r="AK65" s="688"/>
      <c r="AL65" s="688"/>
      <c r="AM65" s="688"/>
      <c r="AN65" s="688"/>
      <c r="AO65" s="688"/>
      <c r="AP65" s="688"/>
      <c r="AQ65" s="611">
        <f t="shared" si="14"/>
        <v>0</v>
      </c>
      <c r="AR65" s="473"/>
      <c r="AS65" s="664">
        <f t="shared" si="15"/>
        <v>50</v>
      </c>
      <c r="AT65" s="611">
        <f t="shared" si="7"/>
        <v>0</v>
      </c>
      <c r="AU65" s="611">
        <f t="shared" si="8"/>
        <v>0</v>
      </c>
      <c r="AV65" s="611">
        <f t="shared" si="9"/>
        <v>0</v>
      </c>
    </row>
    <row r="66" spans="1:48" ht="18" customHeight="1" x14ac:dyDescent="0.25">
      <c r="A66" s="664">
        <f t="shared" si="10"/>
        <v>51</v>
      </c>
      <c r="B66" s="688"/>
      <c r="C66" s="688"/>
      <c r="D66" s="688"/>
      <c r="E66" s="688"/>
      <c r="F66" s="688"/>
      <c r="G66" s="688"/>
      <c r="H66" s="611">
        <f t="shared" si="11"/>
        <v>0</v>
      </c>
      <c r="I66" s="688"/>
      <c r="J66" s="688"/>
      <c r="K66" s="688"/>
      <c r="L66" s="688"/>
      <c r="M66" s="688"/>
      <c r="N66" s="688"/>
      <c r="O66" s="611">
        <f t="shared" si="12"/>
        <v>0</v>
      </c>
      <c r="P66" s="688"/>
      <c r="Q66" s="688"/>
      <c r="R66" s="688"/>
      <c r="S66" s="688"/>
      <c r="T66" s="688"/>
      <c r="U66" s="688"/>
      <c r="V66" s="611">
        <f t="shared" si="2"/>
        <v>0</v>
      </c>
      <c r="W66" s="688"/>
      <c r="X66" s="688"/>
      <c r="Y66" s="688"/>
      <c r="Z66" s="688"/>
      <c r="AA66" s="688"/>
      <c r="AB66" s="688"/>
      <c r="AC66" s="611">
        <f t="shared" si="3"/>
        <v>0</v>
      </c>
      <c r="AD66" s="688"/>
      <c r="AE66" s="688"/>
      <c r="AF66" s="688"/>
      <c r="AG66" s="688"/>
      <c r="AH66" s="688"/>
      <c r="AI66" s="688"/>
      <c r="AJ66" s="611">
        <f t="shared" si="13"/>
        <v>0</v>
      </c>
      <c r="AK66" s="688"/>
      <c r="AL66" s="688"/>
      <c r="AM66" s="688"/>
      <c r="AN66" s="688"/>
      <c r="AO66" s="688"/>
      <c r="AP66" s="688"/>
      <c r="AQ66" s="611">
        <f t="shared" si="14"/>
        <v>0</v>
      </c>
      <c r="AR66" s="473"/>
      <c r="AS66" s="664">
        <f t="shared" si="15"/>
        <v>51</v>
      </c>
      <c r="AT66" s="611">
        <f t="shared" si="7"/>
        <v>0</v>
      </c>
      <c r="AU66" s="611">
        <f t="shared" si="8"/>
        <v>0</v>
      </c>
      <c r="AV66" s="611">
        <f t="shared" si="9"/>
        <v>0</v>
      </c>
    </row>
    <row r="67" spans="1:48" ht="18" customHeight="1" x14ac:dyDescent="0.25">
      <c r="A67" s="664">
        <f t="shared" si="10"/>
        <v>52</v>
      </c>
      <c r="B67" s="688"/>
      <c r="C67" s="688"/>
      <c r="D67" s="688"/>
      <c r="E67" s="688"/>
      <c r="F67" s="688"/>
      <c r="G67" s="688"/>
      <c r="H67" s="611">
        <f t="shared" si="11"/>
        <v>0</v>
      </c>
      <c r="I67" s="688"/>
      <c r="J67" s="688"/>
      <c r="K67" s="688"/>
      <c r="L67" s="688"/>
      <c r="M67" s="688"/>
      <c r="N67" s="688"/>
      <c r="O67" s="611">
        <f t="shared" si="12"/>
        <v>0</v>
      </c>
      <c r="P67" s="688"/>
      <c r="Q67" s="688"/>
      <c r="R67" s="688"/>
      <c r="S67" s="688"/>
      <c r="T67" s="688"/>
      <c r="U67" s="688"/>
      <c r="V67" s="611">
        <f t="shared" si="2"/>
        <v>0</v>
      </c>
      <c r="W67" s="688"/>
      <c r="X67" s="688"/>
      <c r="Y67" s="688"/>
      <c r="Z67" s="688"/>
      <c r="AA67" s="688"/>
      <c r="AB67" s="688"/>
      <c r="AC67" s="611">
        <f t="shared" si="3"/>
        <v>0</v>
      </c>
      <c r="AD67" s="688"/>
      <c r="AE67" s="688"/>
      <c r="AF67" s="688"/>
      <c r="AG67" s="688"/>
      <c r="AH67" s="688"/>
      <c r="AI67" s="688"/>
      <c r="AJ67" s="611">
        <f t="shared" si="13"/>
        <v>0</v>
      </c>
      <c r="AK67" s="688"/>
      <c r="AL67" s="688"/>
      <c r="AM67" s="688"/>
      <c r="AN67" s="688"/>
      <c r="AO67" s="688"/>
      <c r="AP67" s="688"/>
      <c r="AQ67" s="611">
        <f t="shared" si="14"/>
        <v>0</v>
      </c>
      <c r="AR67" s="473"/>
      <c r="AS67" s="664">
        <f t="shared" si="15"/>
        <v>52</v>
      </c>
      <c r="AT67" s="611">
        <f t="shared" si="7"/>
        <v>0</v>
      </c>
      <c r="AU67" s="611">
        <f t="shared" si="8"/>
        <v>0</v>
      </c>
      <c r="AV67" s="611">
        <f t="shared" si="9"/>
        <v>0</v>
      </c>
    </row>
    <row r="68" spans="1:48" ht="18" customHeight="1" x14ac:dyDescent="0.25">
      <c r="A68" s="664">
        <f t="shared" si="10"/>
        <v>53</v>
      </c>
      <c r="B68" s="688"/>
      <c r="C68" s="688"/>
      <c r="D68" s="688"/>
      <c r="E68" s="688"/>
      <c r="F68" s="688"/>
      <c r="G68" s="688"/>
      <c r="H68" s="611">
        <f t="shared" si="11"/>
        <v>0</v>
      </c>
      <c r="I68" s="688"/>
      <c r="J68" s="688"/>
      <c r="K68" s="688"/>
      <c r="L68" s="688"/>
      <c r="M68" s="688"/>
      <c r="N68" s="688"/>
      <c r="O68" s="611">
        <f t="shared" si="12"/>
        <v>0</v>
      </c>
      <c r="P68" s="688"/>
      <c r="Q68" s="688"/>
      <c r="R68" s="688"/>
      <c r="S68" s="688"/>
      <c r="T68" s="688"/>
      <c r="U68" s="688"/>
      <c r="V68" s="611">
        <f t="shared" si="2"/>
        <v>0</v>
      </c>
      <c r="W68" s="688"/>
      <c r="X68" s="688"/>
      <c r="Y68" s="688"/>
      <c r="Z68" s="688"/>
      <c r="AA68" s="688"/>
      <c r="AB68" s="688"/>
      <c r="AC68" s="611">
        <f t="shared" si="3"/>
        <v>0</v>
      </c>
      <c r="AD68" s="688"/>
      <c r="AE68" s="688"/>
      <c r="AF68" s="688"/>
      <c r="AG68" s="688"/>
      <c r="AH68" s="688"/>
      <c r="AI68" s="688"/>
      <c r="AJ68" s="611">
        <f t="shared" si="13"/>
        <v>0</v>
      </c>
      <c r="AK68" s="688"/>
      <c r="AL68" s="688"/>
      <c r="AM68" s="688"/>
      <c r="AN68" s="688"/>
      <c r="AO68" s="688"/>
      <c r="AP68" s="688"/>
      <c r="AQ68" s="611">
        <f t="shared" si="14"/>
        <v>0</v>
      </c>
      <c r="AR68" s="473"/>
      <c r="AS68" s="664">
        <f t="shared" si="15"/>
        <v>53</v>
      </c>
      <c r="AT68" s="611">
        <f t="shared" si="7"/>
        <v>0</v>
      </c>
      <c r="AU68" s="611">
        <f t="shared" si="8"/>
        <v>0</v>
      </c>
      <c r="AV68" s="611">
        <f t="shared" si="9"/>
        <v>0</v>
      </c>
    </row>
    <row r="69" spans="1:48" ht="18" customHeight="1" x14ac:dyDescent="0.25">
      <c r="A69" s="664">
        <f t="shared" si="10"/>
        <v>54</v>
      </c>
      <c r="B69" s="688"/>
      <c r="C69" s="688"/>
      <c r="D69" s="688"/>
      <c r="E69" s="688"/>
      <c r="F69" s="688"/>
      <c r="G69" s="688"/>
      <c r="H69" s="611">
        <f t="shared" si="11"/>
        <v>0</v>
      </c>
      <c r="I69" s="688"/>
      <c r="J69" s="688"/>
      <c r="K69" s="688"/>
      <c r="L69" s="688"/>
      <c r="M69" s="688"/>
      <c r="N69" s="688"/>
      <c r="O69" s="611">
        <f t="shared" si="12"/>
        <v>0</v>
      </c>
      <c r="P69" s="688"/>
      <c r="Q69" s="688"/>
      <c r="R69" s="688"/>
      <c r="S69" s="688"/>
      <c r="T69" s="688"/>
      <c r="U69" s="688"/>
      <c r="V69" s="611">
        <f t="shared" si="2"/>
        <v>0</v>
      </c>
      <c r="W69" s="688"/>
      <c r="X69" s="688"/>
      <c r="Y69" s="688"/>
      <c r="Z69" s="688"/>
      <c r="AA69" s="688"/>
      <c r="AB69" s="688"/>
      <c r="AC69" s="611">
        <f t="shared" si="3"/>
        <v>0</v>
      </c>
      <c r="AD69" s="688"/>
      <c r="AE69" s="688"/>
      <c r="AF69" s="688"/>
      <c r="AG69" s="688"/>
      <c r="AH69" s="688"/>
      <c r="AI69" s="688"/>
      <c r="AJ69" s="611">
        <f t="shared" si="13"/>
        <v>0</v>
      </c>
      <c r="AK69" s="688"/>
      <c r="AL69" s="688"/>
      <c r="AM69" s="688"/>
      <c r="AN69" s="688"/>
      <c r="AO69" s="688"/>
      <c r="AP69" s="688"/>
      <c r="AQ69" s="611">
        <f t="shared" si="14"/>
        <v>0</v>
      </c>
      <c r="AR69" s="473"/>
      <c r="AS69" s="664">
        <f t="shared" si="15"/>
        <v>54</v>
      </c>
      <c r="AT69" s="611">
        <f t="shared" si="7"/>
        <v>0</v>
      </c>
      <c r="AU69" s="611">
        <f t="shared" si="8"/>
        <v>0</v>
      </c>
      <c r="AV69" s="611">
        <f t="shared" si="9"/>
        <v>0</v>
      </c>
    </row>
    <row r="70" spans="1:48" ht="18" customHeight="1" x14ac:dyDescent="0.25">
      <c r="A70" s="664">
        <f t="shared" si="10"/>
        <v>55</v>
      </c>
      <c r="B70" s="688"/>
      <c r="C70" s="688"/>
      <c r="D70" s="688"/>
      <c r="E70" s="688"/>
      <c r="F70" s="688"/>
      <c r="G70" s="688"/>
      <c r="H70" s="611">
        <f t="shared" si="11"/>
        <v>0</v>
      </c>
      <c r="I70" s="688"/>
      <c r="J70" s="688"/>
      <c r="K70" s="688"/>
      <c r="L70" s="688"/>
      <c r="M70" s="688"/>
      <c r="N70" s="688"/>
      <c r="O70" s="611">
        <f t="shared" si="12"/>
        <v>0</v>
      </c>
      <c r="P70" s="688"/>
      <c r="Q70" s="688"/>
      <c r="R70" s="688"/>
      <c r="S70" s="688"/>
      <c r="T70" s="688"/>
      <c r="U70" s="688"/>
      <c r="V70" s="611">
        <f t="shared" si="2"/>
        <v>0</v>
      </c>
      <c r="W70" s="688"/>
      <c r="X70" s="688"/>
      <c r="Y70" s="688"/>
      <c r="Z70" s="688"/>
      <c r="AA70" s="688"/>
      <c r="AB70" s="688"/>
      <c r="AC70" s="611">
        <f t="shared" si="3"/>
        <v>0</v>
      </c>
      <c r="AD70" s="688"/>
      <c r="AE70" s="688"/>
      <c r="AF70" s="688"/>
      <c r="AG70" s="688"/>
      <c r="AH70" s="688"/>
      <c r="AI70" s="688"/>
      <c r="AJ70" s="611">
        <f t="shared" si="13"/>
        <v>0</v>
      </c>
      <c r="AK70" s="688"/>
      <c r="AL70" s="688"/>
      <c r="AM70" s="688"/>
      <c r="AN70" s="688"/>
      <c r="AO70" s="688"/>
      <c r="AP70" s="688"/>
      <c r="AQ70" s="611">
        <f t="shared" si="14"/>
        <v>0</v>
      </c>
      <c r="AR70" s="473"/>
      <c r="AS70" s="664">
        <f t="shared" si="15"/>
        <v>55</v>
      </c>
      <c r="AT70" s="611">
        <f t="shared" si="7"/>
        <v>0</v>
      </c>
      <c r="AU70" s="611">
        <f t="shared" si="8"/>
        <v>0</v>
      </c>
      <c r="AV70" s="611">
        <f t="shared" si="9"/>
        <v>0</v>
      </c>
    </row>
    <row r="71" spans="1:48" ht="18" customHeight="1" x14ac:dyDescent="0.25">
      <c r="A71" s="664">
        <f t="shared" si="10"/>
        <v>56</v>
      </c>
      <c r="B71" s="688"/>
      <c r="C71" s="688"/>
      <c r="D71" s="688"/>
      <c r="E71" s="688"/>
      <c r="F71" s="688"/>
      <c r="G71" s="688"/>
      <c r="H71" s="611">
        <f t="shared" si="11"/>
        <v>0</v>
      </c>
      <c r="I71" s="688"/>
      <c r="J71" s="688"/>
      <c r="K71" s="688"/>
      <c r="L71" s="688"/>
      <c r="M71" s="688"/>
      <c r="N71" s="688"/>
      <c r="O71" s="611">
        <f t="shared" si="12"/>
        <v>0</v>
      </c>
      <c r="P71" s="688"/>
      <c r="Q71" s="688"/>
      <c r="R71" s="688"/>
      <c r="S71" s="688"/>
      <c r="T71" s="688"/>
      <c r="U71" s="688"/>
      <c r="V71" s="611">
        <f t="shared" si="2"/>
        <v>0</v>
      </c>
      <c r="W71" s="688"/>
      <c r="X71" s="688"/>
      <c r="Y71" s="688"/>
      <c r="Z71" s="688"/>
      <c r="AA71" s="688"/>
      <c r="AB71" s="688"/>
      <c r="AC71" s="611">
        <f t="shared" si="3"/>
        <v>0</v>
      </c>
      <c r="AD71" s="688"/>
      <c r="AE71" s="688"/>
      <c r="AF71" s="688"/>
      <c r="AG71" s="688"/>
      <c r="AH71" s="688"/>
      <c r="AI71" s="688"/>
      <c r="AJ71" s="611">
        <f t="shared" si="13"/>
        <v>0</v>
      </c>
      <c r="AK71" s="688"/>
      <c r="AL71" s="688"/>
      <c r="AM71" s="688"/>
      <c r="AN71" s="688"/>
      <c r="AO71" s="688"/>
      <c r="AP71" s="688"/>
      <c r="AQ71" s="611">
        <f t="shared" si="14"/>
        <v>0</v>
      </c>
      <c r="AR71" s="473"/>
      <c r="AS71" s="664">
        <f t="shared" si="15"/>
        <v>56</v>
      </c>
      <c r="AT71" s="611">
        <f t="shared" si="7"/>
        <v>0</v>
      </c>
      <c r="AU71" s="611">
        <f t="shared" si="8"/>
        <v>0</v>
      </c>
      <c r="AV71" s="611">
        <f t="shared" si="9"/>
        <v>0</v>
      </c>
    </row>
    <row r="72" spans="1:48" ht="18" customHeight="1" x14ac:dyDescent="0.25">
      <c r="A72" s="664">
        <f t="shared" si="10"/>
        <v>57</v>
      </c>
      <c r="B72" s="688"/>
      <c r="C72" s="688"/>
      <c r="D72" s="688"/>
      <c r="E72" s="688"/>
      <c r="F72" s="688"/>
      <c r="G72" s="688"/>
      <c r="H72" s="611">
        <f t="shared" si="11"/>
        <v>0</v>
      </c>
      <c r="I72" s="688"/>
      <c r="J72" s="688"/>
      <c r="K72" s="688"/>
      <c r="L72" s="688"/>
      <c r="M72" s="688"/>
      <c r="N72" s="688"/>
      <c r="O72" s="611">
        <f t="shared" si="12"/>
        <v>0</v>
      </c>
      <c r="P72" s="688"/>
      <c r="Q72" s="688"/>
      <c r="R72" s="688"/>
      <c r="S72" s="688"/>
      <c r="T72" s="688"/>
      <c r="U72" s="688"/>
      <c r="V72" s="611">
        <f t="shared" si="2"/>
        <v>0</v>
      </c>
      <c r="W72" s="688"/>
      <c r="X72" s="688"/>
      <c r="Y72" s="688"/>
      <c r="Z72" s="688"/>
      <c r="AA72" s="688"/>
      <c r="AB72" s="688"/>
      <c r="AC72" s="611">
        <f t="shared" si="3"/>
        <v>0</v>
      </c>
      <c r="AD72" s="688"/>
      <c r="AE72" s="688"/>
      <c r="AF72" s="688"/>
      <c r="AG72" s="688"/>
      <c r="AH72" s="688"/>
      <c r="AI72" s="688"/>
      <c r="AJ72" s="611">
        <f t="shared" si="13"/>
        <v>0</v>
      </c>
      <c r="AK72" s="688"/>
      <c r="AL72" s="688"/>
      <c r="AM72" s="688"/>
      <c r="AN72" s="688"/>
      <c r="AO72" s="688"/>
      <c r="AP72" s="688"/>
      <c r="AQ72" s="611">
        <f t="shared" si="14"/>
        <v>0</v>
      </c>
      <c r="AR72" s="473"/>
      <c r="AS72" s="664">
        <f t="shared" si="15"/>
        <v>57</v>
      </c>
      <c r="AT72" s="611">
        <f t="shared" si="7"/>
        <v>0</v>
      </c>
      <c r="AU72" s="611">
        <f t="shared" si="8"/>
        <v>0</v>
      </c>
      <c r="AV72" s="611">
        <f t="shared" si="9"/>
        <v>0</v>
      </c>
    </row>
    <row r="73" spans="1:48" ht="18" customHeight="1" x14ac:dyDescent="0.25">
      <c r="A73" s="664">
        <f t="shared" si="10"/>
        <v>58</v>
      </c>
      <c r="B73" s="688"/>
      <c r="C73" s="688"/>
      <c r="D73" s="688"/>
      <c r="E73" s="688"/>
      <c r="F73" s="688"/>
      <c r="G73" s="688"/>
      <c r="H73" s="611">
        <f t="shared" si="11"/>
        <v>0</v>
      </c>
      <c r="I73" s="688"/>
      <c r="J73" s="688"/>
      <c r="K73" s="688"/>
      <c r="L73" s="688"/>
      <c r="M73" s="688"/>
      <c r="N73" s="688"/>
      <c r="O73" s="611">
        <f t="shared" si="12"/>
        <v>0</v>
      </c>
      <c r="P73" s="688"/>
      <c r="Q73" s="688"/>
      <c r="R73" s="688"/>
      <c r="S73" s="688"/>
      <c r="T73" s="688"/>
      <c r="U73" s="688"/>
      <c r="V73" s="611">
        <f t="shared" si="2"/>
        <v>0</v>
      </c>
      <c r="W73" s="688"/>
      <c r="X73" s="688"/>
      <c r="Y73" s="688"/>
      <c r="Z73" s="688"/>
      <c r="AA73" s="688"/>
      <c r="AB73" s="688"/>
      <c r="AC73" s="611">
        <f t="shared" si="3"/>
        <v>0</v>
      </c>
      <c r="AD73" s="688"/>
      <c r="AE73" s="688"/>
      <c r="AF73" s="688"/>
      <c r="AG73" s="688"/>
      <c r="AH73" s="688"/>
      <c r="AI73" s="688"/>
      <c r="AJ73" s="611">
        <f t="shared" si="13"/>
        <v>0</v>
      </c>
      <c r="AK73" s="688"/>
      <c r="AL73" s="688"/>
      <c r="AM73" s="688"/>
      <c r="AN73" s="688"/>
      <c r="AO73" s="688"/>
      <c r="AP73" s="688"/>
      <c r="AQ73" s="611">
        <f t="shared" si="14"/>
        <v>0</v>
      </c>
      <c r="AR73" s="473"/>
      <c r="AS73" s="664">
        <f t="shared" si="15"/>
        <v>58</v>
      </c>
      <c r="AT73" s="611">
        <f t="shared" si="7"/>
        <v>0</v>
      </c>
      <c r="AU73" s="611">
        <f t="shared" si="8"/>
        <v>0</v>
      </c>
      <c r="AV73" s="611">
        <f t="shared" si="9"/>
        <v>0</v>
      </c>
    </row>
    <row r="74" spans="1:48" ht="18" customHeight="1" x14ac:dyDescent="0.25">
      <c r="A74" s="664">
        <f t="shared" si="10"/>
        <v>59</v>
      </c>
      <c r="B74" s="688"/>
      <c r="C74" s="688"/>
      <c r="D74" s="688"/>
      <c r="E74" s="688"/>
      <c r="F74" s="688"/>
      <c r="G74" s="688"/>
      <c r="H74" s="611">
        <f t="shared" si="11"/>
        <v>0</v>
      </c>
      <c r="I74" s="688"/>
      <c r="J74" s="688"/>
      <c r="K74" s="688"/>
      <c r="L74" s="688"/>
      <c r="M74" s="688"/>
      <c r="N74" s="688"/>
      <c r="O74" s="611">
        <f t="shared" si="12"/>
        <v>0</v>
      </c>
      <c r="P74" s="688"/>
      <c r="Q74" s="688"/>
      <c r="R74" s="688"/>
      <c r="S74" s="688"/>
      <c r="T74" s="688"/>
      <c r="U74" s="688"/>
      <c r="V74" s="611">
        <f t="shared" si="2"/>
        <v>0</v>
      </c>
      <c r="W74" s="688"/>
      <c r="X74" s="688"/>
      <c r="Y74" s="688"/>
      <c r="Z74" s="688"/>
      <c r="AA74" s="688"/>
      <c r="AB74" s="688"/>
      <c r="AC74" s="611">
        <f t="shared" si="3"/>
        <v>0</v>
      </c>
      <c r="AD74" s="688"/>
      <c r="AE74" s="688"/>
      <c r="AF74" s="688"/>
      <c r="AG74" s="688"/>
      <c r="AH74" s="688"/>
      <c r="AI74" s="688"/>
      <c r="AJ74" s="611">
        <f t="shared" si="13"/>
        <v>0</v>
      </c>
      <c r="AK74" s="688"/>
      <c r="AL74" s="688"/>
      <c r="AM74" s="688"/>
      <c r="AN74" s="688"/>
      <c r="AO74" s="688"/>
      <c r="AP74" s="688"/>
      <c r="AQ74" s="611">
        <f t="shared" si="14"/>
        <v>0</v>
      </c>
      <c r="AR74" s="473"/>
      <c r="AS74" s="664">
        <f t="shared" si="15"/>
        <v>59</v>
      </c>
      <c r="AT74" s="611">
        <f t="shared" si="7"/>
        <v>0</v>
      </c>
      <c r="AU74" s="611">
        <f t="shared" si="8"/>
        <v>0</v>
      </c>
      <c r="AV74" s="611">
        <f t="shared" si="9"/>
        <v>0</v>
      </c>
    </row>
    <row r="75" spans="1:48" ht="18" customHeight="1" x14ac:dyDescent="0.25">
      <c r="A75" s="664">
        <f t="shared" si="10"/>
        <v>60</v>
      </c>
      <c r="B75" s="688"/>
      <c r="C75" s="688"/>
      <c r="D75" s="688"/>
      <c r="E75" s="688"/>
      <c r="F75" s="688"/>
      <c r="G75" s="688"/>
      <c r="H75" s="611">
        <f t="shared" si="11"/>
        <v>0</v>
      </c>
      <c r="I75" s="688"/>
      <c r="J75" s="688"/>
      <c r="K75" s="688"/>
      <c r="L75" s="688"/>
      <c r="M75" s="688"/>
      <c r="N75" s="688"/>
      <c r="O75" s="611">
        <f t="shared" si="12"/>
        <v>0</v>
      </c>
      <c r="P75" s="688"/>
      <c r="Q75" s="688"/>
      <c r="R75" s="688"/>
      <c r="S75" s="688"/>
      <c r="T75" s="688"/>
      <c r="U75" s="688"/>
      <c r="V75" s="611">
        <f t="shared" si="2"/>
        <v>0</v>
      </c>
      <c r="W75" s="688"/>
      <c r="X75" s="688"/>
      <c r="Y75" s="688"/>
      <c r="Z75" s="688"/>
      <c r="AA75" s="688"/>
      <c r="AB75" s="688"/>
      <c r="AC75" s="611">
        <f t="shared" si="3"/>
        <v>0</v>
      </c>
      <c r="AD75" s="688"/>
      <c r="AE75" s="688"/>
      <c r="AF75" s="688"/>
      <c r="AG75" s="688"/>
      <c r="AH75" s="688"/>
      <c r="AI75" s="688"/>
      <c r="AJ75" s="611">
        <f t="shared" si="13"/>
        <v>0</v>
      </c>
      <c r="AK75" s="688"/>
      <c r="AL75" s="688"/>
      <c r="AM75" s="688"/>
      <c r="AN75" s="688"/>
      <c r="AO75" s="688"/>
      <c r="AP75" s="688"/>
      <c r="AQ75" s="611">
        <f t="shared" si="14"/>
        <v>0</v>
      </c>
      <c r="AR75" s="473"/>
      <c r="AS75" s="664">
        <f t="shared" si="15"/>
        <v>60</v>
      </c>
      <c r="AT75" s="611">
        <f t="shared" si="7"/>
        <v>0</v>
      </c>
      <c r="AU75" s="611">
        <f t="shared" si="8"/>
        <v>0</v>
      </c>
      <c r="AV75" s="611">
        <f t="shared" si="9"/>
        <v>0</v>
      </c>
    </row>
    <row r="76" spans="1:48" ht="18" customHeight="1" x14ac:dyDescent="0.25">
      <c r="A76" s="664">
        <f t="shared" si="10"/>
        <v>61</v>
      </c>
      <c r="B76" s="688"/>
      <c r="C76" s="688"/>
      <c r="D76" s="688"/>
      <c r="E76" s="688"/>
      <c r="F76" s="688"/>
      <c r="G76" s="688"/>
      <c r="H76" s="611">
        <f t="shared" si="11"/>
        <v>0</v>
      </c>
      <c r="I76" s="688"/>
      <c r="J76" s="688"/>
      <c r="K76" s="688"/>
      <c r="L76" s="688"/>
      <c r="M76" s="688"/>
      <c r="N76" s="688"/>
      <c r="O76" s="611">
        <f t="shared" si="12"/>
        <v>0</v>
      </c>
      <c r="P76" s="688"/>
      <c r="Q76" s="688"/>
      <c r="R76" s="688"/>
      <c r="S76" s="688"/>
      <c r="T76" s="688"/>
      <c r="U76" s="688"/>
      <c r="V76" s="611">
        <f t="shared" si="2"/>
        <v>0</v>
      </c>
      <c r="W76" s="688"/>
      <c r="X76" s="688"/>
      <c r="Y76" s="688"/>
      <c r="Z76" s="688"/>
      <c r="AA76" s="688"/>
      <c r="AB76" s="688"/>
      <c r="AC76" s="611">
        <f t="shared" si="3"/>
        <v>0</v>
      </c>
      <c r="AD76" s="688"/>
      <c r="AE76" s="688"/>
      <c r="AF76" s="688"/>
      <c r="AG76" s="688"/>
      <c r="AH76" s="688"/>
      <c r="AI76" s="688"/>
      <c r="AJ76" s="611">
        <f t="shared" si="13"/>
        <v>0</v>
      </c>
      <c r="AK76" s="688"/>
      <c r="AL76" s="688"/>
      <c r="AM76" s="688"/>
      <c r="AN76" s="688"/>
      <c r="AO76" s="688"/>
      <c r="AP76" s="688"/>
      <c r="AQ76" s="611">
        <f t="shared" si="14"/>
        <v>0</v>
      </c>
      <c r="AR76" s="473"/>
      <c r="AS76" s="664">
        <f t="shared" si="15"/>
        <v>61</v>
      </c>
      <c r="AT76" s="611">
        <f t="shared" si="7"/>
        <v>0</v>
      </c>
      <c r="AU76" s="611">
        <f t="shared" si="8"/>
        <v>0</v>
      </c>
      <c r="AV76" s="611">
        <f t="shared" si="9"/>
        <v>0</v>
      </c>
    </row>
    <row r="77" spans="1:48" ht="18" customHeight="1" x14ac:dyDescent="0.25">
      <c r="A77" s="664">
        <f t="shared" si="10"/>
        <v>62</v>
      </c>
      <c r="B77" s="688"/>
      <c r="C77" s="688"/>
      <c r="D77" s="688"/>
      <c r="E77" s="688"/>
      <c r="F77" s="688"/>
      <c r="G77" s="688"/>
      <c r="H77" s="611">
        <f t="shared" si="11"/>
        <v>0</v>
      </c>
      <c r="I77" s="688"/>
      <c r="J77" s="688"/>
      <c r="K77" s="688"/>
      <c r="L77" s="688"/>
      <c r="M77" s="688"/>
      <c r="N77" s="688"/>
      <c r="O77" s="611">
        <f t="shared" si="12"/>
        <v>0</v>
      </c>
      <c r="P77" s="688"/>
      <c r="Q77" s="688"/>
      <c r="R77" s="688"/>
      <c r="S77" s="688"/>
      <c r="T77" s="688"/>
      <c r="U77" s="688"/>
      <c r="V77" s="611">
        <f t="shared" si="2"/>
        <v>0</v>
      </c>
      <c r="W77" s="688"/>
      <c r="X77" s="688"/>
      <c r="Y77" s="688"/>
      <c r="Z77" s="688"/>
      <c r="AA77" s="688"/>
      <c r="AB77" s="688"/>
      <c r="AC77" s="611">
        <f t="shared" si="3"/>
        <v>0</v>
      </c>
      <c r="AD77" s="688"/>
      <c r="AE77" s="688"/>
      <c r="AF77" s="688"/>
      <c r="AG77" s="688"/>
      <c r="AH77" s="688"/>
      <c r="AI77" s="688"/>
      <c r="AJ77" s="611">
        <f t="shared" si="13"/>
        <v>0</v>
      </c>
      <c r="AK77" s="688"/>
      <c r="AL77" s="688"/>
      <c r="AM77" s="688"/>
      <c r="AN77" s="688"/>
      <c r="AO77" s="688"/>
      <c r="AP77" s="688"/>
      <c r="AQ77" s="611">
        <f t="shared" si="14"/>
        <v>0</v>
      </c>
      <c r="AR77" s="473"/>
      <c r="AS77" s="664">
        <f t="shared" si="15"/>
        <v>62</v>
      </c>
      <c r="AT77" s="611">
        <f t="shared" si="7"/>
        <v>0</v>
      </c>
      <c r="AU77" s="611">
        <f t="shared" si="8"/>
        <v>0</v>
      </c>
      <c r="AV77" s="611">
        <f t="shared" si="9"/>
        <v>0</v>
      </c>
    </row>
    <row r="78" spans="1:48" ht="18" customHeight="1" x14ac:dyDescent="0.25">
      <c r="A78" s="664">
        <f t="shared" si="10"/>
        <v>63</v>
      </c>
      <c r="B78" s="688"/>
      <c r="C78" s="688"/>
      <c r="D78" s="688"/>
      <c r="E78" s="688"/>
      <c r="F78" s="688"/>
      <c r="G78" s="688"/>
      <c r="H78" s="611">
        <f t="shared" si="11"/>
        <v>0</v>
      </c>
      <c r="I78" s="688"/>
      <c r="J78" s="688"/>
      <c r="K78" s="688"/>
      <c r="L78" s="688"/>
      <c r="M78" s="688"/>
      <c r="N78" s="688"/>
      <c r="O78" s="611">
        <f t="shared" si="12"/>
        <v>0</v>
      </c>
      <c r="P78" s="688"/>
      <c r="Q78" s="688"/>
      <c r="R78" s="688"/>
      <c r="S78" s="688"/>
      <c r="T78" s="688"/>
      <c r="U78" s="688"/>
      <c r="V78" s="611">
        <f t="shared" si="2"/>
        <v>0</v>
      </c>
      <c r="W78" s="688"/>
      <c r="X78" s="688"/>
      <c r="Y78" s="688"/>
      <c r="Z78" s="688"/>
      <c r="AA78" s="688"/>
      <c r="AB78" s="688"/>
      <c r="AC78" s="611">
        <f t="shared" si="3"/>
        <v>0</v>
      </c>
      <c r="AD78" s="688"/>
      <c r="AE78" s="688"/>
      <c r="AF78" s="688"/>
      <c r="AG78" s="688"/>
      <c r="AH78" s="688"/>
      <c r="AI78" s="688"/>
      <c r="AJ78" s="611">
        <f t="shared" si="13"/>
        <v>0</v>
      </c>
      <c r="AK78" s="688"/>
      <c r="AL78" s="688"/>
      <c r="AM78" s="688"/>
      <c r="AN78" s="688"/>
      <c r="AO78" s="688"/>
      <c r="AP78" s="688"/>
      <c r="AQ78" s="611">
        <f t="shared" si="14"/>
        <v>0</v>
      </c>
      <c r="AR78" s="473"/>
      <c r="AS78" s="664">
        <f t="shared" si="15"/>
        <v>63</v>
      </c>
      <c r="AT78" s="611">
        <f t="shared" si="7"/>
        <v>0</v>
      </c>
      <c r="AU78" s="611">
        <f t="shared" si="8"/>
        <v>0</v>
      </c>
      <c r="AV78" s="611">
        <f t="shared" si="9"/>
        <v>0</v>
      </c>
    </row>
    <row r="79" spans="1:48" ht="18" customHeight="1" x14ac:dyDescent="0.25">
      <c r="A79" s="664">
        <f t="shared" si="10"/>
        <v>64</v>
      </c>
      <c r="B79" s="688"/>
      <c r="C79" s="688"/>
      <c r="D79" s="688"/>
      <c r="E79" s="688"/>
      <c r="F79" s="688"/>
      <c r="G79" s="688"/>
      <c r="H79" s="611">
        <f t="shared" si="11"/>
        <v>0</v>
      </c>
      <c r="I79" s="688"/>
      <c r="J79" s="688"/>
      <c r="K79" s="688"/>
      <c r="L79" s="688"/>
      <c r="M79" s="688"/>
      <c r="N79" s="688"/>
      <c r="O79" s="611">
        <f t="shared" si="12"/>
        <v>0</v>
      </c>
      <c r="P79" s="688"/>
      <c r="Q79" s="688"/>
      <c r="R79" s="688"/>
      <c r="S79" s="688"/>
      <c r="T79" s="688"/>
      <c r="U79" s="688"/>
      <c r="V79" s="611">
        <f t="shared" si="2"/>
        <v>0</v>
      </c>
      <c r="W79" s="688"/>
      <c r="X79" s="688"/>
      <c r="Y79" s="688"/>
      <c r="Z79" s="688"/>
      <c r="AA79" s="688"/>
      <c r="AB79" s="688"/>
      <c r="AC79" s="611">
        <f t="shared" si="3"/>
        <v>0</v>
      </c>
      <c r="AD79" s="688"/>
      <c r="AE79" s="688"/>
      <c r="AF79" s="688"/>
      <c r="AG79" s="688"/>
      <c r="AH79" s="688"/>
      <c r="AI79" s="688"/>
      <c r="AJ79" s="611">
        <f t="shared" si="13"/>
        <v>0</v>
      </c>
      <c r="AK79" s="688"/>
      <c r="AL79" s="688"/>
      <c r="AM79" s="688"/>
      <c r="AN79" s="688"/>
      <c r="AO79" s="688"/>
      <c r="AP79" s="688"/>
      <c r="AQ79" s="611">
        <f t="shared" si="14"/>
        <v>0</v>
      </c>
      <c r="AR79" s="473"/>
      <c r="AS79" s="664">
        <f t="shared" si="15"/>
        <v>64</v>
      </c>
      <c r="AT79" s="611">
        <f t="shared" si="7"/>
        <v>0</v>
      </c>
      <c r="AU79" s="611">
        <f t="shared" si="8"/>
        <v>0</v>
      </c>
      <c r="AV79" s="611">
        <f t="shared" si="9"/>
        <v>0</v>
      </c>
    </row>
    <row r="80" spans="1:48" ht="18" customHeight="1" x14ac:dyDescent="0.25">
      <c r="A80" s="664">
        <f t="shared" si="10"/>
        <v>65</v>
      </c>
      <c r="B80" s="688"/>
      <c r="C80" s="688"/>
      <c r="D80" s="688"/>
      <c r="E80" s="688"/>
      <c r="F80" s="688"/>
      <c r="G80" s="688"/>
      <c r="H80" s="611">
        <f t="shared" si="11"/>
        <v>0</v>
      </c>
      <c r="I80" s="688"/>
      <c r="J80" s="688"/>
      <c r="K80" s="688"/>
      <c r="L80" s="688"/>
      <c r="M80" s="688"/>
      <c r="N80" s="688"/>
      <c r="O80" s="611">
        <f t="shared" si="12"/>
        <v>0</v>
      </c>
      <c r="P80" s="688"/>
      <c r="Q80" s="688"/>
      <c r="R80" s="688"/>
      <c r="S80" s="688"/>
      <c r="T80" s="688"/>
      <c r="U80" s="688"/>
      <c r="V80" s="611">
        <f t="shared" si="2"/>
        <v>0</v>
      </c>
      <c r="W80" s="688"/>
      <c r="X80" s="688"/>
      <c r="Y80" s="688"/>
      <c r="Z80" s="688"/>
      <c r="AA80" s="688"/>
      <c r="AB80" s="688"/>
      <c r="AC80" s="611">
        <f t="shared" si="3"/>
        <v>0</v>
      </c>
      <c r="AD80" s="688"/>
      <c r="AE80" s="688"/>
      <c r="AF80" s="688"/>
      <c r="AG80" s="688"/>
      <c r="AH80" s="688"/>
      <c r="AI80" s="688"/>
      <c r="AJ80" s="611">
        <f t="shared" si="13"/>
        <v>0</v>
      </c>
      <c r="AK80" s="688"/>
      <c r="AL80" s="688"/>
      <c r="AM80" s="688"/>
      <c r="AN80" s="688"/>
      <c r="AO80" s="688"/>
      <c r="AP80" s="688"/>
      <c r="AQ80" s="611">
        <f t="shared" si="14"/>
        <v>0</v>
      </c>
      <c r="AR80" s="473"/>
      <c r="AS80" s="664">
        <f t="shared" si="15"/>
        <v>65</v>
      </c>
      <c r="AT80" s="611">
        <f t="shared" si="7"/>
        <v>0</v>
      </c>
      <c r="AU80" s="611">
        <f t="shared" si="8"/>
        <v>0</v>
      </c>
      <c r="AV80" s="611">
        <f t="shared" si="9"/>
        <v>0</v>
      </c>
    </row>
    <row r="81" spans="1:48" ht="18" customHeight="1" x14ac:dyDescent="0.25">
      <c r="A81" s="664">
        <f t="shared" si="10"/>
        <v>66</v>
      </c>
      <c r="B81" s="688"/>
      <c r="C81" s="688"/>
      <c r="D81" s="688"/>
      <c r="E81" s="688"/>
      <c r="F81" s="688"/>
      <c r="G81" s="688"/>
      <c r="H81" s="611">
        <f t="shared" si="11"/>
        <v>0</v>
      </c>
      <c r="I81" s="688"/>
      <c r="J81" s="688"/>
      <c r="K81" s="688"/>
      <c r="L81" s="688"/>
      <c r="M81" s="688"/>
      <c r="N81" s="688"/>
      <c r="O81" s="611">
        <f t="shared" si="12"/>
        <v>0</v>
      </c>
      <c r="P81" s="688"/>
      <c r="Q81" s="688"/>
      <c r="R81" s="688"/>
      <c r="S81" s="688"/>
      <c r="T81" s="688"/>
      <c r="U81" s="688"/>
      <c r="V81" s="611">
        <f t="shared" ref="V81:V144" si="16">SUM(Q81:T81)-P81-U81</f>
        <v>0</v>
      </c>
      <c r="W81" s="688"/>
      <c r="X81" s="688"/>
      <c r="Y81" s="688"/>
      <c r="Z81" s="688"/>
      <c r="AA81" s="688"/>
      <c r="AB81" s="688"/>
      <c r="AC81" s="611">
        <f t="shared" ref="AC81:AC144" si="17">SUM(X81:AA81)-W81-AB81</f>
        <v>0</v>
      </c>
      <c r="AD81" s="688"/>
      <c r="AE81" s="688"/>
      <c r="AF81" s="688"/>
      <c r="AG81" s="688"/>
      <c r="AH81" s="688"/>
      <c r="AI81" s="688"/>
      <c r="AJ81" s="611">
        <f t="shared" si="13"/>
        <v>0</v>
      </c>
      <c r="AK81" s="688"/>
      <c r="AL81" s="688"/>
      <c r="AM81" s="688"/>
      <c r="AN81" s="688"/>
      <c r="AO81" s="688"/>
      <c r="AP81" s="688"/>
      <c r="AQ81" s="611">
        <f t="shared" si="14"/>
        <v>0</v>
      </c>
      <c r="AR81" s="473"/>
      <c r="AS81" s="664">
        <f t="shared" si="15"/>
        <v>66</v>
      </c>
      <c r="AT81" s="611">
        <f t="shared" ref="AT81:AT144" si="18">H81+O81</f>
        <v>0</v>
      </c>
      <c r="AU81" s="611">
        <f t="shared" ref="AU81:AU144" si="19">AC81+V81</f>
        <v>0</v>
      </c>
      <c r="AV81" s="611">
        <f t="shared" ref="AV81:AV144" si="20">AJ81+AQ81</f>
        <v>0</v>
      </c>
    </row>
    <row r="82" spans="1:48" ht="18" customHeight="1" x14ac:dyDescent="0.25">
      <c r="A82" s="664">
        <f t="shared" ref="A82:A145" si="21">A81+1</f>
        <v>67</v>
      </c>
      <c r="B82" s="688"/>
      <c r="C82" s="688"/>
      <c r="D82" s="688"/>
      <c r="E82" s="688"/>
      <c r="F82" s="688"/>
      <c r="G82" s="688"/>
      <c r="H82" s="611">
        <f t="shared" si="11"/>
        <v>0</v>
      </c>
      <c r="I82" s="688"/>
      <c r="J82" s="688"/>
      <c r="K82" s="688"/>
      <c r="L82" s="688"/>
      <c r="M82" s="688"/>
      <c r="N82" s="688"/>
      <c r="O82" s="611">
        <f t="shared" si="12"/>
        <v>0</v>
      </c>
      <c r="P82" s="688"/>
      <c r="Q82" s="688"/>
      <c r="R82" s="688"/>
      <c r="S82" s="688"/>
      <c r="T82" s="688"/>
      <c r="U82" s="688"/>
      <c r="V82" s="611">
        <f t="shared" si="16"/>
        <v>0</v>
      </c>
      <c r="W82" s="688"/>
      <c r="X82" s="688"/>
      <c r="Y82" s="688"/>
      <c r="Z82" s="688"/>
      <c r="AA82" s="688"/>
      <c r="AB82" s="688"/>
      <c r="AC82" s="611">
        <f t="shared" si="17"/>
        <v>0</v>
      </c>
      <c r="AD82" s="688"/>
      <c r="AE82" s="688"/>
      <c r="AF82" s="688"/>
      <c r="AG82" s="688"/>
      <c r="AH82" s="688"/>
      <c r="AI82" s="688"/>
      <c r="AJ82" s="611">
        <f t="shared" si="13"/>
        <v>0</v>
      </c>
      <c r="AK82" s="688"/>
      <c r="AL82" s="688"/>
      <c r="AM82" s="688"/>
      <c r="AN82" s="688"/>
      <c r="AO82" s="688"/>
      <c r="AP82" s="688"/>
      <c r="AQ82" s="611">
        <f t="shared" si="14"/>
        <v>0</v>
      </c>
      <c r="AR82" s="473"/>
      <c r="AS82" s="664">
        <f t="shared" si="15"/>
        <v>67</v>
      </c>
      <c r="AT82" s="611">
        <f t="shared" si="18"/>
        <v>0</v>
      </c>
      <c r="AU82" s="611">
        <f t="shared" si="19"/>
        <v>0</v>
      </c>
      <c r="AV82" s="611">
        <f t="shared" si="20"/>
        <v>0</v>
      </c>
    </row>
    <row r="83" spans="1:48" ht="18" customHeight="1" x14ac:dyDescent="0.25">
      <c r="A83" s="664">
        <f t="shared" si="21"/>
        <v>68</v>
      </c>
      <c r="B83" s="688"/>
      <c r="C83" s="688"/>
      <c r="D83" s="688"/>
      <c r="E83" s="688"/>
      <c r="F83" s="688"/>
      <c r="G83" s="688"/>
      <c r="H83" s="611">
        <f t="shared" si="11"/>
        <v>0</v>
      </c>
      <c r="I83" s="688"/>
      <c r="J83" s="688"/>
      <c r="K83" s="688"/>
      <c r="L83" s="688"/>
      <c r="M83" s="688"/>
      <c r="N83" s="688"/>
      <c r="O83" s="611">
        <f t="shared" si="12"/>
        <v>0</v>
      </c>
      <c r="P83" s="688"/>
      <c r="Q83" s="688"/>
      <c r="R83" s="688"/>
      <c r="S83" s="688"/>
      <c r="T83" s="688"/>
      <c r="U83" s="688"/>
      <c r="V83" s="611">
        <f t="shared" si="16"/>
        <v>0</v>
      </c>
      <c r="W83" s="688"/>
      <c r="X83" s="688"/>
      <c r="Y83" s="688"/>
      <c r="Z83" s="688"/>
      <c r="AA83" s="688"/>
      <c r="AB83" s="688"/>
      <c r="AC83" s="611">
        <f t="shared" si="17"/>
        <v>0</v>
      </c>
      <c r="AD83" s="688"/>
      <c r="AE83" s="688"/>
      <c r="AF83" s="688"/>
      <c r="AG83" s="688"/>
      <c r="AH83" s="688"/>
      <c r="AI83" s="688"/>
      <c r="AJ83" s="611">
        <f t="shared" si="13"/>
        <v>0</v>
      </c>
      <c r="AK83" s="688"/>
      <c r="AL83" s="688"/>
      <c r="AM83" s="688"/>
      <c r="AN83" s="688"/>
      <c r="AO83" s="688"/>
      <c r="AP83" s="688"/>
      <c r="AQ83" s="611">
        <f t="shared" si="14"/>
        <v>0</v>
      </c>
      <c r="AR83" s="473"/>
      <c r="AS83" s="664">
        <f t="shared" si="15"/>
        <v>68</v>
      </c>
      <c r="AT83" s="611">
        <f t="shared" si="18"/>
        <v>0</v>
      </c>
      <c r="AU83" s="611">
        <f t="shared" si="19"/>
        <v>0</v>
      </c>
      <c r="AV83" s="611">
        <f t="shared" si="20"/>
        <v>0</v>
      </c>
    </row>
    <row r="84" spans="1:48" ht="18" customHeight="1" x14ac:dyDescent="0.25">
      <c r="A84" s="664">
        <f t="shared" si="21"/>
        <v>69</v>
      </c>
      <c r="B84" s="688"/>
      <c r="C84" s="688"/>
      <c r="D84" s="688"/>
      <c r="E84" s="688"/>
      <c r="F84" s="688"/>
      <c r="G84" s="688"/>
      <c r="H84" s="611">
        <f t="shared" si="11"/>
        <v>0</v>
      </c>
      <c r="I84" s="688"/>
      <c r="J84" s="688"/>
      <c r="K84" s="688"/>
      <c r="L84" s="688"/>
      <c r="M84" s="688"/>
      <c r="N84" s="688"/>
      <c r="O84" s="611">
        <f t="shared" si="12"/>
        <v>0</v>
      </c>
      <c r="P84" s="688"/>
      <c r="Q84" s="688"/>
      <c r="R84" s="688"/>
      <c r="S84" s="688"/>
      <c r="T84" s="688"/>
      <c r="U84" s="688"/>
      <c r="V84" s="611">
        <f t="shared" si="16"/>
        <v>0</v>
      </c>
      <c r="W84" s="688"/>
      <c r="X84" s="688"/>
      <c r="Y84" s="688"/>
      <c r="Z84" s="688"/>
      <c r="AA84" s="688"/>
      <c r="AB84" s="688"/>
      <c r="AC84" s="611">
        <f t="shared" si="17"/>
        <v>0</v>
      </c>
      <c r="AD84" s="688"/>
      <c r="AE84" s="688"/>
      <c r="AF84" s="688"/>
      <c r="AG84" s="688"/>
      <c r="AH84" s="688"/>
      <c r="AI84" s="688"/>
      <c r="AJ84" s="611">
        <f t="shared" si="13"/>
        <v>0</v>
      </c>
      <c r="AK84" s="688"/>
      <c r="AL84" s="688"/>
      <c r="AM84" s="688"/>
      <c r="AN84" s="688"/>
      <c r="AO84" s="688"/>
      <c r="AP84" s="688"/>
      <c r="AQ84" s="611">
        <f t="shared" si="14"/>
        <v>0</v>
      </c>
      <c r="AR84" s="473"/>
      <c r="AS84" s="664">
        <f t="shared" si="15"/>
        <v>69</v>
      </c>
      <c r="AT84" s="611">
        <f t="shared" si="18"/>
        <v>0</v>
      </c>
      <c r="AU84" s="611">
        <f t="shared" si="19"/>
        <v>0</v>
      </c>
      <c r="AV84" s="611">
        <f t="shared" si="20"/>
        <v>0</v>
      </c>
    </row>
    <row r="85" spans="1:48" ht="18" customHeight="1" x14ac:dyDescent="0.25">
      <c r="A85" s="664">
        <f t="shared" si="21"/>
        <v>70</v>
      </c>
      <c r="B85" s="688"/>
      <c r="C85" s="688"/>
      <c r="D85" s="688"/>
      <c r="E85" s="688"/>
      <c r="F85" s="688"/>
      <c r="G85" s="688"/>
      <c r="H85" s="611">
        <f t="shared" si="11"/>
        <v>0</v>
      </c>
      <c r="I85" s="688"/>
      <c r="J85" s="688"/>
      <c r="K85" s="688"/>
      <c r="L85" s="688"/>
      <c r="M85" s="688"/>
      <c r="N85" s="688"/>
      <c r="O85" s="611">
        <f t="shared" si="12"/>
        <v>0</v>
      </c>
      <c r="P85" s="688"/>
      <c r="Q85" s="688"/>
      <c r="R85" s="688"/>
      <c r="S85" s="688"/>
      <c r="T85" s="688"/>
      <c r="U85" s="688"/>
      <c r="V85" s="611">
        <f t="shared" si="16"/>
        <v>0</v>
      </c>
      <c r="W85" s="688"/>
      <c r="X85" s="688"/>
      <c r="Y85" s="688"/>
      <c r="Z85" s="688"/>
      <c r="AA85" s="688"/>
      <c r="AB85" s="688"/>
      <c r="AC85" s="611">
        <f t="shared" si="17"/>
        <v>0</v>
      </c>
      <c r="AD85" s="688"/>
      <c r="AE85" s="688"/>
      <c r="AF85" s="688"/>
      <c r="AG85" s="688"/>
      <c r="AH85" s="688"/>
      <c r="AI85" s="688"/>
      <c r="AJ85" s="611">
        <f t="shared" si="13"/>
        <v>0</v>
      </c>
      <c r="AK85" s="688"/>
      <c r="AL85" s="688"/>
      <c r="AM85" s="688"/>
      <c r="AN85" s="688"/>
      <c r="AO85" s="688"/>
      <c r="AP85" s="688"/>
      <c r="AQ85" s="611">
        <f t="shared" si="14"/>
        <v>0</v>
      </c>
      <c r="AR85" s="473"/>
      <c r="AS85" s="664">
        <f t="shared" si="15"/>
        <v>70</v>
      </c>
      <c r="AT85" s="611">
        <f t="shared" si="18"/>
        <v>0</v>
      </c>
      <c r="AU85" s="611">
        <f t="shared" si="19"/>
        <v>0</v>
      </c>
      <c r="AV85" s="611">
        <f t="shared" si="20"/>
        <v>0</v>
      </c>
    </row>
    <row r="86" spans="1:48" ht="18" customHeight="1" x14ac:dyDescent="0.25">
      <c r="A86" s="664">
        <f t="shared" si="21"/>
        <v>71</v>
      </c>
      <c r="B86" s="688"/>
      <c r="C86" s="688"/>
      <c r="D86" s="688"/>
      <c r="E86" s="688"/>
      <c r="F86" s="688"/>
      <c r="G86" s="688"/>
      <c r="H86" s="611">
        <f t="shared" si="11"/>
        <v>0</v>
      </c>
      <c r="I86" s="688"/>
      <c r="J86" s="688"/>
      <c r="K86" s="688"/>
      <c r="L86" s="688"/>
      <c r="M86" s="688"/>
      <c r="N86" s="688"/>
      <c r="O86" s="611">
        <f t="shared" si="12"/>
        <v>0</v>
      </c>
      <c r="P86" s="688"/>
      <c r="Q86" s="688"/>
      <c r="R86" s="688"/>
      <c r="S86" s="688"/>
      <c r="T86" s="688"/>
      <c r="U86" s="688"/>
      <c r="V86" s="611">
        <f t="shared" si="16"/>
        <v>0</v>
      </c>
      <c r="W86" s="688"/>
      <c r="X86" s="688"/>
      <c r="Y86" s="688"/>
      <c r="Z86" s="688"/>
      <c r="AA86" s="688"/>
      <c r="AB86" s="688"/>
      <c r="AC86" s="611">
        <f t="shared" si="17"/>
        <v>0</v>
      </c>
      <c r="AD86" s="688"/>
      <c r="AE86" s="688"/>
      <c r="AF86" s="688"/>
      <c r="AG86" s="688"/>
      <c r="AH86" s="688"/>
      <c r="AI86" s="688"/>
      <c r="AJ86" s="611">
        <f t="shared" si="13"/>
        <v>0</v>
      </c>
      <c r="AK86" s="688"/>
      <c r="AL86" s="688"/>
      <c r="AM86" s="688"/>
      <c r="AN86" s="688"/>
      <c r="AO86" s="688"/>
      <c r="AP86" s="688"/>
      <c r="AQ86" s="611">
        <f t="shared" si="14"/>
        <v>0</v>
      </c>
      <c r="AR86" s="473"/>
      <c r="AS86" s="664">
        <f t="shared" si="15"/>
        <v>71</v>
      </c>
      <c r="AT86" s="611">
        <f t="shared" si="18"/>
        <v>0</v>
      </c>
      <c r="AU86" s="611">
        <f t="shared" si="19"/>
        <v>0</v>
      </c>
      <c r="AV86" s="611">
        <f t="shared" si="20"/>
        <v>0</v>
      </c>
    </row>
    <row r="87" spans="1:48" ht="18" customHeight="1" x14ac:dyDescent="0.25">
      <c r="A87" s="664">
        <f t="shared" si="21"/>
        <v>72</v>
      </c>
      <c r="B87" s="688"/>
      <c r="C87" s="688"/>
      <c r="D87" s="688"/>
      <c r="E87" s="688"/>
      <c r="F87" s="688"/>
      <c r="G87" s="688"/>
      <c r="H87" s="611">
        <f t="shared" si="11"/>
        <v>0</v>
      </c>
      <c r="I87" s="688"/>
      <c r="J87" s="688"/>
      <c r="K87" s="688"/>
      <c r="L87" s="688"/>
      <c r="M87" s="688"/>
      <c r="N87" s="688"/>
      <c r="O87" s="611">
        <f t="shared" si="12"/>
        <v>0</v>
      </c>
      <c r="P87" s="688"/>
      <c r="Q87" s="688"/>
      <c r="R87" s="688"/>
      <c r="S87" s="688"/>
      <c r="T87" s="688"/>
      <c r="U87" s="688"/>
      <c r="V87" s="611">
        <f t="shared" si="16"/>
        <v>0</v>
      </c>
      <c r="W87" s="688"/>
      <c r="X87" s="688"/>
      <c r="Y87" s="688"/>
      <c r="Z87" s="688"/>
      <c r="AA87" s="688"/>
      <c r="AB87" s="688"/>
      <c r="AC87" s="611">
        <f t="shared" si="17"/>
        <v>0</v>
      </c>
      <c r="AD87" s="688"/>
      <c r="AE87" s="688"/>
      <c r="AF87" s="688"/>
      <c r="AG87" s="688"/>
      <c r="AH87" s="688"/>
      <c r="AI87" s="688"/>
      <c r="AJ87" s="611">
        <f t="shared" si="13"/>
        <v>0</v>
      </c>
      <c r="AK87" s="688"/>
      <c r="AL87" s="688"/>
      <c r="AM87" s="688"/>
      <c r="AN87" s="688"/>
      <c r="AO87" s="688"/>
      <c r="AP87" s="688"/>
      <c r="AQ87" s="611">
        <f t="shared" si="14"/>
        <v>0</v>
      </c>
      <c r="AR87" s="473"/>
      <c r="AS87" s="664">
        <f t="shared" si="15"/>
        <v>72</v>
      </c>
      <c r="AT87" s="611">
        <f t="shared" si="18"/>
        <v>0</v>
      </c>
      <c r="AU87" s="611">
        <f t="shared" si="19"/>
        <v>0</v>
      </c>
      <c r="AV87" s="611">
        <f t="shared" si="20"/>
        <v>0</v>
      </c>
    </row>
    <row r="88" spans="1:48" ht="18" customHeight="1" x14ac:dyDescent="0.25">
      <c r="A88" s="664">
        <f t="shared" si="21"/>
        <v>73</v>
      </c>
      <c r="B88" s="688"/>
      <c r="C88" s="688"/>
      <c r="D88" s="688"/>
      <c r="E88" s="688"/>
      <c r="F88" s="688"/>
      <c r="G88" s="688"/>
      <c r="H88" s="611">
        <f t="shared" si="11"/>
        <v>0</v>
      </c>
      <c r="I88" s="688"/>
      <c r="J88" s="688"/>
      <c r="K88" s="688"/>
      <c r="L88" s="688"/>
      <c r="M88" s="688"/>
      <c r="N88" s="688"/>
      <c r="O88" s="611">
        <f t="shared" si="12"/>
        <v>0</v>
      </c>
      <c r="P88" s="688"/>
      <c r="Q88" s="688"/>
      <c r="R88" s="688"/>
      <c r="S88" s="688"/>
      <c r="T88" s="688"/>
      <c r="U88" s="688"/>
      <c r="V88" s="611">
        <f t="shared" si="16"/>
        <v>0</v>
      </c>
      <c r="W88" s="688"/>
      <c r="X88" s="688"/>
      <c r="Y88" s="688"/>
      <c r="Z88" s="688"/>
      <c r="AA88" s="688"/>
      <c r="AB88" s="688"/>
      <c r="AC88" s="611">
        <f t="shared" si="17"/>
        <v>0</v>
      </c>
      <c r="AD88" s="688"/>
      <c r="AE88" s="688"/>
      <c r="AF88" s="688"/>
      <c r="AG88" s="688"/>
      <c r="AH88" s="688"/>
      <c r="AI88" s="688"/>
      <c r="AJ88" s="611">
        <f t="shared" si="13"/>
        <v>0</v>
      </c>
      <c r="AK88" s="688"/>
      <c r="AL88" s="688"/>
      <c r="AM88" s="688"/>
      <c r="AN88" s="688"/>
      <c r="AO88" s="688"/>
      <c r="AP88" s="688"/>
      <c r="AQ88" s="611">
        <f t="shared" si="14"/>
        <v>0</v>
      </c>
      <c r="AR88" s="473"/>
      <c r="AS88" s="664">
        <f t="shared" si="15"/>
        <v>73</v>
      </c>
      <c r="AT88" s="611">
        <f t="shared" si="18"/>
        <v>0</v>
      </c>
      <c r="AU88" s="611">
        <f t="shared" si="19"/>
        <v>0</v>
      </c>
      <c r="AV88" s="611">
        <f t="shared" si="20"/>
        <v>0</v>
      </c>
    </row>
    <row r="89" spans="1:48" ht="18" customHeight="1" x14ac:dyDescent="0.25">
      <c r="A89" s="664">
        <f t="shared" si="21"/>
        <v>74</v>
      </c>
      <c r="B89" s="688"/>
      <c r="C89" s="688"/>
      <c r="D89" s="688"/>
      <c r="E89" s="688"/>
      <c r="F89" s="688"/>
      <c r="G89" s="688"/>
      <c r="H89" s="611">
        <f t="shared" si="11"/>
        <v>0</v>
      </c>
      <c r="I89" s="688"/>
      <c r="J89" s="688"/>
      <c r="K89" s="688"/>
      <c r="L89" s="688"/>
      <c r="M89" s="688"/>
      <c r="N89" s="688"/>
      <c r="O89" s="611">
        <f t="shared" si="12"/>
        <v>0</v>
      </c>
      <c r="P89" s="688"/>
      <c r="Q89" s="688"/>
      <c r="R89" s="688"/>
      <c r="S89" s="688"/>
      <c r="T89" s="688"/>
      <c r="U89" s="688"/>
      <c r="V89" s="611">
        <f t="shared" si="16"/>
        <v>0</v>
      </c>
      <c r="W89" s="688"/>
      <c r="X89" s="688"/>
      <c r="Y89" s="688"/>
      <c r="Z89" s="688"/>
      <c r="AA89" s="688"/>
      <c r="AB89" s="688"/>
      <c r="AC89" s="611">
        <f t="shared" si="17"/>
        <v>0</v>
      </c>
      <c r="AD89" s="688"/>
      <c r="AE89" s="688"/>
      <c r="AF89" s="688"/>
      <c r="AG89" s="688"/>
      <c r="AH89" s="688"/>
      <c r="AI89" s="688"/>
      <c r="AJ89" s="611">
        <f t="shared" si="13"/>
        <v>0</v>
      </c>
      <c r="AK89" s="688"/>
      <c r="AL89" s="688"/>
      <c r="AM89" s="688"/>
      <c r="AN89" s="688"/>
      <c r="AO89" s="688"/>
      <c r="AP89" s="688"/>
      <c r="AQ89" s="611">
        <f t="shared" si="14"/>
        <v>0</v>
      </c>
      <c r="AR89" s="473"/>
      <c r="AS89" s="664">
        <f t="shared" si="15"/>
        <v>74</v>
      </c>
      <c r="AT89" s="611">
        <f t="shared" si="18"/>
        <v>0</v>
      </c>
      <c r="AU89" s="611">
        <f t="shared" si="19"/>
        <v>0</v>
      </c>
      <c r="AV89" s="611">
        <f t="shared" si="20"/>
        <v>0</v>
      </c>
    </row>
    <row r="90" spans="1:48" ht="18" customHeight="1" x14ac:dyDescent="0.25">
      <c r="A90" s="664">
        <f t="shared" si="21"/>
        <v>75</v>
      </c>
      <c r="B90" s="688"/>
      <c r="C90" s="688"/>
      <c r="D90" s="688"/>
      <c r="E90" s="688"/>
      <c r="F90" s="688"/>
      <c r="G90" s="688"/>
      <c r="H90" s="611">
        <f t="shared" si="11"/>
        <v>0</v>
      </c>
      <c r="I90" s="688"/>
      <c r="J90" s="688"/>
      <c r="K90" s="688"/>
      <c r="L90" s="688"/>
      <c r="M90" s="688"/>
      <c r="N90" s="688"/>
      <c r="O90" s="611">
        <f t="shared" si="12"/>
        <v>0</v>
      </c>
      <c r="P90" s="688"/>
      <c r="Q90" s="688"/>
      <c r="R90" s="688"/>
      <c r="S90" s="688"/>
      <c r="T90" s="688"/>
      <c r="U90" s="688"/>
      <c r="V90" s="611">
        <f t="shared" si="16"/>
        <v>0</v>
      </c>
      <c r="W90" s="688"/>
      <c r="X90" s="688"/>
      <c r="Y90" s="688"/>
      <c r="Z90" s="688"/>
      <c r="AA90" s="688"/>
      <c r="AB90" s="688"/>
      <c r="AC90" s="611">
        <f t="shared" si="17"/>
        <v>0</v>
      </c>
      <c r="AD90" s="688"/>
      <c r="AE90" s="688"/>
      <c r="AF90" s="688"/>
      <c r="AG90" s="688"/>
      <c r="AH90" s="688"/>
      <c r="AI90" s="688"/>
      <c r="AJ90" s="611">
        <f t="shared" si="13"/>
        <v>0</v>
      </c>
      <c r="AK90" s="688"/>
      <c r="AL90" s="688"/>
      <c r="AM90" s="688"/>
      <c r="AN90" s="688"/>
      <c r="AO90" s="688"/>
      <c r="AP90" s="688"/>
      <c r="AQ90" s="611">
        <f t="shared" si="14"/>
        <v>0</v>
      </c>
      <c r="AR90" s="473"/>
      <c r="AS90" s="664">
        <f t="shared" si="15"/>
        <v>75</v>
      </c>
      <c r="AT90" s="611">
        <f t="shared" si="18"/>
        <v>0</v>
      </c>
      <c r="AU90" s="611">
        <f t="shared" si="19"/>
        <v>0</v>
      </c>
      <c r="AV90" s="611">
        <f t="shared" si="20"/>
        <v>0</v>
      </c>
    </row>
    <row r="91" spans="1:48" ht="18" customHeight="1" x14ac:dyDescent="0.25">
      <c r="A91" s="664">
        <f t="shared" si="21"/>
        <v>76</v>
      </c>
      <c r="B91" s="688"/>
      <c r="C91" s="688"/>
      <c r="D91" s="688"/>
      <c r="E91" s="688"/>
      <c r="F91" s="688"/>
      <c r="G91" s="688"/>
      <c r="H91" s="611">
        <f t="shared" si="11"/>
        <v>0</v>
      </c>
      <c r="I91" s="688"/>
      <c r="J91" s="688"/>
      <c r="K91" s="688"/>
      <c r="L91" s="688"/>
      <c r="M91" s="688"/>
      <c r="N91" s="688"/>
      <c r="O91" s="611">
        <f t="shared" si="12"/>
        <v>0</v>
      </c>
      <c r="P91" s="688"/>
      <c r="Q91" s="688"/>
      <c r="R91" s="688"/>
      <c r="S91" s="688"/>
      <c r="T91" s="688"/>
      <c r="U91" s="688"/>
      <c r="V91" s="611">
        <f t="shared" si="16"/>
        <v>0</v>
      </c>
      <c r="W91" s="688"/>
      <c r="X91" s="688"/>
      <c r="Y91" s="688"/>
      <c r="Z91" s="688"/>
      <c r="AA91" s="688"/>
      <c r="AB91" s="688"/>
      <c r="AC91" s="611">
        <f t="shared" si="17"/>
        <v>0</v>
      </c>
      <c r="AD91" s="688"/>
      <c r="AE91" s="688"/>
      <c r="AF91" s="688"/>
      <c r="AG91" s="688"/>
      <c r="AH91" s="688"/>
      <c r="AI91" s="688"/>
      <c r="AJ91" s="611">
        <f t="shared" si="13"/>
        <v>0</v>
      </c>
      <c r="AK91" s="688"/>
      <c r="AL91" s="688"/>
      <c r="AM91" s="688"/>
      <c r="AN91" s="688"/>
      <c r="AO91" s="688"/>
      <c r="AP91" s="688"/>
      <c r="AQ91" s="611">
        <f t="shared" si="14"/>
        <v>0</v>
      </c>
      <c r="AR91" s="473"/>
      <c r="AS91" s="664">
        <f t="shared" si="15"/>
        <v>76</v>
      </c>
      <c r="AT91" s="611">
        <f t="shared" si="18"/>
        <v>0</v>
      </c>
      <c r="AU91" s="611">
        <f t="shared" si="19"/>
        <v>0</v>
      </c>
      <c r="AV91" s="611">
        <f t="shared" si="20"/>
        <v>0</v>
      </c>
    </row>
    <row r="92" spans="1:48" ht="18" customHeight="1" x14ac:dyDescent="0.25">
      <c r="A92" s="664">
        <f t="shared" si="21"/>
        <v>77</v>
      </c>
      <c r="B92" s="688"/>
      <c r="C92" s="688"/>
      <c r="D92" s="688"/>
      <c r="E92" s="688"/>
      <c r="F92" s="688"/>
      <c r="G92" s="688"/>
      <c r="H92" s="611">
        <f t="shared" si="11"/>
        <v>0</v>
      </c>
      <c r="I92" s="688"/>
      <c r="J92" s="688"/>
      <c r="K92" s="688"/>
      <c r="L92" s="688"/>
      <c r="M92" s="688"/>
      <c r="N92" s="688"/>
      <c r="O92" s="611">
        <f t="shared" si="12"/>
        <v>0</v>
      </c>
      <c r="P92" s="688"/>
      <c r="Q92" s="688"/>
      <c r="R92" s="688"/>
      <c r="S92" s="688"/>
      <c r="T92" s="688"/>
      <c r="U92" s="688"/>
      <c r="V92" s="611">
        <f t="shared" si="16"/>
        <v>0</v>
      </c>
      <c r="W92" s="688"/>
      <c r="X92" s="688"/>
      <c r="Y92" s="688"/>
      <c r="Z92" s="688"/>
      <c r="AA92" s="688"/>
      <c r="AB92" s="688"/>
      <c r="AC92" s="611">
        <f t="shared" si="17"/>
        <v>0</v>
      </c>
      <c r="AD92" s="688"/>
      <c r="AE92" s="688"/>
      <c r="AF92" s="688"/>
      <c r="AG92" s="688"/>
      <c r="AH92" s="688"/>
      <c r="AI92" s="688"/>
      <c r="AJ92" s="611">
        <f t="shared" si="13"/>
        <v>0</v>
      </c>
      <c r="AK92" s="688"/>
      <c r="AL92" s="688"/>
      <c r="AM92" s="688"/>
      <c r="AN92" s="688"/>
      <c r="AO92" s="688"/>
      <c r="AP92" s="688"/>
      <c r="AQ92" s="611">
        <f t="shared" si="14"/>
        <v>0</v>
      </c>
      <c r="AR92" s="473"/>
      <c r="AS92" s="664">
        <f t="shared" si="15"/>
        <v>77</v>
      </c>
      <c r="AT92" s="611">
        <f t="shared" si="18"/>
        <v>0</v>
      </c>
      <c r="AU92" s="611">
        <f t="shared" si="19"/>
        <v>0</v>
      </c>
      <c r="AV92" s="611">
        <f t="shared" si="20"/>
        <v>0</v>
      </c>
    </row>
    <row r="93" spans="1:48" ht="18" customHeight="1" x14ac:dyDescent="0.25">
      <c r="A93" s="664">
        <f t="shared" si="21"/>
        <v>78</v>
      </c>
      <c r="B93" s="688"/>
      <c r="C93" s="688"/>
      <c r="D93" s="688"/>
      <c r="E93" s="688"/>
      <c r="F93" s="688"/>
      <c r="G93" s="688"/>
      <c r="H93" s="611">
        <f t="shared" si="11"/>
        <v>0</v>
      </c>
      <c r="I93" s="688"/>
      <c r="J93" s="688"/>
      <c r="K93" s="688"/>
      <c r="L93" s="688"/>
      <c r="M93" s="688"/>
      <c r="N93" s="688"/>
      <c r="O93" s="611">
        <f t="shared" si="12"/>
        <v>0</v>
      </c>
      <c r="P93" s="688"/>
      <c r="Q93" s="688"/>
      <c r="R93" s="688"/>
      <c r="S93" s="688"/>
      <c r="T93" s="688"/>
      <c r="U93" s="688"/>
      <c r="V93" s="611">
        <f t="shared" si="16"/>
        <v>0</v>
      </c>
      <c r="W93" s="688"/>
      <c r="X93" s="688"/>
      <c r="Y93" s="688"/>
      <c r="Z93" s="688"/>
      <c r="AA93" s="688"/>
      <c r="AB93" s="688"/>
      <c r="AC93" s="611">
        <f t="shared" si="17"/>
        <v>0</v>
      </c>
      <c r="AD93" s="688"/>
      <c r="AE93" s="688"/>
      <c r="AF93" s="688"/>
      <c r="AG93" s="688"/>
      <c r="AH93" s="688"/>
      <c r="AI93" s="688"/>
      <c r="AJ93" s="611">
        <f t="shared" si="13"/>
        <v>0</v>
      </c>
      <c r="AK93" s="688"/>
      <c r="AL93" s="688"/>
      <c r="AM93" s="688"/>
      <c r="AN93" s="688"/>
      <c r="AO93" s="688"/>
      <c r="AP93" s="688"/>
      <c r="AQ93" s="611">
        <f t="shared" si="14"/>
        <v>0</v>
      </c>
      <c r="AR93" s="473"/>
      <c r="AS93" s="664">
        <f t="shared" si="15"/>
        <v>78</v>
      </c>
      <c r="AT93" s="611">
        <f t="shared" si="18"/>
        <v>0</v>
      </c>
      <c r="AU93" s="611">
        <f t="shared" si="19"/>
        <v>0</v>
      </c>
      <c r="AV93" s="611">
        <f t="shared" si="20"/>
        <v>0</v>
      </c>
    </row>
    <row r="94" spans="1:48" ht="18" customHeight="1" x14ac:dyDescent="0.25">
      <c r="A94" s="664">
        <f t="shared" si="21"/>
        <v>79</v>
      </c>
      <c r="B94" s="688"/>
      <c r="C94" s="688"/>
      <c r="D94" s="688"/>
      <c r="E94" s="688"/>
      <c r="F94" s="688"/>
      <c r="G94" s="688"/>
      <c r="H94" s="611">
        <f t="shared" si="11"/>
        <v>0</v>
      </c>
      <c r="I94" s="688"/>
      <c r="J94" s="688"/>
      <c r="K94" s="688"/>
      <c r="L94" s="688"/>
      <c r="M94" s="688"/>
      <c r="N94" s="688"/>
      <c r="O94" s="611">
        <f t="shared" si="12"/>
        <v>0</v>
      </c>
      <c r="P94" s="688"/>
      <c r="Q94" s="688"/>
      <c r="R94" s="688"/>
      <c r="S94" s="688"/>
      <c r="T94" s="688"/>
      <c r="U94" s="688"/>
      <c r="V94" s="611">
        <f t="shared" si="16"/>
        <v>0</v>
      </c>
      <c r="W94" s="688"/>
      <c r="X94" s="688"/>
      <c r="Y94" s="688"/>
      <c r="Z94" s="688"/>
      <c r="AA94" s="688"/>
      <c r="AB94" s="688"/>
      <c r="AC94" s="611">
        <f t="shared" si="17"/>
        <v>0</v>
      </c>
      <c r="AD94" s="688"/>
      <c r="AE94" s="688"/>
      <c r="AF94" s="688"/>
      <c r="AG94" s="688"/>
      <c r="AH94" s="688"/>
      <c r="AI94" s="688"/>
      <c r="AJ94" s="611">
        <f t="shared" si="13"/>
        <v>0</v>
      </c>
      <c r="AK94" s="688"/>
      <c r="AL94" s="688"/>
      <c r="AM94" s="688"/>
      <c r="AN94" s="688"/>
      <c r="AO94" s="688"/>
      <c r="AP94" s="688"/>
      <c r="AQ94" s="611">
        <f t="shared" si="14"/>
        <v>0</v>
      </c>
      <c r="AR94" s="473"/>
      <c r="AS94" s="664">
        <f t="shared" si="15"/>
        <v>79</v>
      </c>
      <c r="AT94" s="611">
        <f t="shared" si="18"/>
        <v>0</v>
      </c>
      <c r="AU94" s="611">
        <f t="shared" si="19"/>
        <v>0</v>
      </c>
      <c r="AV94" s="611">
        <f t="shared" si="20"/>
        <v>0</v>
      </c>
    </row>
    <row r="95" spans="1:48" ht="18" customHeight="1" x14ac:dyDescent="0.25">
      <c r="A95" s="664">
        <f t="shared" si="21"/>
        <v>80</v>
      </c>
      <c r="B95" s="688"/>
      <c r="C95" s="688"/>
      <c r="D95" s="688"/>
      <c r="E95" s="688"/>
      <c r="F95" s="688"/>
      <c r="G95" s="688"/>
      <c r="H95" s="611">
        <f t="shared" si="11"/>
        <v>0</v>
      </c>
      <c r="I95" s="688"/>
      <c r="J95" s="688"/>
      <c r="K95" s="688"/>
      <c r="L95" s="688"/>
      <c r="M95" s="688"/>
      <c r="N95" s="688"/>
      <c r="O95" s="611">
        <f t="shared" si="12"/>
        <v>0</v>
      </c>
      <c r="P95" s="688"/>
      <c r="Q95" s="688"/>
      <c r="R95" s="688"/>
      <c r="S95" s="688"/>
      <c r="T95" s="688"/>
      <c r="U95" s="688"/>
      <c r="V95" s="611">
        <f t="shared" si="16"/>
        <v>0</v>
      </c>
      <c r="W95" s="688"/>
      <c r="X95" s="688"/>
      <c r="Y95" s="688"/>
      <c r="Z95" s="688"/>
      <c r="AA95" s="688"/>
      <c r="AB95" s="688"/>
      <c r="AC95" s="611">
        <f t="shared" si="17"/>
        <v>0</v>
      </c>
      <c r="AD95" s="688"/>
      <c r="AE95" s="688"/>
      <c r="AF95" s="688"/>
      <c r="AG95" s="688"/>
      <c r="AH95" s="688"/>
      <c r="AI95" s="688"/>
      <c r="AJ95" s="611">
        <f t="shared" si="13"/>
        <v>0</v>
      </c>
      <c r="AK95" s="688"/>
      <c r="AL95" s="688"/>
      <c r="AM95" s="688"/>
      <c r="AN95" s="688"/>
      <c r="AO95" s="688"/>
      <c r="AP95" s="688"/>
      <c r="AQ95" s="611">
        <f t="shared" si="14"/>
        <v>0</v>
      </c>
      <c r="AR95" s="473"/>
      <c r="AS95" s="664">
        <f t="shared" si="15"/>
        <v>80</v>
      </c>
      <c r="AT95" s="611">
        <f t="shared" si="18"/>
        <v>0</v>
      </c>
      <c r="AU95" s="611">
        <f t="shared" si="19"/>
        <v>0</v>
      </c>
      <c r="AV95" s="611">
        <f t="shared" si="20"/>
        <v>0</v>
      </c>
    </row>
    <row r="96" spans="1:48" ht="18" customHeight="1" x14ac:dyDescent="0.25">
      <c r="A96" s="664">
        <f t="shared" si="21"/>
        <v>81</v>
      </c>
      <c r="B96" s="688"/>
      <c r="C96" s="688"/>
      <c r="D96" s="688"/>
      <c r="E96" s="688"/>
      <c r="F96" s="688"/>
      <c r="G96" s="688"/>
      <c r="H96" s="611">
        <f t="shared" si="11"/>
        <v>0</v>
      </c>
      <c r="I96" s="688"/>
      <c r="J96" s="688"/>
      <c r="K96" s="688"/>
      <c r="L96" s="688"/>
      <c r="M96" s="688"/>
      <c r="N96" s="688"/>
      <c r="O96" s="611">
        <f t="shared" si="12"/>
        <v>0</v>
      </c>
      <c r="P96" s="688"/>
      <c r="Q96" s="688"/>
      <c r="R96" s="688"/>
      <c r="S96" s="688"/>
      <c r="T96" s="688"/>
      <c r="U96" s="688"/>
      <c r="V96" s="611">
        <f t="shared" si="16"/>
        <v>0</v>
      </c>
      <c r="W96" s="688"/>
      <c r="X96" s="688"/>
      <c r="Y96" s="688"/>
      <c r="Z96" s="688"/>
      <c r="AA96" s="688"/>
      <c r="AB96" s="688"/>
      <c r="AC96" s="611">
        <f t="shared" si="17"/>
        <v>0</v>
      </c>
      <c r="AD96" s="688"/>
      <c r="AE96" s="688"/>
      <c r="AF96" s="688"/>
      <c r="AG96" s="688"/>
      <c r="AH96" s="688"/>
      <c r="AI96" s="688"/>
      <c r="AJ96" s="611">
        <f t="shared" si="13"/>
        <v>0</v>
      </c>
      <c r="AK96" s="688"/>
      <c r="AL96" s="688"/>
      <c r="AM96" s="688"/>
      <c r="AN96" s="688"/>
      <c r="AO96" s="688"/>
      <c r="AP96" s="688"/>
      <c r="AQ96" s="611">
        <f t="shared" si="14"/>
        <v>0</v>
      </c>
      <c r="AR96" s="473"/>
      <c r="AS96" s="664">
        <f t="shared" si="15"/>
        <v>81</v>
      </c>
      <c r="AT96" s="611">
        <f t="shared" si="18"/>
        <v>0</v>
      </c>
      <c r="AU96" s="611">
        <f t="shared" si="19"/>
        <v>0</v>
      </c>
      <c r="AV96" s="611">
        <f t="shared" si="20"/>
        <v>0</v>
      </c>
    </row>
    <row r="97" spans="1:48" ht="18" customHeight="1" x14ac:dyDescent="0.25">
      <c r="A97" s="664">
        <f t="shared" si="21"/>
        <v>82</v>
      </c>
      <c r="B97" s="688"/>
      <c r="C97" s="688"/>
      <c r="D97" s="688"/>
      <c r="E97" s="688"/>
      <c r="F97" s="688"/>
      <c r="G97" s="688"/>
      <c r="H97" s="611">
        <f t="shared" si="11"/>
        <v>0</v>
      </c>
      <c r="I97" s="688"/>
      <c r="J97" s="688"/>
      <c r="K97" s="688"/>
      <c r="L97" s="688"/>
      <c r="M97" s="688"/>
      <c r="N97" s="688"/>
      <c r="O97" s="611">
        <f t="shared" si="12"/>
        <v>0</v>
      </c>
      <c r="P97" s="688"/>
      <c r="Q97" s="688"/>
      <c r="R97" s="688"/>
      <c r="S97" s="688"/>
      <c r="T97" s="688"/>
      <c r="U97" s="688"/>
      <c r="V97" s="611">
        <f t="shared" si="16"/>
        <v>0</v>
      </c>
      <c r="W97" s="688"/>
      <c r="X97" s="688"/>
      <c r="Y97" s="688"/>
      <c r="Z97" s="688"/>
      <c r="AA97" s="688"/>
      <c r="AB97" s="688"/>
      <c r="AC97" s="611">
        <f t="shared" si="17"/>
        <v>0</v>
      </c>
      <c r="AD97" s="688"/>
      <c r="AE97" s="688"/>
      <c r="AF97" s="688"/>
      <c r="AG97" s="688"/>
      <c r="AH97" s="688"/>
      <c r="AI97" s="688"/>
      <c r="AJ97" s="611">
        <f t="shared" si="13"/>
        <v>0</v>
      </c>
      <c r="AK97" s="688"/>
      <c r="AL97" s="688"/>
      <c r="AM97" s="688"/>
      <c r="AN97" s="688"/>
      <c r="AO97" s="688"/>
      <c r="AP97" s="688"/>
      <c r="AQ97" s="611">
        <f t="shared" si="14"/>
        <v>0</v>
      </c>
      <c r="AR97" s="473"/>
      <c r="AS97" s="664">
        <f t="shared" si="15"/>
        <v>82</v>
      </c>
      <c r="AT97" s="611">
        <f t="shared" si="18"/>
        <v>0</v>
      </c>
      <c r="AU97" s="611">
        <f t="shared" si="19"/>
        <v>0</v>
      </c>
      <c r="AV97" s="611">
        <f t="shared" si="20"/>
        <v>0</v>
      </c>
    </row>
    <row r="98" spans="1:48" ht="18" customHeight="1" x14ac:dyDescent="0.25">
      <c r="A98" s="664">
        <f t="shared" si="21"/>
        <v>83</v>
      </c>
      <c r="B98" s="688"/>
      <c r="C98" s="688"/>
      <c r="D98" s="688"/>
      <c r="E98" s="688"/>
      <c r="F98" s="688"/>
      <c r="G98" s="688"/>
      <c r="H98" s="611">
        <f t="shared" si="11"/>
        <v>0</v>
      </c>
      <c r="I98" s="688"/>
      <c r="J98" s="688"/>
      <c r="K98" s="688"/>
      <c r="L98" s="688"/>
      <c r="M98" s="688"/>
      <c r="N98" s="688"/>
      <c r="O98" s="611">
        <f t="shared" si="12"/>
        <v>0</v>
      </c>
      <c r="P98" s="688"/>
      <c r="Q98" s="688"/>
      <c r="R98" s="688"/>
      <c r="S98" s="688"/>
      <c r="T98" s="688"/>
      <c r="U98" s="688"/>
      <c r="V98" s="611">
        <f t="shared" si="16"/>
        <v>0</v>
      </c>
      <c r="W98" s="688"/>
      <c r="X98" s="688"/>
      <c r="Y98" s="688"/>
      <c r="Z98" s="688"/>
      <c r="AA98" s="688"/>
      <c r="AB98" s="688"/>
      <c r="AC98" s="611">
        <f t="shared" si="17"/>
        <v>0</v>
      </c>
      <c r="AD98" s="688"/>
      <c r="AE98" s="688"/>
      <c r="AF98" s="688"/>
      <c r="AG98" s="688"/>
      <c r="AH98" s="688"/>
      <c r="AI98" s="688"/>
      <c r="AJ98" s="611">
        <f t="shared" si="13"/>
        <v>0</v>
      </c>
      <c r="AK98" s="688"/>
      <c r="AL98" s="688"/>
      <c r="AM98" s="688"/>
      <c r="AN98" s="688"/>
      <c r="AO98" s="688"/>
      <c r="AP98" s="688"/>
      <c r="AQ98" s="611">
        <f t="shared" si="14"/>
        <v>0</v>
      </c>
      <c r="AR98" s="473"/>
      <c r="AS98" s="664">
        <f t="shared" si="15"/>
        <v>83</v>
      </c>
      <c r="AT98" s="611">
        <f t="shared" si="18"/>
        <v>0</v>
      </c>
      <c r="AU98" s="611">
        <f t="shared" si="19"/>
        <v>0</v>
      </c>
      <c r="AV98" s="611">
        <f t="shared" si="20"/>
        <v>0</v>
      </c>
    </row>
    <row r="99" spans="1:48" ht="18" customHeight="1" x14ac:dyDescent="0.25">
      <c r="A99" s="664">
        <f t="shared" si="21"/>
        <v>84</v>
      </c>
      <c r="B99" s="688"/>
      <c r="C99" s="688"/>
      <c r="D99" s="688"/>
      <c r="E99" s="688"/>
      <c r="F99" s="688"/>
      <c r="G99" s="688"/>
      <c r="H99" s="611">
        <f t="shared" si="11"/>
        <v>0</v>
      </c>
      <c r="I99" s="688"/>
      <c r="J99" s="688"/>
      <c r="K99" s="688"/>
      <c r="L99" s="688"/>
      <c r="M99" s="688"/>
      <c r="N99" s="688"/>
      <c r="O99" s="611">
        <f t="shared" si="12"/>
        <v>0</v>
      </c>
      <c r="P99" s="688"/>
      <c r="Q99" s="688"/>
      <c r="R99" s="688"/>
      <c r="S99" s="688"/>
      <c r="T99" s="688"/>
      <c r="U99" s="688"/>
      <c r="V99" s="611">
        <f t="shared" si="16"/>
        <v>0</v>
      </c>
      <c r="W99" s="688"/>
      <c r="X99" s="688"/>
      <c r="Y99" s="688"/>
      <c r="Z99" s="688"/>
      <c r="AA99" s="688"/>
      <c r="AB99" s="688"/>
      <c r="AC99" s="611">
        <f t="shared" si="17"/>
        <v>0</v>
      </c>
      <c r="AD99" s="688"/>
      <c r="AE99" s="688"/>
      <c r="AF99" s="688"/>
      <c r="AG99" s="688"/>
      <c r="AH99" s="688"/>
      <c r="AI99" s="688"/>
      <c r="AJ99" s="611">
        <f t="shared" si="13"/>
        <v>0</v>
      </c>
      <c r="AK99" s="688"/>
      <c r="AL99" s="688"/>
      <c r="AM99" s="688"/>
      <c r="AN99" s="688"/>
      <c r="AO99" s="688"/>
      <c r="AP99" s="688"/>
      <c r="AQ99" s="611">
        <f t="shared" si="14"/>
        <v>0</v>
      </c>
      <c r="AR99" s="473"/>
      <c r="AS99" s="664">
        <f t="shared" si="15"/>
        <v>84</v>
      </c>
      <c r="AT99" s="611">
        <f t="shared" si="18"/>
        <v>0</v>
      </c>
      <c r="AU99" s="611">
        <f t="shared" si="19"/>
        <v>0</v>
      </c>
      <c r="AV99" s="611">
        <f t="shared" si="20"/>
        <v>0</v>
      </c>
    </row>
    <row r="100" spans="1:48" ht="18" customHeight="1" x14ac:dyDescent="0.25">
      <c r="A100" s="664">
        <f t="shared" si="21"/>
        <v>85</v>
      </c>
      <c r="B100" s="688"/>
      <c r="C100" s="688"/>
      <c r="D100" s="688"/>
      <c r="E100" s="688"/>
      <c r="F100" s="688"/>
      <c r="G100" s="688"/>
      <c r="H100" s="611">
        <f t="shared" si="11"/>
        <v>0</v>
      </c>
      <c r="I100" s="688"/>
      <c r="J100" s="688"/>
      <c r="K100" s="688"/>
      <c r="L100" s="688"/>
      <c r="M100" s="688"/>
      <c r="N100" s="688"/>
      <c r="O100" s="611">
        <f t="shared" si="12"/>
        <v>0</v>
      </c>
      <c r="P100" s="688"/>
      <c r="Q100" s="688"/>
      <c r="R100" s="688"/>
      <c r="S100" s="688"/>
      <c r="T100" s="688"/>
      <c r="U100" s="688"/>
      <c r="V100" s="611">
        <f t="shared" si="16"/>
        <v>0</v>
      </c>
      <c r="W100" s="688"/>
      <c r="X100" s="688"/>
      <c r="Y100" s="688"/>
      <c r="Z100" s="688"/>
      <c r="AA100" s="688"/>
      <c r="AB100" s="688"/>
      <c r="AC100" s="611">
        <f t="shared" si="17"/>
        <v>0</v>
      </c>
      <c r="AD100" s="688"/>
      <c r="AE100" s="688"/>
      <c r="AF100" s="688"/>
      <c r="AG100" s="688"/>
      <c r="AH100" s="688"/>
      <c r="AI100" s="688"/>
      <c r="AJ100" s="611">
        <f t="shared" si="13"/>
        <v>0</v>
      </c>
      <c r="AK100" s="688"/>
      <c r="AL100" s="688"/>
      <c r="AM100" s="688"/>
      <c r="AN100" s="688"/>
      <c r="AO100" s="688"/>
      <c r="AP100" s="688"/>
      <c r="AQ100" s="611">
        <f t="shared" si="14"/>
        <v>0</v>
      </c>
      <c r="AR100" s="473"/>
      <c r="AS100" s="664">
        <f t="shared" si="15"/>
        <v>85</v>
      </c>
      <c r="AT100" s="611">
        <f t="shared" si="18"/>
        <v>0</v>
      </c>
      <c r="AU100" s="611">
        <f t="shared" si="19"/>
        <v>0</v>
      </c>
      <c r="AV100" s="611">
        <f t="shared" si="20"/>
        <v>0</v>
      </c>
    </row>
    <row r="101" spans="1:48" ht="18" customHeight="1" x14ac:dyDescent="0.25">
      <c r="A101" s="664">
        <f t="shared" si="21"/>
        <v>86</v>
      </c>
      <c r="B101" s="688"/>
      <c r="C101" s="688"/>
      <c r="D101" s="688"/>
      <c r="E101" s="688"/>
      <c r="F101" s="688"/>
      <c r="G101" s="688"/>
      <c r="H101" s="611">
        <f t="shared" si="11"/>
        <v>0</v>
      </c>
      <c r="I101" s="688"/>
      <c r="J101" s="688"/>
      <c r="K101" s="688"/>
      <c r="L101" s="688"/>
      <c r="M101" s="688"/>
      <c r="N101" s="688"/>
      <c r="O101" s="611">
        <f t="shared" si="12"/>
        <v>0</v>
      </c>
      <c r="P101" s="688"/>
      <c r="Q101" s="688"/>
      <c r="R101" s="688"/>
      <c r="S101" s="688"/>
      <c r="T101" s="688"/>
      <c r="U101" s="688"/>
      <c r="V101" s="611">
        <f t="shared" si="16"/>
        <v>0</v>
      </c>
      <c r="W101" s="688"/>
      <c r="X101" s="688"/>
      <c r="Y101" s="688"/>
      <c r="Z101" s="688"/>
      <c r="AA101" s="688"/>
      <c r="AB101" s="688"/>
      <c r="AC101" s="611">
        <f t="shared" si="17"/>
        <v>0</v>
      </c>
      <c r="AD101" s="688"/>
      <c r="AE101" s="688"/>
      <c r="AF101" s="688"/>
      <c r="AG101" s="688"/>
      <c r="AH101" s="688"/>
      <c r="AI101" s="688"/>
      <c r="AJ101" s="611">
        <f t="shared" si="13"/>
        <v>0</v>
      </c>
      <c r="AK101" s="688"/>
      <c r="AL101" s="688"/>
      <c r="AM101" s="688"/>
      <c r="AN101" s="688"/>
      <c r="AO101" s="688"/>
      <c r="AP101" s="688"/>
      <c r="AQ101" s="611">
        <f t="shared" si="14"/>
        <v>0</v>
      </c>
      <c r="AR101" s="473"/>
      <c r="AS101" s="664">
        <f t="shared" si="15"/>
        <v>86</v>
      </c>
      <c r="AT101" s="611">
        <f t="shared" si="18"/>
        <v>0</v>
      </c>
      <c r="AU101" s="611">
        <f t="shared" si="19"/>
        <v>0</v>
      </c>
      <c r="AV101" s="611">
        <f t="shared" si="20"/>
        <v>0</v>
      </c>
    </row>
    <row r="102" spans="1:48" ht="18" customHeight="1" x14ac:dyDescent="0.25">
      <c r="A102" s="664">
        <f t="shared" si="21"/>
        <v>87</v>
      </c>
      <c r="B102" s="688"/>
      <c r="C102" s="688"/>
      <c r="D102" s="688"/>
      <c r="E102" s="688"/>
      <c r="F102" s="688"/>
      <c r="G102" s="688"/>
      <c r="H102" s="611">
        <f t="shared" si="11"/>
        <v>0</v>
      </c>
      <c r="I102" s="688"/>
      <c r="J102" s="688"/>
      <c r="K102" s="688"/>
      <c r="L102" s="688"/>
      <c r="M102" s="688"/>
      <c r="N102" s="688"/>
      <c r="O102" s="611">
        <f t="shared" si="12"/>
        <v>0</v>
      </c>
      <c r="P102" s="688"/>
      <c r="Q102" s="688"/>
      <c r="R102" s="688"/>
      <c r="S102" s="688"/>
      <c r="T102" s="688"/>
      <c r="U102" s="688"/>
      <c r="V102" s="611">
        <f t="shared" si="16"/>
        <v>0</v>
      </c>
      <c r="W102" s="688"/>
      <c r="X102" s="688"/>
      <c r="Y102" s="688"/>
      <c r="Z102" s="688"/>
      <c r="AA102" s="688"/>
      <c r="AB102" s="688"/>
      <c r="AC102" s="611">
        <f t="shared" si="17"/>
        <v>0</v>
      </c>
      <c r="AD102" s="688"/>
      <c r="AE102" s="688"/>
      <c r="AF102" s="688"/>
      <c r="AG102" s="688"/>
      <c r="AH102" s="688"/>
      <c r="AI102" s="688"/>
      <c r="AJ102" s="611">
        <f t="shared" si="13"/>
        <v>0</v>
      </c>
      <c r="AK102" s="688"/>
      <c r="AL102" s="688"/>
      <c r="AM102" s="688"/>
      <c r="AN102" s="688"/>
      <c r="AO102" s="688"/>
      <c r="AP102" s="688"/>
      <c r="AQ102" s="611">
        <f t="shared" si="14"/>
        <v>0</v>
      </c>
      <c r="AR102" s="473"/>
      <c r="AS102" s="664">
        <f t="shared" si="15"/>
        <v>87</v>
      </c>
      <c r="AT102" s="611">
        <f t="shared" si="18"/>
        <v>0</v>
      </c>
      <c r="AU102" s="611">
        <f t="shared" si="19"/>
        <v>0</v>
      </c>
      <c r="AV102" s="611">
        <f t="shared" si="20"/>
        <v>0</v>
      </c>
    </row>
    <row r="103" spans="1:48" ht="18" customHeight="1" x14ac:dyDescent="0.25">
      <c r="A103" s="664">
        <f t="shared" si="21"/>
        <v>88</v>
      </c>
      <c r="B103" s="688"/>
      <c r="C103" s="688"/>
      <c r="D103" s="688"/>
      <c r="E103" s="688"/>
      <c r="F103" s="688"/>
      <c r="G103" s="688"/>
      <c r="H103" s="611">
        <f t="shared" si="11"/>
        <v>0</v>
      </c>
      <c r="I103" s="688"/>
      <c r="J103" s="688"/>
      <c r="K103" s="688"/>
      <c r="L103" s="688"/>
      <c r="M103" s="688"/>
      <c r="N103" s="688"/>
      <c r="O103" s="611">
        <f t="shared" si="12"/>
        <v>0</v>
      </c>
      <c r="P103" s="688"/>
      <c r="Q103" s="688"/>
      <c r="R103" s="688"/>
      <c r="S103" s="688"/>
      <c r="T103" s="688"/>
      <c r="U103" s="688"/>
      <c r="V103" s="611">
        <f t="shared" si="16"/>
        <v>0</v>
      </c>
      <c r="W103" s="688"/>
      <c r="X103" s="688"/>
      <c r="Y103" s="688"/>
      <c r="Z103" s="688"/>
      <c r="AA103" s="688"/>
      <c r="AB103" s="688"/>
      <c r="AC103" s="611">
        <f t="shared" si="17"/>
        <v>0</v>
      </c>
      <c r="AD103" s="688"/>
      <c r="AE103" s="688"/>
      <c r="AF103" s="688"/>
      <c r="AG103" s="688"/>
      <c r="AH103" s="688"/>
      <c r="AI103" s="688"/>
      <c r="AJ103" s="611">
        <f t="shared" si="13"/>
        <v>0</v>
      </c>
      <c r="AK103" s="688"/>
      <c r="AL103" s="688"/>
      <c r="AM103" s="688"/>
      <c r="AN103" s="688"/>
      <c r="AO103" s="688"/>
      <c r="AP103" s="688"/>
      <c r="AQ103" s="611">
        <f t="shared" si="14"/>
        <v>0</v>
      </c>
      <c r="AR103" s="473"/>
      <c r="AS103" s="664">
        <f t="shared" si="15"/>
        <v>88</v>
      </c>
      <c r="AT103" s="611">
        <f t="shared" si="18"/>
        <v>0</v>
      </c>
      <c r="AU103" s="611">
        <f t="shared" si="19"/>
        <v>0</v>
      </c>
      <c r="AV103" s="611">
        <f t="shared" si="20"/>
        <v>0</v>
      </c>
    </row>
    <row r="104" spans="1:48" ht="18" customHeight="1" x14ac:dyDescent="0.25">
      <c r="A104" s="664">
        <f t="shared" si="21"/>
        <v>89</v>
      </c>
      <c r="B104" s="688"/>
      <c r="C104" s="688"/>
      <c r="D104" s="688"/>
      <c r="E104" s="688"/>
      <c r="F104" s="688"/>
      <c r="G104" s="688"/>
      <c r="H104" s="611">
        <f t="shared" si="11"/>
        <v>0</v>
      </c>
      <c r="I104" s="688"/>
      <c r="J104" s="688"/>
      <c r="K104" s="688"/>
      <c r="L104" s="688"/>
      <c r="M104" s="688"/>
      <c r="N104" s="688"/>
      <c r="O104" s="611">
        <f t="shared" si="12"/>
        <v>0</v>
      </c>
      <c r="P104" s="688"/>
      <c r="Q104" s="688"/>
      <c r="R104" s="688"/>
      <c r="S104" s="688"/>
      <c r="T104" s="688"/>
      <c r="U104" s="688"/>
      <c r="V104" s="611">
        <f t="shared" si="16"/>
        <v>0</v>
      </c>
      <c r="W104" s="688"/>
      <c r="X104" s="688"/>
      <c r="Y104" s="688"/>
      <c r="Z104" s="688"/>
      <c r="AA104" s="688"/>
      <c r="AB104" s="688"/>
      <c r="AC104" s="611">
        <f t="shared" si="17"/>
        <v>0</v>
      </c>
      <c r="AD104" s="688"/>
      <c r="AE104" s="688"/>
      <c r="AF104" s="688"/>
      <c r="AG104" s="688"/>
      <c r="AH104" s="688"/>
      <c r="AI104" s="688"/>
      <c r="AJ104" s="611">
        <f t="shared" si="13"/>
        <v>0</v>
      </c>
      <c r="AK104" s="688"/>
      <c r="AL104" s="688"/>
      <c r="AM104" s="688"/>
      <c r="AN104" s="688"/>
      <c r="AO104" s="688"/>
      <c r="AP104" s="688"/>
      <c r="AQ104" s="611">
        <f t="shared" si="14"/>
        <v>0</v>
      </c>
      <c r="AR104" s="473"/>
      <c r="AS104" s="664">
        <f t="shared" si="15"/>
        <v>89</v>
      </c>
      <c r="AT104" s="611">
        <f t="shared" si="18"/>
        <v>0</v>
      </c>
      <c r="AU104" s="611">
        <f t="shared" si="19"/>
        <v>0</v>
      </c>
      <c r="AV104" s="611">
        <f t="shared" si="20"/>
        <v>0</v>
      </c>
    </row>
    <row r="105" spans="1:48" ht="18" customHeight="1" x14ac:dyDescent="0.25">
      <c r="A105" s="664">
        <f t="shared" si="21"/>
        <v>90</v>
      </c>
      <c r="B105" s="688"/>
      <c r="C105" s="688"/>
      <c r="D105" s="688"/>
      <c r="E105" s="688"/>
      <c r="F105" s="688"/>
      <c r="G105" s="688"/>
      <c r="H105" s="611">
        <f t="shared" si="11"/>
        <v>0</v>
      </c>
      <c r="I105" s="688"/>
      <c r="J105" s="688"/>
      <c r="K105" s="688"/>
      <c r="L105" s="688"/>
      <c r="M105" s="688"/>
      <c r="N105" s="688"/>
      <c r="O105" s="611">
        <f t="shared" si="12"/>
        <v>0</v>
      </c>
      <c r="P105" s="688"/>
      <c r="Q105" s="688"/>
      <c r="R105" s="688"/>
      <c r="S105" s="688"/>
      <c r="T105" s="688"/>
      <c r="U105" s="688"/>
      <c r="V105" s="611">
        <f t="shared" si="16"/>
        <v>0</v>
      </c>
      <c r="W105" s="688"/>
      <c r="X105" s="688"/>
      <c r="Y105" s="688"/>
      <c r="Z105" s="688"/>
      <c r="AA105" s="688"/>
      <c r="AB105" s="688"/>
      <c r="AC105" s="611">
        <f t="shared" si="17"/>
        <v>0</v>
      </c>
      <c r="AD105" s="688"/>
      <c r="AE105" s="688"/>
      <c r="AF105" s="688"/>
      <c r="AG105" s="688"/>
      <c r="AH105" s="688"/>
      <c r="AI105" s="688"/>
      <c r="AJ105" s="611">
        <f t="shared" si="13"/>
        <v>0</v>
      </c>
      <c r="AK105" s="688"/>
      <c r="AL105" s="688"/>
      <c r="AM105" s="688"/>
      <c r="AN105" s="688"/>
      <c r="AO105" s="688"/>
      <c r="AP105" s="688"/>
      <c r="AQ105" s="611">
        <f t="shared" si="14"/>
        <v>0</v>
      </c>
      <c r="AR105" s="473"/>
      <c r="AS105" s="664">
        <f t="shared" si="15"/>
        <v>90</v>
      </c>
      <c r="AT105" s="611">
        <f t="shared" si="18"/>
        <v>0</v>
      </c>
      <c r="AU105" s="611">
        <f t="shared" si="19"/>
        <v>0</v>
      </c>
      <c r="AV105" s="611">
        <f t="shared" si="20"/>
        <v>0</v>
      </c>
    </row>
    <row r="106" spans="1:48" ht="18" customHeight="1" x14ac:dyDescent="0.25">
      <c r="A106" s="664">
        <f t="shared" si="21"/>
        <v>91</v>
      </c>
      <c r="B106" s="688"/>
      <c r="C106" s="688"/>
      <c r="D106" s="688"/>
      <c r="E106" s="688"/>
      <c r="F106" s="688"/>
      <c r="G106" s="688"/>
      <c r="H106" s="611">
        <f t="shared" si="11"/>
        <v>0</v>
      </c>
      <c r="I106" s="688"/>
      <c r="J106" s="688"/>
      <c r="K106" s="688"/>
      <c r="L106" s="688"/>
      <c r="M106" s="688"/>
      <c r="N106" s="688"/>
      <c r="O106" s="611">
        <f t="shared" si="12"/>
        <v>0</v>
      </c>
      <c r="P106" s="688"/>
      <c r="Q106" s="688"/>
      <c r="R106" s="688"/>
      <c r="S106" s="688"/>
      <c r="T106" s="688"/>
      <c r="U106" s="688"/>
      <c r="V106" s="611">
        <f t="shared" si="16"/>
        <v>0</v>
      </c>
      <c r="W106" s="688"/>
      <c r="X106" s="688"/>
      <c r="Y106" s="688"/>
      <c r="Z106" s="688"/>
      <c r="AA106" s="688"/>
      <c r="AB106" s="688"/>
      <c r="AC106" s="611">
        <f t="shared" si="17"/>
        <v>0</v>
      </c>
      <c r="AD106" s="688"/>
      <c r="AE106" s="688"/>
      <c r="AF106" s="688"/>
      <c r="AG106" s="688"/>
      <c r="AH106" s="688"/>
      <c r="AI106" s="688"/>
      <c r="AJ106" s="611">
        <f t="shared" si="13"/>
        <v>0</v>
      </c>
      <c r="AK106" s="688"/>
      <c r="AL106" s="688"/>
      <c r="AM106" s="688"/>
      <c r="AN106" s="688"/>
      <c r="AO106" s="688"/>
      <c r="AP106" s="688"/>
      <c r="AQ106" s="611">
        <f t="shared" si="14"/>
        <v>0</v>
      </c>
      <c r="AR106" s="473"/>
      <c r="AS106" s="664">
        <f t="shared" si="15"/>
        <v>91</v>
      </c>
      <c r="AT106" s="611">
        <f t="shared" si="18"/>
        <v>0</v>
      </c>
      <c r="AU106" s="611">
        <f t="shared" si="19"/>
        <v>0</v>
      </c>
      <c r="AV106" s="611">
        <f t="shared" si="20"/>
        <v>0</v>
      </c>
    </row>
    <row r="107" spans="1:48" ht="18" customHeight="1" x14ac:dyDescent="0.25">
      <c r="A107" s="664">
        <f t="shared" si="21"/>
        <v>92</v>
      </c>
      <c r="B107" s="688"/>
      <c r="C107" s="688"/>
      <c r="D107" s="688"/>
      <c r="E107" s="688"/>
      <c r="F107" s="688"/>
      <c r="G107" s="688"/>
      <c r="H107" s="611">
        <f t="shared" si="11"/>
        <v>0</v>
      </c>
      <c r="I107" s="688"/>
      <c r="J107" s="688"/>
      <c r="K107" s="688"/>
      <c r="L107" s="688"/>
      <c r="M107" s="688"/>
      <c r="N107" s="688"/>
      <c r="O107" s="611">
        <f t="shared" si="12"/>
        <v>0</v>
      </c>
      <c r="P107" s="688"/>
      <c r="Q107" s="688"/>
      <c r="R107" s="688"/>
      <c r="S107" s="688"/>
      <c r="T107" s="688"/>
      <c r="U107" s="688"/>
      <c r="V107" s="611">
        <f t="shared" si="16"/>
        <v>0</v>
      </c>
      <c r="W107" s="688"/>
      <c r="X107" s="688"/>
      <c r="Y107" s="688"/>
      <c r="Z107" s="688"/>
      <c r="AA107" s="688"/>
      <c r="AB107" s="688"/>
      <c r="AC107" s="611">
        <f t="shared" si="17"/>
        <v>0</v>
      </c>
      <c r="AD107" s="688"/>
      <c r="AE107" s="688"/>
      <c r="AF107" s="688"/>
      <c r="AG107" s="688"/>
      <c r="AH107" s="688"/>
      <c r="AI107" s="688"/>
      <c r="AJ107" s="611">
        <f t="shared" si="13"/>
        <v>0</v>
      </c>
      <c r="AK107" s="688"/>
      <c r="AL107" s="688"/>
      <c r="AM107" s="688"/>
      <c r="AN107" s="688"/>
      <c r="AO107" s="688"/>
      <c r="AP107" s="688"/>
      <c r="AQ107" s="611">
        <f t="shared" si="14"/>
        <v>0</v>
      </c>
      <c r="AR107" s="473"/>
      <c r="AS107" s="664">
        <f t="shared" si="15"/>
        <v>92</v>
      </c>
      <c r="AT107" s="611">
        <f t="shared" si="18"/>
        <v>0</v>
      </c>
      <c r="AU107" s="611">
        <f t="shared" si="19"/>
        <v>0</v>
      </c>
      <c r="AV107" s="611">
        <f t="shared" si="20"/>
        <v>0</v>
      </c>
    </row>
    <row r="108" spans="1:48" ht="18" customHeight="1" x14ac:dyDescent="0.25">
      <c r="A108" s="664">
        <f t="shared" si="21"/>
        <v>93</v>
      </c>
      <c r="B108" s="688"/>
      <c r="C108" s="688"/>
      <c r="D108" s="688"/>
      <c r="E108" s="688"/>
      <c r="F108" s="688"/>
      <c r="G108" s="688"/>
      <c r="H108" s="611">
        <f t="shared" si="11"/>
        <v>0</v>
      </c>
      <c r="I108" s="688"/>
      <c r="J108" s="688"/>
      <c r="K108" s="688"/>
      <c r="L108" s="688"/>
      <c r="M108" s="688"/>
      <c r="N108" s="688"/>
      <c r="O108" s="611">
        <f t="shared" si="12"/>
        <v>0</v>
      </c>
      <c r="P108" s="688"/>
      <c r="Q108" s="688"/>
      <c r="R108" s="688"/>
      <c r="S108" s="688"/>
      <c r="T108" s="688"/>
      <c r="U108" s="688"/>
      <c r="V108" s="611">
        <f t="shared" si="16"/>
        <v>0</v>
      </c>
      <c r="W108" s="688"/>
      <c r="X108" s="688"/>
      <c r="Y108" s="688"/>
      <c r="Z108" s="688"/>
      <c r="AA108" s="688"/>
      <c r="AB108" s="688"/>
      <c r="AC108" s="611">
        <f t="shared" si="17"/>
        <v>0</v>
      </c>
      <c r="AD108" s="688"/>
      <c r="AE108" s="688"/>
      <c r="AF108" s="688"/>
      <c r="AG108" s="688"/>
      <c r="AH108" s="688"/>
      <c r="AI108" s="688"/>
      <c r="AJ108" s="611">
        <f t="shared" si="13"/>
        <v>0</v>
      </c>
      <c r="AK108" s="688"/>
      <c r="AL108" s="688"/>
      <c r="AM108" s="688"/>
      <c r="AN108" s="688"/>
      <c r="AO108" s="688"/>
      <c r="AP108" s="688"/>
      <c r="AQ108" s="611">
        <f t="shared" si="14"/>
        <v>0</v>
      </c>
      <c r="AR108" s="473"/>
      <c r="AS108" s="664">
        <f t="shared" si="15"/>
        <v>93</v>
      </c>
      <c r="AT108" s="611">
        <f t="shared" si="18"/>
        <v>0</v>
      </c>
      <c r="AU108" s="611">
        <f t="shared" si="19"/>
        <v>0</v>
      </c>
      <c r="AV108" s="611">
        <f t="shared" si="20"/>
        <v>0</v>
      </c>
    </row>
    <row r="109" spans="1:48" ht="18" customHeight="1" x14ac:dyDescent="0.25">
      <c r="A109" s="664">
        <f t="shared" si="21"/>
        <v>94</v>
      </c>
      <c r="B109" s="688"/>
      <c r="C109" s="688"/>
      <c r="D109" s="688"/>
      <c r="E109" s="688"/>
      <c r="F109" s="688"/>
      <c r="G109" s="688"/>
      <c r="H109" s="611">
        <f t="shared" si="11"/>
        <v>0</v>
      </c>
      <c r="I109" s="688"/>
      <c r="J109" s="688"/>
      <c r="K109" s="688"/>
      <c r="L109" s="688"/>
      <c r="M109" s="688"/>
      <c r="N109" s="688"/>
      <c r="O109" s="611">
        <f t="shared" si="12"/>
        <v>0</v>
      </c>
      <c r="P109" s="688"/>
      <c r="Q109" s="688"/>
      <c r="R109" s="688"/>
      <c r="S109" s="688"/>
      <c r="T109" s="688"/>
      <c r="U109" s="688"/>
      <c r="V109" s="611">
        <f t="shared" si="16"/>
        <v>0</v>
      </c>
      <c r="W109" s="688"/>
      <c r="X109" s="688"/>
      <c r="Y109" s="688"/>
      <c r="Z109" s="688"/>
      <c r="AA109" s="688"/>
      <c r="AB109" s="688"/>
      <c r="AC109" s="611">
        <f t="shared" si="17"/>
        <v>0</v>
      </c>
      <c r="AD109" s="688"/>
      <c r="AE109" s="688"/>
      <c r="AF109" s="688"/>
      <c r="AG109" s="688"/>
      <c r="AH109" s="688"/>
      <c r="AI109" s="688"/>
      <c r="AJ109" s="611">
        <f t="shared" si="13"/>
        <v>0</v>
      </c>
      <c r="AK109" s="688"/>
      <c r="AL109" s="688"/>
      <c r="AM109" s="688"/>
      <c r="AN109" s="688"/>
      <c r="AO109" s="688"/>
      <c r="AP109" s="688"/>
      <c r="AQ109" s="611">
        <f t="shared" si="14"/>
        <v>0</v>
      </c>
      <c r="AR109" s="473"/>
      <c r="AS109" s="664">
        <f t="shared" si="15"/>
        <v>94</v>
      </c>
      <c r="AT109" s="611">
        <f t="shared" si="18"/>
        <v>0</v>
      </c>
      <c r="AU109" s="611">
        <f t="shared" si="19"/>
        <v>0</v>
      </c>
      <c r="AV109" s="611">
        <f t="shared" si="20"/>
        <v>0</v>
      </c>
    </row>
    <row r="110" spans="1:48" ht="18" customHeight="1" x14ac:dyDescent="0.25">
      <c r="A110" s="664">
        <f t="shared" si="21"/>
        <v>95</v>
      </c>
      <c r="B110" s="688"/>
      <c r="C110" s="688"/>
      <c r="D110" s="688"/>
      <c r="E110" s="688"/>
      <c r="F110" s="688"/>
      <c r="G110" s="688"/>
      <c r="H110" s="611">
        <f t="shared" si="11"/>
        <v>0</v>
      </c>
      <c r="I110" s="688"/>
      <c r="J110" s="688"/>
      <c r="K110" s="688"/>
      <c r="L110" s="688"/>
      <c r="M110" s="688"/>
      <c r="N110" s="688"/>
      <c r="O110" s="611">
        <f t="shared" si="12"/>
        <v>0</v>
      </c>
      <c r="P110" s="688"/>
      <c r="Q110" s="688"/>
      <c r="R110" s="688"/>
      <c r="S110" s="688"/>
      <c r="T110" s="688"/>
      <c r="U110" s="688"/>
      <c r="V110" s="611">
        <f t="shared" si="16"/>
        <v>0</v>
      </c>
      <c r="W110" s="688"/>
      <c r="X110" s="688"/>
      <c r="Y110" s="688"/>
      <c r="Z110" s="688"/>
      <c r="AA110" s="688"/>
      <c r="AB110" s="688"/>
      <c r="AC110" s="611">
        <f t="shared" si="17"/>
        <v>0</v>
      </c>
      <c r="AD110" s="688"/>
      <c r="AE110" s="688"/>
      <c r="AF110" s="688"/>
      <c r="AG110" s="688"/>
      <c r="AH110" s="688"/>
      <c r="AI110" s="688"/>
      <c r="AJ110" s="611">
        <f t="shared" si="13"/>
        <v>0</v>
      </c>
      <c r="AK110" s="688"/>
      <c r="AL110" s="688"/>
      <c r="AM110" s="688"/>
      <c r="AN110" s="688"/>
      <c r="AO110" s="688"/>
      <c r="AP110" s="688"/>
      <c r="AQ110" s="611">
        <f t="shared" si="14"/>
        <v>0</v>
      </c>
      <c r="AR110" s="473"/>
      <c r="AS110" s="664">
        <f t="shared" si="15"/>
        <v>95</v>
      </c>
      <c r="AT110" s="611">
        <f t="shared" si="18"/>
        <v>0</v>
      </c>
      <c r="AU110" s="611">
        <f t="shared" si="19"/>
        <v>0</v>
      </c>
      <c r="AV110" s="611">
        <f t="shared" si="20"/>
        <v>0</v>
      </c>
    </row>
    <row r="111" spans="1:48" ht="18" customHeight="1" x14ac:dyDescent="0.25">
      <c r="A111" s="664">
        <f t="shared" si="21"/>
        <v>96</v>
      </c>
      <c r="B111" s="688"/>
      <c r="C111" s="688"/>
      <c r="D111" s="688"/>
      <c r="E111" s="688"/>
      <c r="F111" s="688"/>
      <c r="G111" s="688"/>
      <c r="H111" s="611">
        <f t="shared" si="11"/>
        <v>0</v>
      </c>
      <c r="I111" s="688"/>
      <c r="J111" s="688"/>
      <c r="K111" s="688"/>
      <c r="L111" s="688"/>
      <c r="M111" s="688"/>
      <c r="N111" s="688"/>
      <c r="O111" s="611">
        <f t="shared" si="12"/>
        <v>0</v>
      </c>
      <c r="P111" s="688"/>
      <c r="Q111" s="688"/>
      <c r="R111" s="688"/>
      <c r="S111" s="688"/>
      <c r="T111" s="688"/>
      <c r="U111" s="688"/>
      <c r="V111" s="611">
        <f t="shared" si="16"/>
        <v>0</v>
      </c>
      <c r="W111" s="688"/>
      <c r="X111" s="688"/>
      <c r="Y111" s="688"/>
      <c r="Z111" s="688"/>
      <c r="AA111" s="688"/>
      <c r="AB111" s="688"/>
      <c r="AC111" s="611">
        <f t="shared" si="17"/>
        <v>0</v>
      </c>
      <c r="AD111" s="688"/>
      <c r="AE111" s="688"/>
      <c r="AF111" s="688"/>
      <c r="AG111" s="688"/>
      <c r="AH111" s="688"/>
      <c r="AI111" s="688"/>
      <c r="AJ111" s="611">
        <f t="shared" si="13"/>
        <v>0</v>
      </c>
      <c r="AK111" s="688"/>
      <c r="AL111" s="688"/>
      <c r="AM111" s="688"/>
      <c r="AN111" s="688"/>
      <c r="AO111" s="688"/>
      <c r="AP111" s="688"/>
      <c r="AQ111" s="611">
        <f t="shared" si="14"/>
        <v>0</v>
      </c>
      <c r="AR111" s="473"/>
      <c r="AS111" s="664">
        <f t="shared" si="15"/>
        <v>96</v>
      </c>
      <c r="AT111" s="611">
        <f t="shared" si="18"/>
        <v>0</v>
      </c>
      <c r="AU111" s="611">
        <f t="shared" si="19"/>
        <v>0</v>
      </c>
      <c r="AV111" s="611">
        <f t="shared" si="20"/>
        <v>0</v>
      </c>
    </row>
    <row r="112" spans="1:48" ht="18" customHeight="1" x14ac:dyDescent="0.25">
      <c r="A112" s="664">
        <f t="shared" si="21"/>
        <v>97</v>
      </c>
      <c r="B112" s="688"/>
      <c r="C112" s="688"/>
      <c r="D112" s="688"/>
      <c r="E112" s="688"/>
      <c r="F112" s="688"/>
      <c r="G112" s="688"/>
      <c r="H112" s="611">
        <f t="shared" si="11"/>
        <v>0</v>
      </c>
      <c r="I112" s="688"/>
      <c r="J112" s="688"/>
      <c r="K112" s="688"/>
      <c r="L112" s="688"/>
      <c r="M112" s="688"/>
      <c r="N112" s="688"/>
      <c r="O112" s="611">
        <f t="shared" si="12"/>
        <v>0</v>
      </c>
      <c r="P112" s="688"/>
      <c r="Q112" s="688"/>
      <c r="R112" s="688"/>
      <c r="S112" s="688"/>
      <c r="T112" s="688"/>
      <c r="U112" s="688"/>
      <c r="V112" s="611">
        <f t="shared" si="16"/>
        <v>0</v>
      </c>
      <c r="W112" s="688"/>
      <c r="X112" s="688"/>
      <c r="Y112" s="688"/>
      <c r="Z112" s="688"/>
      <c r="AA112" s="688"/>
      <c r="AB112" s="688"/>
      <c r="AC112" s="611">
        <f t="shared" si="17"/>
        <v>0</v>
      </c>
      <c r="AD112" s="688"/>
      <c r="AE112" s="688"/>
      <c r="AF112" s="688"/>
      <c r="AG112" s="688"/>
      <c r="AH112" s="688"/>
      <c r="AI112" s="688"/>
      <c r="AJ112" s="611">
        <f t="shared" si="13"/>
        <v>0</v>
      </c>
      <c r="AK112" s="688"/>
      <c r="AL112" s="688"/>
      <c r="AM112" s="688"/>
      <c r="AN112" s="688"/>
      <c r="AO112" s="688"/>
      <c r="AP112" s="688"/>
      <c r="AQ112" s="611">
        <f t="shared" si="14"/>
        <v>0</v>
      </c>
      <c r="AR112" s="473"/>
      <c r="AS112" s="664">
        <f t="shared" si="15"/>
        <v>97</v>
      </c>
      <c r="AT112" s="611">
        <f t="shared" si="18"/>
        <v>0</v>
      </c>
      <c r="AU112" s="611">
        <f t="shared" si="19"/>
        <v>0</v>
      </c>
      <c r="AV112" s="611">
        <f t="shared" si="20"/>
        <v>0</v>
      </c>
    </row>
    <row r="113" spans="1:48" ht="18" customHeight="1" x14ac:dyDescent="0.25">
      <c r="A113" s="664">
        <f t="shared" si="21"/>
        <v>98</v>
      </c>
      <c r="B113" s="688"/>
      <c r="C113" s="688"/>
      <c r="D113" s="688"/>
      <c r="E113" s="688"/>
      <c r="F113" s="688"/>
      <c r="G113" s="688"/>
      <c r="H113" s="611">
        <f t="shared" si="11"/>
        <v>0</v>
      </c>
      <c r="I113" s="688"/>
      <c r="J113" s="688"/>
      <c r="K113" s="688"/>
      <c r="L113" s="688"/>
      <c r="M113" s="688"/>
      <c r="N113" s="688"/>
      <c r="O113" s="611">
        <f t="shared" si="12"/>
        <v>0</v>
      </c>
      <c r="P113" s="688"/>
      <c r="Q113" s="688"/>
      <c r="R113" s="688"/>
      <c r="S113" s="688"/>
      <c r="T113" s="688"/>
      <c r="U113" s="688"/>
      <c r="V113" s="611">
        <f t="shared" si="16"/>
        <v>0</v>
      </c>
      <c r="W113" s="688"/>
      <c r="X113" s="688"/>
      <c r="Y113" s="688"/>
      <c r="Z113" s="688"/>
      <c r="AA113" s="688"/>
      <c r="AB113" s="688"/>
      <c r="AC113" s="611">
        <f t="shared" si="17"/>
        <v>0</v>
      </c>
      <c r="AD113" s="688"/>
      <c r="AE113" s="688"/>
      <c r="AF113" s="688"/>
      <c r="AG113" s="688"/>
      <c r="AH113" s="688"/>
      <c r="AI113" s="688"/>
      <c r="AJ113" s="611">
        <f t="shared" si="13"/>
        <v>0</v>
      </c>
      <c r="AK113" s="688"/>
      <c r="AL113" s="688"/>
      <c r="AM113" s="688"/>
      <c r="AN113" s="688"/>
      <c r="AO113" s="688"/>
      <c r="AP113" s="688"/>
      <c r="AQ113" s="611">
        <f t="shared" si="14"/>
        <v>0</v>
      </c>
      <c r="AR113" s="473"/>
      <c r="AS113" s="664">
        <f t="shared" si="15"/>
        <v>98</v>
      </c>
      <c r="AT113" s="611">
        <f t="shared" si="18"/>
        <v>0</v>
      </c>
      <c r="AU113" s="611">
        <f t="shared" si="19"/>
        <v>0</v>
      </c>
      <c r="AV113" s="611">
        <f t="shared" si="20"/>
        <v>0</v>
      </c>
    </row>
    <row r="114" spans="1:48" ht="18" customHeight="1" x14ac:dyDescent="0.25">
      <c r="A114" s="664">
        <f t="shared" si="21"/>
        <v>99</v>
      </c>
      <c r="B114" s="688"/>
      <c r="C114" s="688"/>
      <c r="D114" s="688"/>
      <c r="E114" s="688"/>
      <c r="F114" s="688"/>
      <c r="G114" s="688"/>
      <c r="H114" s="611">
        <f t="shared" si="11"/>
        <v>0</v>
      </c>
      <c r="I114" s="688"/>
      <c r="J114" s="688"/>
      <c r="K114" s="688"/>
      <c r="L114" s="688"/>
      <c r="M114" s="688"/>
      <c r="N114" s="688"/>
      <c r="O114" s="611">
        <f t="shared" si="12"/>
        <v>0</v>
      </c>
      <c r="P114" s="688"/>
      <c r="Q114" s="688"/>
      <c r="R114" s="688"/>
      <c r="S114" s="688"/>
      <c r="T114" s="688"/>
      <c r="U114" s="688"/>
      <c r="V114" s="611">
        <f t="shared" si="16"/>
        <v>0</v>
      </c>
      <c r="W114" s="688"/>
      <c r="X114" s="688"/>
      <c r="Y114" s="688"/>
      <c r="Z114" s="688"/>
      <c r="AA114" s="688"/>
      <c r="AB114" s="688"/>
      <c r="AC114" s="611">
        <f t="shared" si="17"/>
        <v>0</v>
      </c>
      <c r="AD114" s="688"/>
      <c r="AE114" s="688"/>
      <c r="AF114" s="688"/>
      <c r="AG114" s="688"/>
      <c r="AH114" s="688"/>
      <c r="AI114" s="688"/>
      <c r="AJ114" s="611">
        <f t="shared" si="13"/>
        <v>0</v>
      </c>
      <c r="AK114" s="688"/>
      <c r="AL114" s="688"/>
      <c r="AM114" s="688"/>
      <c r="AN114" s="688"/>
      <c r="AO114" s="688"/>
      <c r="AP114" s="688"/>
      <c r="AQ114" s="611">
        <f t="shared" si="14"/>
        <v>0</v>
      </c>
      <c r="AR114" s="473"/>
      <c r="AS114" s="664">
        <f t="shared" si="15"/>
        <v>99</v>
      </c>
      <c r="AT114" s="611">
        <f t="shared" si="18"/>
        <v>0</v>
      </c>
      <c r="AU114" s="611">
        <f t="shared" si="19"/>
        <v>0</v>
      </c>
      <c r="AV114" s="611">
        <f t="shared" si="20"/>
        <v>0</v>
      </c>
    </row>
    <row r="115" spans="1:48" ht="18" customHeight="1" x14ac:dyDescent="0.25">
      <c r="A115" s="664">
        <f t="shared" si="21"/>
        <v>100</v>
      </c>
      <c r="B115" s="688"/>
      <c r="C115" s="688"/>
      <c r="D115" s="688"/>
      <c r="E115" s="688"/>
      <c r="F115" s="688"/>
      <c r="G115" s="688"/>
      <c r="H115" s="611">
        <f t="shared" ref="H115:H178" si="22">SUM(C115:F115)-B115-G115</f>
        <v>0</v>
      </c>
      <c r="I115" s="688"/>
      <c r="J115" s="688"/>
      <c r="K115" s="688"/>
      <c r="L115" s="688"/>
      <c r="M115" s="688"/>
      <c r="N115" s="688"/>
      <c r="O115" s="611">
        <f t="shared" ref="O115:O178" si="23">SUM(J115:M115)-I115-N115</f>
        <v>0</v>
      </c>
      <c r="P115" s="688"/>
      <c r="Q115" s="688"/>
      <c r="R115" s="688"/>
      <c r="S115" s="688"/>
      <c r="T115" s="688"/>
      <c r="U115" s="688"/>
      <c r="V115" s="611">
        <f t="shared" si="16"/>
        <v>0</v>
      </c>
      <c r="W115" s="688"/>
      <c r="X115" s="688"/>
      <c r="Y115" s="688"/>
      <c r="Z115" s="688"/>
      <c r="AA115" s="688"/>
      <c r="AB115" s="688"/>
      <c r="AC115" s="611">
        <f t="shared" si="17"/>
        <v>0</v>
      </c>
      <c r="AD115" s="688"/>
      <c r="AE115" s="688"/>
      <c r="AF115" s="688"/>
      <c r="AG115" s="688"/>
      <c r="AH115" s="688"/>
      <c r="AI115" s="688"/>
      <c r="AJ115" s="611">
        <f t="shared" ref="AJ115:AJ178" si="24">SUM(AE115:AH115)-AD115-AI115</f>
        <v>0</v>
      </c>
      <c r="AK115" s="688"/>
      <c r="AL115" s="688"/>
      <c r="AM115" s="688"/>
      <c r="AN115" s="688"/>
      <c r="AO115" s="688"/>
      <c r="AP115" s="688"/>
      <c r="AQ115" s="611">
        <f t="shared" ref="AQ115:AQ178" si="25">SUM(AL115:AO115)-AK115-AP115</f>
        <v>0</v>
      </c>
      <c r="AR115" s="473"/>
      <c r="AS115" s="664">
        <f t="shared" ref="AS115:AS178" si="26">A115</f>
        <v>100</v>
      </c>
      <c r="AT115" s="611">
        <f t="shared" si="18"/>
        <v>0</v>
      </c>
      <c r="AU115" s="611">
        <f t="shared" si="19"/>
        <v>0</v>
      </c>
      <c r="AV115" s="611">
        <f t="shared" si="20"/>
        <v>0</v>
      </c>
    </row>
    <row r="116" spans="1:48" ht="18" customHeight="1" x14ac:dyDescent="0.25">
      <c r="A116" s="664">
        <f t="shared" si="21"/>
        <v>101</v>
      </c>
      <c r="B116" s="688"/>
      <c r="C116" s="688"/>
      <c r="D116" s="688"/>
      <c r="E116" s="688"/>
      <c r="F116" s="688"/>
      <c r="G116" s="688"/>
      <c r="H116" s="611">
        <f t="shared" si="22"/>
        <v>0</v>
      </c>
      <c r="I116" s="688"/>
      <c r="J116" s="688"/>
      <c r="K116" s="688"/>
      <c r="L116" s="688"/>
      <c r="M116" s="688"/>
      <c r="N116" s="688"/>
      <c r="O116" s="611">
        <f t="shared" si="23"/>
        <v>0</v>
      </c>
      <c r="P116" s="688"/>
      <c r="Q116" s="688"/>
      <c r="R116" s="688"/>
      <c r="S116" s="688"/>
      <c r="T116" s="688"/>
      <c r="U116" s="688"/>
      <c r="V116" s="611">
        <f t="shared" si="16"/>
        <v>0</v>
      </c>
      <c r="W116" s="688"/>
      <c r="X116" s="688"/>
      <c r="Y116" s="688"/>
      <c r="Z116" s="688"/>
      <c r="AA116" s="688"/>
      <c r="AB116" s="688"/>
      <c r="AC116" s="611">
        <f t="shared" si="17"/>
        <v>0</v>
      </c>
      <c r="AD116" s="688"/>
      <c r="AE116" s="688"/>
      <c r="AF116" s="688"/>
      <c r="AG116" s="688"/>
      <c r="AH116" s="688"/>
      <c r="AI116" s="688"/>
      <c r="AJ116" s="611">
        <f t="shared" si="24"/>
        <v>0</v>
      </c>
      <c r="AK116" s="688"/>
      <c r="AL116" s="688"/>
      <c r="AM116" s="688"/>
      <c r="AN116" s="688"/>
      <c r="AO116" s="688"/>
      <c r="AP116" s="688"/>
      <c r="AQ116" s="611">
        <f t="shared" si="25"/>
        <v>0</v>
      </c>
      <c r="AR116" s="473"/>
      <c r="AS116" s="664">
        <f t="shared" si="26"/>
        <v>101</v>
      </c>
      <c r="AT116" s="611">
        <f t="shared" si="18"/>
        <v>0</v>
      </c>
      <c r="AU116" s="611">
        <f t="shared" si="19"/>
        <v>0</v>
      </c>
      <c r="AV116" s="611">
        <f t="shared" si="20"/>
        <v>0</v>
      </c>
    </row>
    <row r="117" spans="1:48" ht="18" customHeight="1" x14ac:dyDescent="0.25">
      <c r="A117" s="664">
        <f t="shared" si="21"/>
        <v>102</v>
      </c>
      <c r="B117" s="688"/>
      <c r="C117" s="688"/>
      <c r="D117" s="688"/>
      <c r="E117" s="688"/>
      <c r="F117" s="688"/>
      <c r="G117" s="688"/>
      <c r="H117" s="611">
        <f t="shared" si="22"/>
        <v>0</v>
      </c>
      <c r="I117" s="688"/>
      <c r="J117" s="688"/>
      <c r="K117" s="688"/>
      <c r="L117" s="688"/>
      <c r="M117" s="688"/>
      <c r="N117" s="688"/>
      <c r="O117" s="611">
        <f t="shared" si="23"/>
        <v>0</v>
      </c>
      <c r="P117" s="688"/>
      <c r="Q117" s="688"/>
      <c r="R117" s="688"/>
      <c r="S117" s="688"/>
      <c r="T117" s="688"/>
      <c r="U117" s="688"/>
      <c r="V117" s="611">
        <f t="shared" si="16"/>
        <v>0</v>
      </c>
      <c r="W117" s="688"/>
      <c r="X117" s="688"/>
      <c r="Y117" s="688"/>
      <c r="Z117" s="688"/>
      <c r="AA117" s="688"/>
      <c r="AB117" s="688"/>
      <c r="AC117" s="611">
        <f t="shared" si="17"/>
        <v>0</v>
      </c>
      <c r="AD117" s="688"/>
      <c r="AE117" s="688"/>
      <c r="AF117" s="688"/>
      <c r="AG117" s="688"/>
      <c r="AH117" s="688"/>
      <c r="AI117" s="688"/>
      <c r="AJ117" s="611">
        <f t="shared" si="24"/>
        <v>0</v>
      </c>
      <c r="AK117" s="688"/>
      <c r="AL117" s="688"/>
      <c r="AM117" s="688"/>
      <c r="AN117" s="688"/>
      <c r="AO117" s="688"/>
      <c r="AP117" s="688"/>
      <c r="AQ117" s="611">
        <f t="shared" si="25"/>
        <v>0</v>
      </c>
      <c r="AR117" s="473"/>
      <c r="AS117" s="664">
        <f t="shared" si="26"/>
        <v>102</v>
      </c>
      <c r="AT117" s="611">
        <f t="shared" si="18"/>
        <v>0</v>
      </c>
      <c r="AU117" s="611">
        <f t="shared" si="19"/>
        <v>0</v>
      </c>
      <c r="AV117" s="611">
        <f t="shared" si="20"/>
        <v>0</v>
      </c>
    </row>
    <row r="118" spans="1:48" ht="18" customHeight="1" x14ac:dyDescent="0.25">
      <c r="A118" s="664">
        <f t="shared" si="21"/>
        <v>103</v>
      </c>
      <c r="B118" s="688"/>
      <c r="C118" s="688"/>
      <c r="D118" s="688"/>
      <c r="E118" s="688"/>
      <c r="F118" s="688"/>
      <c r="G118" s="688"/>
      <c r="H118" s="611">
        <f t="shared" si="22"/>
        <v>0</v>
      </c>
      <c r="I118" s="688"/>
      <c r="J118" s="688"/>
      <c r="K118" s="688"/>
      <c r="L118" s="688"/>
      <c r="M118" s="688"/>
      <c r="N118" s="688"/>
      <c r="O118" s="611">
        <f t="shared" si="23"/>
        <v>0</v>
      </c>
      <c r="P118" s="688"/>
      <c r="Q118" s="688"/>
      <c r="R118" s="688"/>
      <c r="S118" s="688"/>
      <c r="T118" s="688"/>
      <c r="U118" s="688"/>
      <c r="V118" s="611">
        <f t="shared" si="16"/>
        <v>0</v>
      </c>
      <c r="W118" s="688"/>
      <c r="X118" s="688"/>
      <c r="Y118" s="688"/>
      <c r="Z118" s="688"/>
      <c r="AA118" s="688"/>
      <c r="AB118" s="688"/>
      <c r="AC118" s="611">
        <f t="shared" si="17"/>
        <v>0</v>
      </c>
      <c r="AD118" s="688"/>
      <c r="AE118" s="688"/>
      <c r="AF118" s="688"/>
      <c r="AG118" s="688"/>
      <c r="AH118" s="688"/>
      <c r="AI118" s="688"/>
      <c r="AJ118" s="611">
        <f t="shared" si="24"/>
        <v>0</v>
      </c>
      <c r="AK118" s="688"/>
      <c r="AL118" s="688"/>
      <c r="AM118" s="688"/>
      <c r="AN118" s="688"/>
      <c r="AO118" s="688"/>
      <c r="AP118" s="688"/>
      <c r="AQ118" s="611">
        <f t="shared" si="25"/>
        <v>0</v>
      </c>
      <c r="AR118" s="473"/>
      <c r="AS118" s="664">
        <f t="shared" si="26"/>
        <v>103</v>
      </c>
      <c r="AT118" s="611">
        <f t="shared" si="18"/>
        <v>0</v>
      </c>
      <c r="AU118" s="611">
        <f t="shared" si="19"/>
        <v>0</v>
      </c>
      <c r="AV118" s="611">
        <f t="shared" si="20"/>
        <v>0</v>
      </c>
    </row>
    <row r="119" spans="1:48" ht="18" customHeight="1" x14ac:dyDescent="0.25">
      <c r="A119" s="664">
        <f t="shared" si="21"/>
        <v>104</v>
      </c>
      <c r="B119" s="688"/>
      <c r="C119" s="688"/>
      <c r="D119" s="688"/>
      <c r="E119" s="688"/>
      <c r="F119" s="688"/>
      <c r="G119" s="688"/>
      <c r="H119" s="611">
        <f t="shared" si="22"/>
        <v>0</v>
      </c>
      <c r="I119" s="688"/>
      <c r="J119" s="688"/>
      <c r="K119" s="688"/>
      <c r="L119" s="688"/>
      <c r="M119" s="688"/>
      <c r="N119" s="688"/>
      <c r="O119" s="611">
        <f t="shared" si="23"/>
        <v>0</v>
      </c>
      <c r="P119" s="688"/>
      <c r="Q119" s="688"/>
      <c r="R119" s="688"/>
      <c r="S119" s="688"/>
      <c r="T119" s="688"/>
      <c r="U119" s="688"/>
      <c r="V119" s="611">
        <f t="shared" si="16"/>
        <v>0</v>
      </c>
      <c r="W119" s="688"/>
      <c r="X119" s="688"/>
      <c r="Y119" s="688"/>
      <c r="Z119" s="688"/>
      <c r="AA119" s="688"/>
      <c r="AB119" s="688"/>
      <c r="AC119" s="611">
        <f t="shared" si="17"/>
        <v>0</v>
      </c>
      <c r="AD119" s="688"/>
      <c r="AE119" s="688"/>
      <c r="AF119" s="688"/>
      <c r="AG119" s="688"/>
      <c r="AH119" s="688"/>
      <c r="AI119" s="688"/>
      <c r="AJ119" s="611">
        <f t="shared" si="24"/>
        <v>0</v>
      </c>
      <c r="AK119" s="688"/>
      <c r="AL119" s="688"/>
      <c r="AM119" s="688"/>
      <c r="AN119" s="688"/>
      <c r="AO119" s="688"/>
      <c r="AP119" s="688"/>
      <c r="AQ119" s="611">
        <f t="shared" si="25"/>
        <v>0</v>
      </c>
      <c r="AR119" s="473"/>
      <c r="AS119" s="664">
        <f t="shared" si="26"/>
        <v>104</v>
      </c>
      <c r="AT119" s="611">
        <f t="shared" si="18"/>
        <v>0</v>
      </c>
      <c r="AU119" s="611">
        <f t="shared" si="19"/>
        <v>0</v>
      </c>
      <c r="AV119" s="611">
        <f t="shared" si="20"/>
        <v>0</v>
      </c>
    </row>
    <row r="120" spans="1:48" ht="18" customHeight="1" x14ac:dyDescent="0.25">
      <c r="A120" s="664">
        <f t="shared" si="21"/>
        <v>105</v>
      </c>
      <c r="B120" s="688"/>
      <c r="C120" s="688"/>
      <c r="D120" s="688"/>
      <c r="E120" s="688"/>
      <c r="F120" s="688"/>
      <c r="G120" s="688"/>
      <c r="H120" s="611">
        <f t="shared" si="22"/>
        <v>0</v>
      </c>
      <c r="I120" s="688"/>
      <c r="J120" s="688"/>
      <c r="K120" s="688"/>
      <c r="L120" s="688"/>
      <c r="M120" s="688"/>
      <c r="N120" s="688"/>
      <c r="O120" s="611">
        <f t="shared" si="23"/>
        <v>0</v>
      </c>
      <c r="P120" s="688"/>
      <c r="Q120" s="688"/>
      <c r="R120" s="688"/>
      <c r="S120" s="688"/>
      <c r="T120" s="688"/>
      <c r="U120" s="688"/>
      <c r="V120" s="611">
        <f t="shared" si="16"/>
        <v>0</v>
      </c>
      <c r="W120" s="688"/>
      <c r="X120" s="688"/>
      <c r="Y120" s="688"/>
      <c r="Z120" s="688"/>
      <c r="AA120" s="688"/>
      <c r="AB120" s="688"/>
      <c r="AC120" s="611">
        <f t="shared" si="17"/>
        <v>0</v>
      </c>
      <c r="AD120" s="688"/>
      <c r="AE120" s="688"/>
      <c r="AF120" s="688"/>
      <c r="AG120" s="688"/>
      <c r="AH120" s="688"/>
      <c r="AI120" s="688"/>
      <c r="AJ120" s="611">
        <f t="shared" si="24"/>
        <v>0</v>
      </c>
      <c r="AK120" s="688"/>
      <c r="AL120" s="688"/>
      <c r="AM120" s="688"/>
      <c r="AN120" s="688"/>
      <c r="AO120" s="688"/>
      <c r="AP120" s="688"/>
      <c r="AQ120" s="611">
        <f t="shared" si="25"/>
        <v>0</v>
      </c>
      <c r="AR120" s="473"/>
      <c r="AS120" s="664">
        <f t="shared" si="26"/>
        <v>105</v>
      </c>
      <c r="AT120" s="611">
        <f t="shared" si="18"/>
        <v>0</v>
      </c>
      <c r="AU120" s="611">
        <f t="shared" si="19"/>
        <v>0</v>
      </c>
      <c r="AV120" s="611">
        <f t="shared" si="20"/>
        <v>0</v>
      </c>
    </row>
    <row r="121" spans="1:48" ht="18" customHeight="1" x14ac:dyDescent="0.25">
      <c r="A121" s="664">
        <f t="shared" si="21"/>
        <v>106</v>
      </c>
      <c r="B121" s="688"/>
      <c r="C121" s="688"/>
      <c r="D121" s="688"/>
      <c r="E121" s="688"/>
      <c r="F121" s="688"/>
      <c r="G121" s="688"/>
      <c r="H121" s="611">
        <f t="shared" si="22"/>
        <v>0</v>
      </c>
      <c r="I121" s="688"/>
      <c r="J121" s="688"/>
      <c r="K121" s="688"/>
      <c r="L121" s="688"/>
      <c r="M121" s="688"/>
      <c r="N121" s="688"/>
      <c r="O121" s="611">
        <f t="shared" si="23"/>
        <v>0</v>
      </c>
      <c r="P121" s="688"/>
      <c r="Q121" s="688"/>
      <c r="R121" s="688"/>
      <c r="S121" s="688"/>
      <c r="T121" s="688"/>
      <c r="U121" s="688"/>
      <c r="V121" s="611">
        <f t="shared" si="16"/>
        <v>0</v>
      </c>
      <c r="W121" s="688"/>
      <c r="X121" s="688"/>
      <c r="Y121" s="688"/>
      <c r="Z121" s="688"/>
      <c r="AA121" s="688"/>
      <c r="AB121" s="688"/>
      <c r="AC121" s="611">
        <f t="shared" si="17"/>
        <v>0</v>
      </c>
      <c r="AD121" s="688"/>
      <c r="AE121" s="688"/>
      <c r="AF121" s="688"/>
      <c r="AG121" s="688"/>
      <c r="AH121" s="688"/>
      <c r="AI121" s="688"/>
      <c r="AJ121" s="611">
        <f t="shared" si="24"/>
        <v>0</v>
      </c>
      <c r="AK121" s="688"/>
      <c r="AL121" s="688"/>
      <c r="AM121" s="688"/>
      <c r="AN121" s="688"/>
      <c r="AO121" s="688"/>
      <c r="AP121" s="688"/>
      <c r="AQ121" s="611">
        <f t="shared" si="25"/>
        <v>0</v>
      </c>
      <c r="AR121" s="473"/>
      <c r="AS121" s="664">
        <f t="shared" si="26"/>
        <v>106</v>
      </c>
      <c r="AT121" s="611">
        <f t="shared" si="18"/>
        <v>0</v>
      </c>
      <c r="AU121" s="611">
        <f t="shared" si="19"/>
        <v>0</v>
      </c>
      <c r="AV121" s="611">
        <f t="shared" si="20"/>
        <v>0</v>
      </c>
    </row>
    <row r="122" spans="1:48" ht="18" customHeight="1" x14ac:dyDescent="0.25">
      <c r="A122" s="664">
        <f t="shared" si="21"/>
        <v>107</v>
      </c>
      <c r="B122" s="688"/>
      <c r="C122" s="688"/>
      <c r="D122" s="688"/>
      <c r="E122" s="688"/>
      <c r="F122" s="688"/>
      <c r="G122" s="688"/>
      <c r="H122" s="611">
        <f t="shared" si="22"/>
        <v>0</v>
      </c>
      <c r="I122" s="688"/>
      <c r="J122" s="688"/>
      <c r="K122" s="688"/>
      <c r="L122" s="688"/>
      <c r="M122" s="688"/>
      <c r="N122" s="688"/>
      <c r="O122" s="611">
        <f t="shared" si="23"/>
        <v>0</v>
      </c>
      <c r="P122" s="688"/>
      <c r="Q122" s="688"/>
      <c r="R122" s="688"/>
      <c r="S122" s="688"/>
      <c r="T122" s="688"/>
      <c r="U122" s="688"/>
      <c r="V122" s="611">
        <f t="shared" si="16"/>
        <v>0</v>
      </c>
      <c r="W122" s="688"/>
      <c r="X122" s="688"/>
      <c r="Y122" s="688"/>
      <c r="Z122" s="688"/>
      <c r="AA122" s="688"/>
      <c r="AB122" s="688"/>
      <c r="AC122" s="611">
        <f t="shared" si="17"/>
        <v>0</v>
      </c>
      <c r="AD122" s="688"/>
      <c r="AE122" s="688"/>
      <c r="AF122" s="688"/>
      <c r="AG122" s="688"/>
      <c r="AH122" s="688"/>
      <c r="AI122" s="688"/>
      <c r="AJ122" s="611">
        <f t="shared" si="24"/>
        <v>0</v>
      </c>
      <c r="AK122" s="688"/>
      <c r="AL122" s="688"/>
      <c r="AM122" s="688"/>
      <c r="AN122" s="688"/>
      <c r="AO122" s="688"/>
      <c r="AP122" s="688"/>
      <c r="AQ122" s="611">
        <f t="shared" si="25"/>
        <v>0</v>
      </c>
      <c r="AR122" s="473"/>
      <c r="AS122" s="664">
        <f t="shared" si="26"/>
        <v>107</v>
      </c>
      <c r="AT122" s="611">
        <f t="shared" si="18"/>
        <v>0</v>
      </c>
      <c r="AU122" s="611">
        <f t="shared" si="19"/>
        <v>0</v>
      </c>
      <c r="AV122" s="611">
        <f t="shared" si="20"/>
        <v>0</v>
      </c>
    </row>
    <row r="123" spans="1:48" ht="18" customHeight="1" x14ac:dyDescent="0.25">
      <c r="A123" s="664">
        <f t="shared" si="21"/>
        <v>108</v>
      </c>
      <c r="B123" s="688"/>
      <c r="C123" s="688"/>
      <c r="D123" s="688"/>
      <c r="E123" s="688"/>
      <c r="F123" s="688"/>
      <c r="G123" s="688"/>
      <c r="H123" s="611">
        <f t="shared" si="22"/>
        <v>0</v>
      </c>
      <c r="I123" s="688"/>
      <c r="J123" s="688"/>
      <c r="K123" s="688"/>
      <c r="L123" s="688"/>
      <c r="M123" s="688"/>
      <c r="N123" s="688"/>
      <c r="O123" s="611">
        <f t="shared" si="23"/>
        <v>0</v>
      </c>
      <c r="P123" s="688"/>
      <c r="Q123" s="688"/>
      <c r="R123" s="688"/>
      <c r="S123" s="688"/>
      <c r="T123" s="688"/>
      <c r="U123" s="688"/>
      <c r="V123" s="611">
        <f t="shared" si="16"/>
        <v>0</v>
      </c>
      <c r="W123" s="688"/>
      <c r="X123" s="688"/>
      <c r="Y123" s="688"/>
      <c r="Z123" s="688"/>
      <c r="AA123" s="688"/>
      <c r="AB123" s="688"/>
      <c r="AC123" s="611">
        <f t="shared" si="17"/>
        <v>0</v>
      </c>
      <c r="AD123" s="688"/>
      <c r="AE123" s="688"/>
      <c r="AF123" s="688"/>
      <c r="AG123" s="688"/>
      <c r="AH123" s="688"/>
      <c r="AI123" s="688"/>
      <c r="AJ123" s="611">
        <f t="shared" si="24"/>
        <v>0</v>
      </c>
      <c r="AK123" s="688"/>
      <c r="AL123" s="688"/>
      <c r="AM123" s="688"/>
      <c r="AN123" s="688"/>
      <c r="AO123" s="688"/>
      <c r="AP123" s="688"/>
      <c r="AQ123" s="611">
        <f t="shared" si="25"/>
        <v>0</v>
      </c>
      <c r="AR123" s="473"/>
      <c r="AS123" s="664">
        <f t="shared" si="26"/>
        <v>108</v>
      </c>
      <c r="AT123" s="611">
        <f t="shared" si="18"/>
        <v>0</v>
      </c>
      <c r="AU123" s="611">
        <f t="shared" si="19"/>
        <v>0</v>
      </c>
      <c r="AV123" s="611">
        <f t="shared" si="20"/>
        <v>0</v>
      </c>
    </row>
    <row r="124" spans="1:48" ht="18" customHeight="1" x14ac:dyDescent="0.25">
      <c r="A124" s="664">
        <f t="shared" si="21"/>
        <v>109</v>
      </c>
      <c r="B124" s="688"/>
      <c r="C124" s="688"/>
      <c r="D124" s="688"/>
      <c r="E124" s="688"/>
      <c r="F124" s="688"/>
      <c r="G124" s="688"/>
      <c r="H124" s="611">
        <f t="shared" si="22"/>
        <v>0</v>
      </c>
      <c r="I124" s="688"/>
      <c r="J124" s="688"/>
      <c r="K124" s="688"/>
      <c r="L124" s="688"/>
      <c r="M124" s="688"/>
      <c r="N124" s="688"/>
      <c r="O124" s="611">
        <f t="shared" si="23"/>
        <v>0</v>
      </c>
      <c r="P124" s="688"/>
      <c r="Q124" s="688"/>
      <c r="R124" s="688"/>
      <c r="S124" s="688"/>
      <c r="T124" s="688"/>
      <c r="U124" s="688"/>
      <c r="V124" s="611">
        <f t="shared" si="16"/>
        <v>0</v>
      </c>
      <c r="W124" s="688"/>
      <c r="X124" s="688"/>
      <c r="Y124" s="688"/>
      <c r="Z124" s="688"/>
      <c r="AA124" s="688"/>
      <c r="AB124" s="688"/>
      <c r="AC124" s="611">
        <f t="shared" si="17"/>
        <v>0</v>
      </c>
      <c r="AD124" s="688"/>
      <c r="AE124" s="688"/>
      <c r="AF124" s="688"/>
      <c r="AG124" s="688"/>
      <c r="AH124" s="688"/>
      <c r="AI124" s="688"/>
      <c r="AJ124" s="611">
        <f t="shared" si="24"/>
        <v>0</v>
      </c>
      <c r="AK124" s="688"/>
      <c r="AL124" s="688"/>
      <c r="AM124" s="688"/>
      <c r="AN124" s="688"/>
      <c r="AO124" s="688"/>
      <c r="AP124" s="688"/>
      <c r="AQ124" s="611">
        <f t="shared" si="25"/>
        <v>0</v>
      </c>
      <c r="AR124" s="473"/>
      <c r="AS124" s="664">
        <f t="shared" si="26"/>
        <v>109</v>
      </c>
      <c r="AT124" s="611">
        <f t="shared" si="18"/>
        <v>0</v>
      </c>
      <c r="AU124" s="611">
        <f t="shared" si="19"/>
        <v>0</v>
      </c>
      <c r="AV124" s="611">
        <f t="shared" si="20"/>
        <v>0</v>
      </c>
    </row>
    <row r="125" spans="1:48" ht="18" customHeight="1" x14ac:dyDescent="0.25">
      <c r="A125" s="664">
        <f t="shared" si="21"/>
        <v>110</v>
      </c>
      <c r="B125" s="688"/>
      <c r="C125" s="688"/>
      <c r="D125" s="688"/>
      <c r="E125" s="688"/>
      <c r="F125" s="688"/>
      <c r="G125" s="688"/>
      <c r="H125" s="611">
        <f t="shared" si="22"/>
        <v>0</v>
      </c>
      <c r="I125" s="688"/>
      <c r="J125" s="688"/>
      <c r="K125" s="688"/>
      <c r="L125" s="688"/>
      <c r="M125" s="688"/>
      <c r="N125" s="688"/>
      <c r="O125" s="611">
        <f t="shared" si="23"/>
        <v>0</v>
      </c>
      <c r="P125" s="688"/>
      <c r="Q125" s="688"/>
      <c r="R125" s="688"/>
      <c r="S125" s="688"/>
      <c r="T125" s="688"/>
      <c r="U125" s="688"/>
      <c r="V125" s="611">
        <f t="shared" si="16"/>
        <v>0</v>
      </c>
      <c r="W125" s="688"/>
      <c r="X125" s="688"/>
      <c r="Y125" s="688"/>
      <c r="Z125" s="688"/>
      <c r="AA125" s="688"/>
      <c r="AB125" s="688"/>
      <c r="AC125" s="611">
        <f t="shared" si="17"/>
        <v>0</v>
      </c>
      <c r="AD125" s="688"/>
      <c r="AE125" s="688"/>
      <c r="AF125" s="688"/>
      <c r="AG125" s="688"/>
      <c r="AH125" s="688"/>
      <c r="AI125" s="688"/>
      <c r="AJ125" s="611">
        <f t="shared" si="24"/>
        <v>0</v>
      </c>
      <c r="AK125" s="688"/>
      <c r="AL125" s="688"/>
      <c r="AM125" s="688"/>
      <c r="AN125" s="688"/>
      <c r="AO125" s="688"/>
      <c r="AP125" s="688"/>
      <c r="AQ125" s="611">
        <f t="shared" si="25"/>
        <v>0</v>
      </c>
      <c r="AR125" s="473"/>
      <c r="AS125" s="664">
        <f t="shared" si="26"/>
        <v>110</v>
      </c>
      <c r="AT125" s="611">
        <f t="shared" si="18"/>
        <v>0</v>
      </c>
      <c r="AU125" s="611">
        <f t="shared" si="19"/>
        <v>0</v>
      </c>
      <c r="AV125" s="611">
        <f t="shared" si="20"/>
        <v>0</v>
      </c>
    </row>
    <row r="126" spans="1:48" ht="18" customHeight="1" x14ac:dyDescent="0.25">
      <c r="A126" s="664">
        <f t="shared" si="21"/>
        <v>111</v>
      </c>
      <c r="B126" s="688"/>
      <c r="C126" s="688"/>
      <c r="D126" s="688"/>
      <c r="E126" s="688"/>
      <c r="F126" s="688"/>
      <c r="G126" s="688"/>
      <c r="H126" s="611">
        <f t="shared" si="22"/>
        <v>0</v>
      </c>
      <c r="I126" s="688"/>
      <c r="J126" s="688"/>
      <c r="K126" s="688"/>
      <c r="L126" s="688"/>
      <c r="M126" s="688"/>
      <c r="N126" s="688"/>
      <c r="O126" s="611">
        <f t="shared" si="23"/>
        <v>0</v>
      </c>
      <c r="P126" s="688"/>
      <c r="Q126" s="688"/>
      <c r="R126" s="688"/>
      <c r="S126" s="688"/>
      <c r="T126" s="688"/>
      <c r="U126" s="688"/>
      <c r="V126" s="611">
        <f t="shared" si="16"/>
        <v>0</v>
      </c>
      <c r="W126" s="688"/>
      <c r="X126" s="688"/>
      <c r="Y126" s="688"/>
      <c r="Z126" s="688"/>
      <c r="AA126" s="688"/>
      <c r="AB126" s="688"/>
      <c r="AC126" s="611">
        <f t="shared" si="17"/>
        <v>0</v>
      </c>
      <c r="AD126" s="688"/>
      <c r="AE126" s="688"/>
      <c r="AF126" s="688"/>
      <c r="AG126" s="688"/>
      <c r="AH126" s="688"/>
      <c r="AI126" s="688"/>
      <c r="AJ126" s="611">
        <f t="shared" si="24"/>
        <v>0</v>
      </c>
      <c r="AK126" s="688"/>
      <c r="AL126" s="688"/>
      <c r="AM126" s="688"/>
      <c r="AN126" s="688"/>
      <c r="AO126" s="688"/>
      <c r="AP126" s="688"/>
      <c r="AQ126" s="611">
        <f t="shared" si="25"/>
        <v>0</v>
      </c>
      <c r="AR126" s="473"/>
      <c r="AS126" s="664">
        <f t="shared" si="26"/>
        <v>111</v>
      </c>
      <c r="AT126" s="611">
        <f t="shared" si="18"/>
        <v>0</v>
      </c>
      <c r="AU126" s="611">
        <f t="shared" si="19"/>
        <v>0</v>
      </c>
      <c r="AV126" s="611">
        <f t="shared" si="20"/>
        <v>0</v>
      </c>
    </row>
    <row r="127" spans="1:48" ht="18" customHeight="1" x14ac:dyDescent="0.25">
      <c r="A127" s="664">
        <f t="shared" si="21"/>
        <v>112</v>
      </c>
      <c r="B127" s="688"/>
      <c r="C127" s="688"/>
      <c r="D127" s="688"/>
      <c r="E127" s="688"/>
      <c r="F127" s="688"/>
      <c r="G127" s="688"/>
      <c r="H127" s="611">
        <f t="shared" si="22"/>
        <v>0</v>
      </c>
      <c r="I127" s="688"/>
      <c r="J127" s="688"/>
      <c r="K127" s="688"/>
      <c r="L127" s="688"/>
      <c r="M127" s="688"/>
      <c r="N127" s="688"/>
      <c r="O127" s="611">
        <f t="shared" si="23"/>
        <v>0</v>
      </c>
      <c r="P127" s="688"/>
      <c r="Q127" s="688"/>
      <c r="R127" s="688"/>
      <c r="S127" s="688"/>
      <c r="T127" s="688"/>
      <c r="U127" s="688"/>
      <c r="V127" s="611">
        <f t="shared" si="16"/>
        <v>0</v>
      </c>
      <c r="W127" s="688"/>
      <c r="X127" s="688"/>
      <c r="Y127" s="688"/>
      <c r="Z127" s="688"/>
      <c r="AA127" s="688"/>
      <c r="AB127" s="688"/>
      <c r="AC127" s="611">
        <f t="shared" si="17"/>
        <v>0</v>
      </c>
      <c r="AD127" s="688"/>
      <c r="AE127" s="688"/>
      <c r="AF127" s="688"/>
      <c r="AG127" s="688"/>
      <c r="AH127" s="688"/>
      <c r="AI127" s="688"/>
      <c r="AJ127" s="611">
        <f t="shared" si="24"/>
        <v>0</v>
      </c>
      <c r="AK127" s="688"/>
      <c r="AL127" s="688"/>
      <c r="AM127" s="688"/>
      <c r="AN127" s="688"/>
      <c r="AO127" s="688"/>
      <c r="AP127" s="688"/>
      <c r="AQ127" s="611">
        <f t="shared" si="25"/>
        <v>0</v>
      </c>
      <c r="AR127" s="473"/>
      <c r="AS127" s="664">
        <f t="shared" si="26"/>
        <v>112</v>
      </c>
      <c r="AT127" s="611">
        <f t="shared" si="18"/>
        <v>0</v>
      </c>
      <c r="AU127" s="611">
        <f t="shared" si="19"/>
        <v>0</v>
      </c>
      <c r="AV127" s="611">
        <f t="shared" si="20"/>
        <v>0</v>
      </c>
    </row>
    <row r="128" spans="1:48" ht="18" customHeight="1" x14ac:dyDescent="0.25">
      <c r="A128" s="664">
        <f t="shared" si="21"/>
        <v>113</v>
      </c>
      <c r="B128" s="688"/>
      <c r="C128" s="688"/>
      <c r="D128" s="688"/>
      <c r="E128" s="688"/>
      <c r="F128" s="688"/>
      <c r="G128" s="688"/>
      <c r="H128" s="611">
        <f t="shared" si="22"/>
        <v>0</v>
      </c>
      <c r="I128" s="688"/>
      <c r="J128" s="688"/>
      <c r="K128" s="688"/>
      <c r="L128" s="688"/>
      <c r="M128" s="688"/>
      <c r="N128" s="688"/>
      <c r="O128" s="611">
        <f t="shared" si="23"/>
        <v>0</v>
      </c>
      <c r="P128" s="688"/>
      <c r="Q128" s="688"/>
      <c r="R128" s="688"/>
      <c r="S128" s="688"/>
      <c r="T128" s="688"/>
      <c r="U128" s="688"/>
      <c r="V128" s="611">
        <f t="shared" si="16"/>
        <v>0</v>
      </c>
      <c r="W128" s="688"/>
      <c r="X128" s="688"/>
      <c r="Y128" s="688"/>
      <c r="Z128" s="688"/>
      <c r="AA128" s="688"/>
      <c r="AB128" s="688"/>
      <c r="AC128" s="611">
        <f t="shared" si="17"/>
        <v>0</v>
      </c>
      <c r="AD128" s="688"/>
      <c r="AE128" s="688"/>
      <c r="AF128" s="688"/>
      <c r="AG128" s="688"/>
      <c r="AH128" s="688"/>
      <c r="AI128" s="688"/>
      <c r="AJ128" s="611">
        <f t="shared" si="24"/>
        <v>0</v>
      </c>
      <c r="AK128" s="688"/>
      <c r="AL128" s="688"/>
      <c r="AM128" s="688"/>
      <c r="AN128" s="688"/>
      <c r="AO128" s="688"/>
      <c r="AP128" s="688"/>
      <c r="AQ128" s="611">
        <f t="shared" si="25"/>
        <v>0</v>
      </c>
      <c r="AR128" s="473"/>
      <c r="AS128" s="664">
        <f t="shared" si="26"/>
        <v>113</v>
      </c>
      <c r="AT128" s="611">
        <f t="shared" si="18"/>
        <v>0</v>
      </c>
      <c r="AU128" s="611">
        <f t="shared" si="19"/>
        <v>0</v>
      </c>
      <c r="AV128" s="611">
        <f t="shared" si="20"/>
        <v>0</v>
      </c>
    </row>
    <row r="129" spans="1:48" ht="18" customHeight="1" x14ac:dyDescent="0.25">
      <c r="A129" s="664">
        <f t="shared" si="21"/>
        <v>114</v>
      </c>
      <c r="B129" s="688"/>
      <c r="C129" s="688"/>
      <c r="D129" s="688"/>
      <c r="E129" s="688"/>
      <c r="F129" s="688"/>
      <c r="G129" s="688"/>
      <c r="H129" s="611">
        <f t="shared" si="22"/>
        <v>0</v>
      </c>
      <c r="I129" s="688"/>
      <c r="J129" s="688"/>
      <c r="K129" s="688"/>
      <c r="L129" s="688"/>
      <c r="M129" s="688"/>
      <c r="N129" s="688"/>
      <c r="O129" s="611">
        <f t="shared" si="23"/>
        <v>0</v>
      </c>
      <c r="P129" s="688"/>
      <c r="Q129" s="688"/>
      <c r="R129" s="688"/>
      <c r="S129" s="688"/>
      <c r="T129" s="688"/>
      <c r="U129" s="688"/>
      <c r="V129" s="611">
        <f t="shared" si="16"/>
        <v>0</v>
      </c>
      <c r="W129" s="688"/>
      <c r="X129" s="688"/>
      <c r="Y129" s="688"/>
      <c r="Z129" s="688"/>
      <c r="AA129" s="688"/>
      <c r="AB129" s="688"/>
      <c r="AC129" s="611">
        <f t="shared" si="17"/>
        <v>0</v>
      </c>
      <c r="AD129" s="688"/>
      <c r="AE129" s="688"/>
      <c r="AF129" s="688"/>
      <c r="AG129" s="688"/>
      <c r="AH129" s="688"/>
      <c r="AI129" s="688"/>
      <c r="AJ129" s="611">
        <f t="shared" si="24"/>
        <v>0</v>
      </c>
      <c r="AK129" s="688"/>
      <c r="AL129" s="688"/>
      <c r="AM129" s="688"/>
      <c r="AN129" s="688"/>
      <c r="AO129" s="688"/>
      <c r="AP129" s="688"/>
      <c r="AQ129" s="611">
        <f t="shared" si="25"/>
        <v>0</v>
      </c>
      <c r="AR129" s="473"/>
      <c r="AS129" s="664">
        <f t="shared" si="26"/>
        <v>114</v>
      </c>
      <c r="AT129" s="611">
        <f t="shared" si="18"/>
        <v>0</v>
      </c>
      <c r="AU129" s="611">
        <f t="shared" si="19"/>
        <v>0</v>
      </c>
      <c r="AV129" s="611">
        <f t="shared" si="20"/>
        <v>0</v>
      </c>
    </row>
    <row r="130" spans="1:48" ht="18" customHeight="1" x14ac:dyDescent="0.25">
      <c r="A130" s="664">
        <f t="shared" si="21"/>
        <v>115</v>
      </c>
      <c r="B130" s="688"/>
      <c r="C130" s="688"/>
      <c r="D130" s="688"/>
      <c r="E130" s="688"/>
      <c r="F130" s="688"/>
      <c r="G130" s="688"/>
      <c r="H130" s="611">
        <f t="shared" si="22"/>
        <v>0</v>
      </c>
      <c r="I130" s="688"/>
      <c r="J130" s="688"/>
      <c r="K130" s="688"/>
      <c r="L130" s="688"/>
      <c r="M130" s="688"/>
      <c r="N130" s="688"/>
      <c r="O130" s="611">
        <f t="shared" si="23"/>
        <v>0</v>
      </c>
      <c r="P130" s="688"/>
      <c r="Q130" s="688"/>
      <c r="R130" s="688"/>
      <c r="S130" s="688"/>
      <c r="T130" s="688"/>
      <c r="U130" s="688"/>
      <c r="V130" s="611">
        <f t="shared" si="16"/>
        <v>0</v>
      </c>
      <c r="W130" s="688"/>
      <c r="X130" s="688"/>
      <c r="Y130" s="688"/>
      <c r="Z130" s="688"/>
      <c r="AA130" s="688"/>
      <c r="AB130" s="688"/>
      <c r="AC130" s="611">
        <f t="shared" si="17"/>
        <v>0</v>
      </c>
      <c r="AD130" s="688"/>
      <c r="AE130" s="688"/>
      <c r="AF130" s="688"/>
      <c r="AG130" s="688"/>
      <c r="AH130" s="688"/>
      <c r="AI130" s="688"/>
      <c r="AJ130" s="611">
        <f t="shared" si="24"/>
        <v>0</v>
      </c>
      <c r="AK130" s="688"/>
      <c r="AL130" s="688"/>
      <c r="AM130" s="688"/>
      <c r="AN130" s="688"/>
      <c r="AO130" s="688"/>
      <c r="AP130" s="688"/>
      <c r="AQ130" s="611">
        <f t="shared" si="25"/>
        <v>0</v>
      </c>
      <c r="AR130" s="473"/>
      <c r="AS130" s="664">
        <f t="shared" si="26"/>
        <v>115</v>
      </c>
      <c r="AT130" s="611">
        <f t="shared" si="18"/>
        <v>0</v>
      </c>
      <c r="AU130" s="611">
        <f t="shared" si="19"/>
        <v>0</v>
      </c>
      <c r="AV130" s="611">
        <f t="shared" si="20"/>
        <v>0</v>
      </c>
    </row>
    <row r="131" spans="1:48" ht="18" customHeight="1" x14ac:dyDescent="0.25">
      <c r="A131" s="664">
        <f t="shared" si="21"/>
        <v>116</v>
      </c>
      <c r="B131" s="688"/>
      <c r="C131" s="688"/>
      <c r="D131" s="688"/>
      <c r="E131" s="688"/>
      <c r="F131" s="688"/>
      <c r="G131" s="688"/>
      <c r="H131" s="611">
        <f t="shared" si="22"/>
        <v>0</v>
      </c>
      <c r="I131" s="688"/>
      <c r="J131" s="688"/>
      <c r="K131" s="688"/>
      <c r="L131" s="688"/>
      <c r="M131" s="688"/>
      <c r="N131" s="688"/>
      <c r="O131" s="611">
        <f t="shared" si="23"/>
        <v>0</v>
      </c>
      <c r="P131" s="688"/>
      <c r="Q131" s="688"/>
      <c r="R131" s="688"/>
      <c r="S131" s="688"/>
      <c r="T131" s="688"/>
      <c r="U131" s="688"/>
      <c r="V131" s="611">
        <f t="shared" si="16"/>
        <v>0</v>
      </c>
      <c r="W131" s="688"/>
      <c r="X131" s="688"/>
      <c r="Y131" s="688"/>
      <c r="Z131" s="688"/>
      <c r="AA131" s="688"/>
      <c r="AB131" s="688"/>
      <c r="AC131" s="611">
        <f t="shared" si="17"/>
        <v>0</v>
      </c>
      <c r="AD131" s="688"/>
      <c r="AE131" s="688"/>
      <c r="AF131" s="688"/>
      <c r="AG131" s="688"/>
      <c r="AH131" s="688"/>
      <c r="AI131" s="688"/>
      <c r="AJ131" s="611">
        <f t="shared" si="24"/>
        <v>0</v>
      </c>
      <c r="AK131" s="688"/>
      <c r="AL131" s="688"/>
      <c r="AM131" s="688"/>
      <c r="AN131" s="688"/>
      <c r="AO131" s="688"/>
      <c r="AP131" s="688"/>
      <c r="AQ131" s="611">
        <f t="shared" si="25"/>
        <v>0</v>
      </c>
      <c r="AR131" s="473"/>
      <c r="AS131" s="664">
        <f t="shared" si="26"/>
        <v>116</v>
      </c>
      <c r="AT131" s="611">
        <f t="shared" si="18"/>
        <v>0</v>
      </c>
      <c r="AU131" s="611">
        <f t="shared" si="19"/>
        <v>0</v>
      </c>
      <c r="AV131" s="611">
        <f t="shared" si="20"/>
        <v>0</v>
      </c>
    </row>
    <row r="132" spans="1:48" ht="18" customHeight="1" x14ac:dyDescent="0.25">
      <c r="A132" s="664">
        <f t="shared" si="21"/>
        <v>117</v>
      </c>
      <c r="B132" s="688"/>
      <c r="C132" s="688"/>
      <c r="D132" s="688"/>
      <c r="E132" s="688"/>
      <c r="F132" s="688"/>
      <c r="G132" s="688"/>
      <c r="H132" s="611">
        <f t="shared" si="22"/>
        <v>0</v>
      </c>
      <c r="I132" s="688"/>
      <c r="J132" s="688"/>
      <c r="K132" s="688"/>
      <c r="L132" s="688"/>
      <c r="M132" s="688"/>
      <c r="N132" s="688"/>
      <c r="O132" s="611">
        <f t="shared" si="23"/>
        <v>0</v>
      </c>
      <c r="P132" s="688"/>
      <c r="Q132" s="688"/>
      <c r="R132" s="688"/>
      <c r="S132" s="688"/>
      <c r="T132" s="688"/>
      <c r="U132" s="688"/>
      <c r="V132" s="611">
        <f t="shared" si="16"/>
        <v>0</v>
      </c>
      <c r="W132" s="688"/>
      <c r="X132" s="688"/>
      <c r="Y132" s="688"/>
      <c r="Z132" s="688"/>
      <c r="AA132" s="688"/>
      <c r="AB132" s="688"/>
      <c r="AC132" s="611">
        <f t="shared" si="17"/>
        <v>0</v>
      </c>
      <c r="AD132" s="688"/>
      <c r="AE132" s="688"/>
      <c r="AF132" s="688"/>
      <c r="AG132" s="688"/>
      <c r="AH132" s="688"/>
      <c r="AI132" s="688"/>
      <c r="AJ132" s="611">
        <f t="shared" si="24"/>
        <v>0</v>
      </c>
      <c r="AK132" s="688"/>
      <c r="AL132" s="688"/>
      <c r="AM132" s="688"/>
      <c r="AN132" s="688"/>
      <c r="AO132" s="688"/>
      <c r="AP132" s="688"/>
      <c r="AQ132" s="611">
        <f t="shared" si="25"/>
        <v>0</v>
      </c>
      <c r="AR132" s="473"/>
      <c r="AS132" s="664">
        <f t="shared" si="26"/>
        <v>117</v>
      </c>
      <c r="AT132" s="611">
        <f t="shared" si="18"/>
        <v>0</v>
      </c>
      <c r="AU132" s="611">
        <f t="shared" si="19"/>
        <v>0</v>
      </c>
      <c r="AV132" s="611">
        <f t="shared" si="20"/>
        <v>0</v>
      </c>
    </row>
    <row r="133" spans="1:48" ht="18" customHeight="1" x14ac:dyDescent="0.25">
      <c r="A133" s="664">
        <f t="shared" si="21"/>
        <v>118</v>
      </c>
      <c r="B133" s="688"/>
      <c r="C133" s="688"/>
      <c r="D133" s="688"/>
      <c r="E133" s="688"/>
      <c r="F133" s="688"/>
      <c r="G133" s="688"/>
      <c r="H133" s="611">
        <f t="shared" si="22"/>
        <v>0</v>
      </c>
      <c r="I133" s="688"/>
      <c r="J133" s="688"/>
      <c r="K133" s="688"/>
      <c r="L133" s="688"/>
      <c r="M133" s="688"/>
      <c r="N133" s="688"/>
      <c r="O133" s="611">
        <f t="shared" si="23"/>
        <v>0</v>
      </c>
      <c r="P133" s="688"/>
      <c r="Q133" s="688"/>
      <c r="R133" s="688"/>
      <c r="S133" s="688"/>
      <c r="T133" s="688"/>
      <c r="U133" s="688"/>
      <c r="V133" s="611">
        <f t="shared" si="16"/>
        <v>0</v>
      </c>
      <c r="W133" s="688"/>
      <c r="X133" s="688"/>
      <c r="Y133" s="688"/>
      <c r="Z133" s="688"/>
      <c r="AA133" s="688"/>
      <c r="AB133" s="688"/>
      <c r="AC133" s="611">
        <f t="shared" si="17"/>
        <v>0</v>
      </c>
      <c r="AD133" s="688"/>
      <c r="AE133" s="688"/>
      <c r="AF133" s="688"/>
      <c r="AG133" s="688"/>
      <c r="AH133" s="688"/>
      <c r="AI133" s="688"/>
      <c r="AJ133" s="611">
        <f t="shared" si="24"/>
        <v>0</v>
      </c>
      <c r="AK133" s="688"/>
      <c r="AL133" s="688"/>
      <c r="AM133" s="688"/>
      <c r="AN133" s="688"/>
      <c r="AO133" s="688"/>
      <c r="AP133" s="688"/>
      <c r="AQ133" s="611">
        <f t="shared" si="25"/>
        <v>0</v>
      </c>
      <c r="AR133" s="473"/>
      <c r="AS133" s="664">
        <f t="shared" si="26"/>
        <v>118</v>
      </c>
      <c r="AT133" s="611">
        <f t="shared" si="18"/>
        <v>0</v>
      </c>
      <c r="AU133" s="611">
        <f t="shared" si="19"/>
        <v>0</v>
      </c>
      <c r="AV133" s="611">
        <f t="shared" si="20"/>
        <v>0</v>
      </c>
    </row>
    <row r="134" spans="1:48" ht="18" customHeight="1" x14ac:dyDescent="0.25">
      <c r="A134" s="664">
        <f t="shared" si="21"/>
        <v>119</v>
      </c>
      <c r="B134" s="688"/>
      <c r="C134" s="688"/>
      <c r="D134" s="688"/>
      <c r="E134" s="688"/>
      <c r="F134" s="688"/>
      <c r="G134" s="688"/>
      <c r="H134" s="611">
        <f t="shared" si="22"/>
        <v>0</v>
      </c>
      <c r="I134" s="688"/>
      <c r="J134" s="688"/>
      <c r="K134" s="688"/>
      <c r="L134" s="688"/>
      <c r="M134" s="688"/>
      <c r="N134" s="688"/>
      <c r="O134" s="611">
        <f t="shared" si="23"/>
        <v>0</v>
      </c>
      <c r="P134" s="688"/>
      <c r="Q134" s="688"/>
      <c r="R134" s="688"/>
      <c r="S134" s="688"/>
      <c r="T134" s="688"/>
      <c r="U134" s="688"/>
      <c r="V134" s="611">
        <f t="shared" si="16"/>
        <v>0</v>
      </c>
      <c r="W134" s="688"/>
      <c r="X134" s="688"/>
      <c r="Y134" s="688"/>
      <c r="Z134" s="688"/>
      <c r="AA134" s="688"/>
      <c r="AB134" s="688"/>
      <c r="AC134" s="611">
        <f t="shared" si="17"/>
        <v>0</v>
      </c>
      <c r="AD134" s="688"/>
      <c r="AE134" s="688"/>
      <c r="AF134" s="688"/>
      <c r="AG134" s="688"/>
      <c r="AH134" s="688"/>
      <c r="AI134" s="688"/>
      <c r="AJ134" s="611">
        <f t="shared" si="24"/>
        <v>0</v>
      </c>
      <c r="AK134" s="688"/>
      <c r="AL134" s="688"/>
      <c r="AM134" s="688"/>
      <c r="AN134" s="688"/>
      <c r="AO134" s="688"/>
      <c r="AP134" s="688"/>
      <c r="AQ134" s="611">
        <f t="shared" si="25"/>
        <v>0</v>
      </c>
      <c r="AR134" s="473"/>
      <c r="AS134" s="664">
        <f t="shared" si="26"/>
        <v>119</v>
      </c>
      <c r="AT134" s="611">
        <f t="shared" si="18"/>
        <v>0</v>
      </c>
      <c r="AU134" s="611">
        <f t="shared" si="19"/>
        <v>0</v>
      </c>
      <c r="AV134" s="611">
        <f t="shared" si="20"/>
        <v>0</v>
      </c>
    </row>
    <row r="135" spans="1:48" ht="18" customHeight="1" x14ac:dyDescent="0.25">
      <c r="A135" s="664">
        <f t="shared" si="21"/>
        <v>120</v>
      </c>
      <c r="B135" s="688"/>
      <c r="C135" s="688"/>
      <c r="D135" s="688"/>
      <c r="E135" s="688"/>
      <c r="F135" s="688"/>
      <c r="G135" s="688"/>
      <c r="H135" s="611">
        <f t="shared" si="22"/>
        <v>0</v>
      </c>
      <c r="I135" s="688"/>
      <c r="J135" s="688"/>
      <c r="K135" s="688"/>
      <c r="L135" s="688"/>
      <c r="M135" s="688"/>
      <c r="N135" s="688"/>
      <c r="O135" s="611">
        <f t="shared" si="23"/>
        <v>0</v>
      </c>
      <c r="P135" s="688"/>
      <c r="Q135" s="688"/>
      <c r="R135" s="688"/>
      <c r="S135" s="688"/>
      <c r="T135" s="688"/>
      <c r="U135" s="688"/>
      <c r="V135" s="611">
        <f t="shared" si="16"/>
        <v>0</v>
      </c>
      <c r="W135" s="688"/>
      <c r="X135" s="688"/>
      <c r="Y135" s="688"/>
      <c r="Z135" s="688"/>
      <c r="AA135" s="688"/>
      <c r="AB135" s="688"/>
      <c r="AC135" s="611">
        <f t="shared" si="17"/>
        <v>0</v>
      </c>
      <c r="AD135" s="688"/>
      <c r="AE135" s="688"/>
      <c r="AF135" s="688"/>
      <c r="AG135" s="688"/>
      <c r="AH135" s="688"/>
      <c r="AI135" s="688"/>
      <c r="AJ135" s="611">
        <f t="shared" si="24"/>
        <v>0</v>
      </c>
      <c r="AK135" s="688"/>
      <c r="AL135" s="688"/>
      <c r="AM135" s="688"/>
      <c r="AN135" s="688"/>
      <c r="AO135" s="688"/>
      <c r="AP135" s="688"/>
      <c r="AQ135" s="611">
        <f t="shared" si="25"/>
        <v>0</v>
      </c>
      <c r="AR135" s="473"/>
      <c r="AS135" s="664">
        <f t="shared" si="26"/>
        <v>120</v>
      </c>
      <c r="AT135" s="611">
        <f t="shared" si="18"/>
        <v>0</v>
      </c>
      <c r="AU135" s="611">
        <f t="shared" si="19"/>
        <v>0</v>
      </c>
      <c r="AV135" s="611">
        <f t="shared" si="20"/>
        <v>0</v>
      </c>
    </row>
    <row r="136" spans="1:48" ht="18" customHeight="1" x14ac:dyDescent="0.25">
      <c r="A136" s="664">
        <f t="shared" si="21"/>
        <v>121</v>
      </c>
      <c r="B136" s="688"/>
      <c r="C136" s="688"/>
      <c r="D136" s="688"/>
      <c r="E136" s="688"/>
      <c r="F136" s="688"/>
      <c r="G136" s="688"/>
      <c r="H136" s="611">
        <f t="shared" si="22"/>
        <v>0</v>
      </c>
      <c r="I136" s="688"/>
      <c r="J136" s="688"/>
      <c r="K136" s="688"/>
      <c r="L136" s="688"/>
      <c r="M136" s="688"/>
      <c r="N136" s="688"/>
      <c r="O136" s="611">
        <f t="shared" si="23"/>
        <v>0</v>
      </c>
      <c r="P136" s="688"/>
      <c r="Q136" s="688"/>
      <c r="R136" s="688"/>
      <c r="S136" s="688"/>
      <c r="T136" s="688"/>
      <c r="U136" s="688"/>
      <c r="V136" s="611">
        <f t="shared" si="16"/>
        <v>0</v>
      </c>
      <c r="W136" s="688"/>
      <c r="X136" s="688"/>
      <c r="Y136" s="688"/>
      <c r="Z136" s="688"/>
      <c r="AA136" s="688"/>
      <c r="AB136" s="688"/>
      <c r="AC136" s="611">
        <f t="shared" si="17"/>
        <v>0</v>
      </c>
      <c r="AD136" s="688"/>
      <c r="AE136" s="688"/>
      <c r="AF136" s="688"/>
      <c r="AG136" s="688"/>
      <c r="AH136" s="688"/>
      <c r="AI136" s="688"/>
      <c r="AJ136" s="611">
        <f t="shared" si="24"/>
        <v>0</v>
      </c>
      <c r="AK136" s="688"/>
      <c r="AL136" s="688"/>
      <c r="AM136" s="688"/>
      <c r="AN136" s="688"/>
      <c r="AO136" s="688"/>
      <c r="AP136" s="688"/>
      <c r="AQ136" s="611">
        <f t="shared" si="25"/>
        <v>0</v>
      </c>
      <c r="AR136" s="473"/>
      <c r="AS136" s="664">
        <f t="shared" si="26"/>
        <v>121</v>
      </c>
      <c r="AT136" s="611">
        <f t="shared" si="18"/>
        <v>0</v>
      </c>
      <c r="AU136" s="611">
        <f t="shared" si="19"/>
        <v>0</v>
      </c>
      <c r="AV136" s="611">
        <f t="shared" si="20"/>
        <v>0</v>
      </c>
    </row>
    <row r="137" spans="1:48" ht="18" customHeight="1" x14ac:dyDescent="0.25">
      <c r="A137" s="664">
        <f t="shared" si="21"/>
        <v>122</v>
      </c>
      <c r="B137" s="688"/>
      <c r="C137" s="688"/>
      <c r="D137" s="688"/>
      <c r="E137" s="688"/>
      <c r="F137" s="688"/>
      <c r="G137" s="688"/>
      <c r="H137" s="611">
        <f t="shared" si="22"/>
        <v>0</v>
      </c>
      <c r="I137" s="688"/>
      <c r="J137" s="688"/>
      <c r="K137" s="688"/>
      <c r="L137" s="688"/>
      <c r="M137" s="688"/>
      <c r="N137" s="688"/>
      <c r="O137" s="611">
        <f t="shared" si="23"/>
        <v>0</v>
      </c>
      <c r="P137" s="688"/>
      <c r="Q137" s="688"/>
      <c r="R137" s="688"/>
      <c r="S137" s="688"/>
      <c r="T137" s="688"/>
      <c r="U137" s="688"/>
      <c r="V137" s="611">
        <f t="shared" si="16"/>
        <v>0</v>
      </c>
      <c r="W137" s="688"/>
      <c r="X137" s="688"/>
      <c r="Y137" s="688"/>
      <c r="Z137" s="688"/>
      <c r="AA137" s="688"/>
      <c r="AB137" s="688"/>
      <c r="AC137" s="611">
        <f t="shared" si="17"/>
        <v>0</v>
      </c>
      <c r="AD137" s="688"/>
      <c r="AE137" s="688"/>
      <c r="AF137" s="688"/>
      <c r="AG137" s="688"/>
      <c r="AH137" s="688"/>
      <c r="AI137" s="688"/>
      <c r="AJ137" s="611">
        <f t="shared" si="24"/>
        <v>0</v>
      </c>
      <c r="AK137" s="688"/>
      <c r="AL137" s="688"/>
      <c r="AM137" s="688"/>
      <c r="AN137" s="688"/>
      <c r="AO137" s="688"/>
      <c r="AP137" s="688"/>
      <c r="AQ137" s="611">
        <f t="shared" si="25"/>
        <v>0</v>
      </c>
      <c r="AR137" s="473"/>
      <c r="AS137" s="664">
        <f t="shared" si="26"/>
        <v>122</v>
      </c>
      <c r="AT137" s="611">
        <f t="shared" si="18"/>
        <v>0</v>
      </c>
      <c r="AU137" s="611">
        <f t="shared" si="19"/>
        <v>0</v>
      </c>
      <c r="AV137" s="611">
        <f t="shared" si="20"/>
        <v>0</v>
      </c>
    </row>
    <row r="138" spans="1:48" ht="18" customHeight="1" x14ac:dyDescent="0.25">
      <c r="A138" s="664">
        <f t="shared" si="21"/>
        <v>123</v>
      </c>
      <c r="B138" s="688"/>
      <c r="C138" s="688"/>
      <c r="D138" s="688"/>
      <c r="E138" s="688"/>
      <c r="F138" s="688"/>
      <c r="G138" s="688"/>
      <c r="H138" s="611">
        <f t="shared" si="22"/>
        <v>0</v>
      </c>
      <c r="I138" s="688"/>
      <c r="J138" s="688"/>
      <c r="K138" s="688"/>
      <c r="L138" s="688"/>
      <c r="M138" s="688"/>
      <c r="N138" s="688"/>
      <c r="O138" s="611">
        <f t="shared" si="23"/>
        <v>0</v>
      </c>
      <c r="P138" s="688"/>
      <c r="Q138" s="688"/>
      <c r="R138" s="688"/>
      <c r="S138" s="688"/>
      <c r="T138" s="688"/>
      <c r="U138" s="688"/>
      <c r="V138" s="611">
        <f t="shared" si="16"/>
        <v>0</v>
      </c>
      <c r="W138" s="688"/>
      <c r="X138" s="688"/>
      <c r="Y138" s="688"/>
      <c r="Z138" s="688"/>
      <c r="AA138" s="688"/>
      <c r="AB138" s="688"/>
      <c r="AC138" s="611">
        <f t="shared" si="17"/>
        <v>0</v>
      </c>
      <c r="AD138" s="688"/>
      <c r="AE138" s="688"/>
      <c r="AF138" s="688"/>
      <c r="AG138" s="688"/>
      <c r="AH138" s="688"/>
      <c r="AI138" s="688"/>
      <c r="AJ138" s="611">
        <f t="shared" si="24"/>
        <v>0</v>
      </c>
      <c r="AK138" s="688"/>
      <c r="AL138" s="688"/>
      <c r="AM138" s="688"/>
      <c r="AN138" s="688"/>
      <c r="AO138" s="688"/>
      <c r="AP138" s="688"/>
      <c r="AQ138" s="611">
        <f t="shared" si="25"/>
        <v>0</v>
      </c>
      <c r="AR138" s="473"/>
      <c r="AS138" s="664">
        <f t="shared" si="26"/>
        <v>123</v>
      </c>
      <c r="AT138" s="611">
        <f t="shared" si="18"/>
        <v>0</v>
      </c>
      <c r="AU138" s="611">
        <f t="shared" si="19"/>
        <v>0</v>
      </c>
      <c r="AV138" s="611">
        <f t="shared" si="20"/>
        <v>0</v>
      </c>
    </row>
    <row r="139" spans="1:48" ht="18" customHeight="1" x14ac:dyDescent="0.25">
      <c r="A139" s="664">
        <f t="shared" si="21"/>
        <v>124</v>
      </c>
      <c r="B139" s="688"/>
      <c r="C139" s="688"/>
      <c r="D139" s="688"/>
      <c r="E139" s="688"/>
      <c r="F139" s="688"/>
      <c r="G139" s="688"/>
      <c r="H139" s="611">
        <f t="shared" si="22"/>
        <v>0</v>
      </c>
      <c r="I139" s="688"/>
      <c r="J139" s="688"/>
      <c r="K139" s="688"/>
      <c r="L139" s="688"/>
      <c r="M139" s="688"/>
      <c r="N139" s="688"/>
      <c r="O139" s="611">
        <f t="shared" si="23"/>
        <v>0</v>
      </c>
      <c r="P139" s="688"/>
      <c r="Q139" s="688"/>
      <c r="R139" s="688"/>
      <c r="S139" s="688"/>
      <c r="T139" s="688"/>
      <c r="U139" s="688"/>
      <c r="V139" s="611">
        <f t="shared" si="16"/>
        <v>0</v>
      </c>
      <c r="W139" s="688"/>
      <c r="X139" s="688"/>
      <c r="Y139" s="688"/>
      <c r="Z139" s="688"/>
      <c r="AA139" s="688"/>
      <c r="AB139" s="688"/>
      <c r="AC139" s="611">
        <f t="shared" si="17"/>
        <v>0</v>
      </c>
      <c r="AD139" s="688"/>
      <c r="AE139" s="688"/>
      <c r="AF139" s="688"/>
      <c r="AG139" s="688"/>
      <c r="AH139" s="688"/>
      <c r="AI139" s="688"/>
      <c r="AJ139" s="611">
        <f t="shared" si="24"/>
        <v>0</v>
      </c>
      <c r="AK139" s="688"/>
      <c r="AL139" s="688"/>
      <c r="AM139" s="688"/>
      <c r="AN139" s="688"/>
      <c r="AO139" s="688"/>
      <c r="AP139" s="688"/>
      <c r="AQ139" s="611">
        <f t="shared" si="25"/>
        <v>0</v>
      </c>
      <c r="AR139" s="473"/>
      <c r="AS139" s="664">
        <f t="shared" si="26"/>
        <v>124</v>
      </c>
      <c r="AT139" s="611">
        <f t="shared" si="18"/>
        <v>0</v>
      </c>
      <c r="AU139" s="611">
        <f t="shared" si="19"/>
        <v>0</v>
      </c>
      <c r="AV139" s="611">
        <f t="shared" si="20"/>
        <v>0</v>
      </c>
    </row>
    <row r="140" spans="1:48" ht="18" customHeight="1" x14ac:dyDescent="0.25">
      <c r="A140" s="664">
        <f t="shared" si="21"/>
        <v>125</v>
      </c>
      <c r="B140" s="688"/>
      <c r="C140" s="688"/>
      <c r="D140" s="688"/>
      <c r="E140" s="688"/>
      <c r="F140" s="688"/>
      <c r="G140" s="688"/>
      <c r="H140" s="611">
        <f t="shared" si="22"/>
        <v>0</v>
      </c>
      <c r="I140" s="688"/>
      <c r="J140" s="688"/>
      <c r="K140" s="688"/>
      <c r="L140" s="688"/>
      <c r="M140" s="688"/>
      <c r="N140" s="688"/>
      <c r="O140" s="611">
        <f t="shared" si="23"/>
        <v>0</v>
      </c>
      <c r="P140" s="688"/>
      <c r="Q140" s="688"/>
      <c r="R140" s="688"/>
      <c r="S140" s="688"/>
      <c r="T140" s="688"/>
      <c r="U140" s="688"/>
      <c r="V140" s="611">
        <f t="shared" si="16"/>
        <v>0</v>
      </c>
      <c r="W140" s="688"/>
      <c r="X140" s="688"/>
      <c r="Y140" s="688"/>
      <c r="Z140" s="688"/>
      <c r="AA140" s="688"/>
      <c r="AB140" s="688"/>
      <c r="AC140" s="611">
        <f t="shared" si="17"/>
        <v>0</v>
      </c>
      <c r="AD140" s="688"/>
      <c r="AE140" s="688"/>
      <c r="AF140" s="688"/>
      <c r="AG140" s="688"/>
      <c r="AH140" s="688"/>
      <c r="AI140" s="688"/>
      <c r="AJ140" s="611">
        <f t="shared" si="24"/>
        <v>0</v>
      </c>
      <c r="AK140" s="688"/>
      <c r="AL140" s="688"/>
      <c r="AM140" s="688"/>
      <c r="AN140" s="688"/>
      <c r="AO140" s="688"/>
      <c r="AP140" s="688"/>
      <c r="AQ140" s="611">
        <f t="shared" si="25"/>
        <v>0</v>
      </c>
      <c r="AR140" s="473"/>
      <c r="AS140" s="664">
        <f t="shared" si="26"/>
        <v>125</v>
      </c>
      <c r="AT140" s="611">
        <f t="shared" si="18"/>
        <v>0</v>
      </c>
      <c r="AU140" s="611">
        <f t="shared" si="19"/>
        <v>0</v>
      </c>
      <c r="AV140" s="611">
        <f t="shared" si="20"/>
        <v>0</v>
      </c>
    </row>
    <row r="141" spans="1:48" ht="18" customHeight="1" x14ac:dyDescent="0.25">
      <c r="A141" s="664">
        <f t="shared" si="21"/>
        <v>126</v>
      </c>
      <c r="B141" s="688"/>
      <c r="C141" s="688"/>
      <c r="D141" s="688"/>
      <c r="E141" s="688"/>
      <c r="F141" s="688"/>
      <c r="G141" s="688"/>
      <c r="H141" s="611">
        <f t="shared" si="22"/>
        <v>0</v>
      </c>
      <c r="I141" s="688"/>
      <c r="J141" s="688"/>
      <c r="K141" s="688"/>
      <c r="L141" s="688"/>
      <c r="M141" s="688"/>
      <c r="N141" s="688"/>
      <c r="O141" s="611">
        <f t="shared" si="23"/>
        <v>0</v>
      </c>
      <c r="P141" s="688"/>
      <c r="Q141" s="688"/>
      <c r="R141" s="688"/>
      <c r="S141" s="688"/>
      <c r="T141" s="688"/>
      <c r="U141" s="688"/>
      <c r="V141" s="611">
        <f t="shared" si="16"/>
        <v>0</v>
      </c>
      <c r="W141" s="688"/>
      <c r="X141" s="688"/>
      <c r="Y141" s="688"/>
      <c r="Z141" s="688"/>
      <c r="AA141" s="688"/>
      <c r="AB141" s="688"/>
      <c r="AC141" s="611">
        <f t="shared" si="17"/>
        <v>0</v>
      </c>
      <c r="AD141" s="688"/>
      <c r="AE141" s="688"/>
      <c r="AF141" s="688"/>
      <c r="AG141" s="688"/>
      <c r="AH141" s="688"/>
      <c r="AI141" s="688"/>
      <c r="AJ141" s="611">
        <f t="shared" si="24"/>
        <v>0</v>
      </c>
      <c r="AK141" s="688"/>
      <c r="AL141" s="688"/>
      <c r="AM141" s="688"/>
      <c r="AN141" s="688"/>
      <c r="AO141" s="688"/>
      <c r="AP141" s="688"/>
      <c r="AQ141" s="611">
        <f t="shared" si="25"/>
        <v>0</v>
      </c>
      <c r="AR141" s="473"/>
      <c r="AS141" s="664">
        <f t="shared" si="26"/>
        <v>126</v>
      </c>
      <c r="AT141" s="611">
        <f t="shared" si="18"/>
        <v>0</v>
      </c>
      <c r="AU141" s="611">
        <f t="shared" si="19"/>
        <v>0</v>
      </c>
      <c r="AV141" s="611">
        <f t="shared" si="20"/>
        <v>0</v>
      </c>
    </row>
    <row r="142" spans="1:48" ht="18" customHeight="1" x14ac:dyDescent="0.25">
      <c r="A142" s="664">
        <f t="shared" si="21"/>
        <v>127</v>
      </c>
      <c r="B142" s="688"/>
      <c r="C142" s="688"/>
      <c r="D142" s="688"/>
      <c r="E142" s="688"/>
      <c r="F142" s="688"/>
      <c r="G142" s="688"/>
      <c r="H142" s="611">
        <f t="shared" si="22"/>
        <v>0</v>
      </c>
      <c r="I142" s="688"/>
      <c r="J142" s="688"/>
      <c r="K142" s="688"/>
      <c r="L142" s="688"/>
      <c r="M142" s="688"/>
      <c r="N142" s="688"/>
      <c r="O142" s="611">
        <f t="shared" si="23"/>
        <v>0</v>
      </c>
      <c r="P142" s="688"/>
      <c r="Q142" s="688"/>
      <c r="R142" s="688"/>
      <c r="S142" s="688"/>
      <c r="T142" s="688"/>
      <c r="U142" s="688"/>
      <c r="V142" s="611">
        <f t="shared" si="16"/>
        <v>0</v>
      </c>
      <c r="W142" s="688"/>
      <c r="X142" s="688"/>
      <c r="Y142" s="688"/>
      <c r="Z142" s="688"/>
      <c r="AA142" s="688"/>
      <c r="AB142" s="688"/>
      <c r="AC142" s="611">
        <f t="shared" si="17"/>
        <v>0</v>
      </c>
      <c r="AD142" s="688"/>
      <c r="AE142" s="688"/>
      <c r="AF142" s="688"/>
      <c r="AG142" s="688"/>
      <c r="AH142" s="688"/>
      <c r="AI142" s="688"/>
      <c r="AJ142" s="611">
        <f t="shared" si="24"/>
        <v>0</v>
      </c>
      <c r="AK142" s="688"/>
      <c r="AL142" s="688"/>
      <c r="AM142" s="688"/>
      <c r="AN142" s="688"/>
      <c r="AO142" s="688"/>
      <c r="AP142" s="688"/>
      <c r="AQ142" s="611">
        <f t="shared" si="25"/>
        <v>0</v>
      </c>
      <c r="AR142" s="473"/>
      <c r="AS142" s="664">
        <f t="shared" si="26"/>
        <v>127</v>
      </c>
      <c r="AT142" s="611">
        <f t="shared" si="18"/>
        <v>0</v>
      </c>
      <c r="AU142" s="611">
        <f t="shared" si="19"/>
        <v>0</v>
      </c>
      <c r="AV142" s="611">
        <f t="shared" si="20"/>
        <v>0</v>
      </c>
    </row>
    <row r="143" spans="1:48" ht="18" customHeight="1" x14ac:dyDescent="0.25">
      <c r="A143" s="664">
        <f t="shared" si="21"/>
        <v>128</v>
      </c>
      <c r="B143" s="688"/>
      <c r="C143" s="688"/>
      <c r="D143" s="688"/>
      <c r="E143" s="688"/>
      <c r="F143" s="688"/>
      <c r="G143" s="688"/>
      <c r="H143" s="611">
        <f t="shared" si="22"/>
        <v>0</v>
      </c>
      <c r="I143" s="688"/>
      <c r="J143" s="688"/>
      <c r="K143" s="688"/>
      <c r="L143" s="688"/>
      <c r="M143" s="688"/>
      <c r="N143" s="688"/>
      <c r="O143" s="611">
        <f t="shared" si="23"/>
        <v>0</v>
      </c>
      <c r="P143" s="688"/>
      <c r="Q143" s="688"/>
      <c r="R143" s="688"/>
      <c r="S143" s="688"/>
      <c r="T143" s="688"/>
      <c r="U143" s="688"/>
      <c r="V143" s="611">
        <f t="shared" si="16"/>
        <v>0</v>
      </c>
      <c r="W143" s="688"/>
      <c r="X143" s="688"/>
      <c r="Y143" s="688"/>
      <c r="Z143" s="688"/>
      <c r="AA143" s="688"/>
      <c r="AB143" s="688"/>
      <c r="AC143" s="611">
        <f t="shared" si="17"/>
        <v>0</v>
      </c>
      <c r="AD143" s="688"/>
      <c r="AE143" s="688"/>
      <c r="AF143" s="688"/>
      <c r="AG143" s="688"/>
      <c r="AH143" s="688"/>
      <c r="AI143" s="688"/>
      <c r="AJ143" s="611">
        <f t="shared" si="24"/>
        <v>0</v>
      </c>
      <c r="AK143" s="688"/>
      <c r="AL143" s="688"/>
      <c r="AM143" s="688"/>
      <c r="AN143" s="688"/>
      <c r="AO143" s="688"/>
      <c r="AP143" s="688"/>
      <c r="AQ143" s="611">
        <f t="shared" si="25"/>
        <v>0</v>
      </c>
      <c r="AR143" s="473"/>
      <c r="AS143" s="664">
        <f t="shared" si="26"/>
        <v>128</v>
      </c>
      <c r="AT143" s="611">
        <f t="shared" si="18"/>
        <v>0</v>
      </c>
      <c r="AU143" s="611">
        <f t="shared" si="19"/>
        <v>0</v>
      </c>
      <c r="AV143" s="611">
        <f t="shared" si="20"/>
        <v>0</v>
      </c>
    </row>
    <row r="144" spans="1:48" ht="18" customHeight="1" x14ac:dyDescent="0.25">
      <c r="A144" s="664">
        <f t="shared" si="21"/>
        <v>129</v>
      </c>
      <c r="B144" s="688"/>
      <c r="C144" s="688"/>
      <c r="D144" s="688"/>
      <c r="E144" s="688"/>
      <c r="F144" s="688"/>
      <c r="G144" s="688"/>
      <c r="H144" s="611">
        <f t="shared" si="22"/>
        <v>0</v>
      </c>
      <c r="I144" s="688"/>
      <c r="J144" s="688"/>
      <c r="K144" s="688"/>
      <c r="L144" s="688"/>
      <c r="M144" s="688"/>
      <c r="N144" s="688"/>
      <c r="O144" s="611">
        <f t="shared" si="23"/>
        <v>0</v>
      </c>
      <c r="P144" s="688"/>
      <c r="Q144" s="688"/>
      <c r="R144" s="688"/>
      <c r="S144" s="688"/>
      <c r="T144" s="688"/>
      <c r="U144" s="688"/>
      <c r="V144" s="611">
        <f t="shared" si="16"/>
        <v>0</v>
      </c>
      <c r="W144" s="688"/>
      <c r="X144" s="688"/>
      <c r="Y144" s="688"/>
      <c r="Z144" s="688"/>
      <c r="AA144" s="688"/>
      <c r="AB144" s="688"/>
      <c r="AC144" s="611">
        <f t="shared" si="17"/>
        <v>0</v>
      </c>
      <c r="AD144" s="688"/>
      <c r="AE144" s="688"/>
      <c r="AF144" s="688"/>
      <c r="AG144" s="688"/>
      <c r="AH144" s="688"/>
      <c r="AI144" s="688"/>
      <c r="AJ144" s="611">
        <f t="shared" si="24"/>
        <v>0</v>
      </c>
      <c r="AK144" s="688"/>
      <c r="AL144" s="688"/>
      <c r="AM144" s="688"/>
      <c r="AN144" s="688"/>
      <c r="AO144" s="688"/>
      <c r="AP144" s="688"/>
      <c r="AQ144" s="611">
        <f t="shared" si="25"/>
        <v>0</v>
      </c>
      <c r="AR144" s="473"/>
      <c r="AS144" s="664">
        <f t="shared" si="26"/>
        <v>129</v>
      </c>
      <c r="AT144" s="611">
        <f t="shared" si="18"/>
        <v>0</v>
      </c>
      <c r="AU144" s="611">
        <f t="shared" si="19"/>
        <v>0</v>
      </c>
      <c r="AV144" s="611">
        <f t="shared" si="20"/>
        <v>0</v>
      </c>
    </row>
    <row r="145" spans="1:48" ht="18" customHeight="1" x14ac:dyDescent="0.25">
      <c r="A145" s="664">
        <f t="shared" si="21"/>
        <v>130</v>
      </c>
      <c r="B145" s="688"/>
      <c r="C145" s="688"/>
      <c r="D145" s="688"/>
      <c r="E145" s="688"/>
      <c r="F145" s="688"/>
      <c r="G145" s="688"/>
      <c r="H145" s="611">
        <f t="shared" si="22"/>
        <v>0</v>
      </c>
      <c r="I145" s="688"/>
      <c r="J145" s="688"/>
      <c r="K145" s="688"/>
      <c r="L145" s="688"/>
      <c r="M145" s="688"/>
      <c r="N145" s="688"/>
      <c r="O145" s="611">
        <f t="shared" si="23"/>
        <v>0</v>
      </c>
      <c r="P145" s="688"/>
      <c r="Q145" s="688"/>
      <c r="R145" s="688"/>
      <c r="S145" s="688"/>
      <c r="T145" s="688"/>
      <c r="U145" s="688"/>
      <c r="V145" s="611">
        <f t="shared" ref="V145:V208" si="27">SUM(Q145:T145)-P145-U145</f>
        <v>0</v>
      </c>
      <c r="W145" s="688"/>
      <c r="X145" s="688"/>
      <c r="Y145" s="688"/>
      <c r="Z145" s="688"/>
      <c r="AA145" s="688"/>
      <c r="AB145" s="688"/>
      <c r="AC145" s="611">
        <f t="shared" ref="AC145:AC208" si="28">SUM(X145:AA145)-W145-AB145</f>
        <v>0</v>
      </c>
      <c r="AD145" s="688"/>
      <c r="AE145" s="688"/>
      <c r="AF145" s="688"/>
      <c r="AG145" s="688"/>
      <c r="AH145" s="688"/>
      <c r="AI145" s="688"/>
      <c r="AJ145" s="611">
        <f t="shared" si="24"/>
        <v>0</v>
      </c>
      <c r="AK145" s="688"/>
      <c r="AL145" s="688"/>
      <c r="AM145" s="688"/>
      <c r="AN145" s="688"/>
      <c r="AO145" s="688"/>
      <c r="AP145" s="688"/>
      <c r="AQ145" s="611">
        <f t="shared" si="25"/>
        <v>0</v>
      </c>
      <c r="AR145" s="473"/>
      <c r="AS145" s="664">
        <f t="shared" si="26"/>
        <v>130</v>
      </c>
      <c r="AT145" s="611">
        <f t="shared" ref="AT145:AT208" si="29">H145+O145</f>
        <v>0</v>
      </c>
      <c r="AU145" s="611">
        <f t="shared" ref="AU145:AU208" si="30">AC145+V145</f>
        <v>0</v>
      </c>
      <c r="AV145" s="611">
        <f t="shared" ref="AV145:AV208" si="31">AJ145+AQ145</f>
        <v>0</v>
      </c>
    </row>
    <row r="146" spans="1:48" ht="18" customHeight="1" x14ac:dyDescent="0.25">
      <c r="A146" s="664">
        <f t="shared" ref="A146:A209" si="32">A145+1</f>
        <v>131</v>
      </c>
      <c r="B146" s="688"/>
      <c r="C146" s="688"/>
      <c r="D146" s="688"/>
      <c r="E146" s="688"/>
      <c r="F146" s="688"/>
      <c r="G146" s="688"/>
      <c r="H146" s="611">
        <f t="shared" si="22"/>
        <v>0</v>
      </c>
      <c r="I146" s="688"/>
      <c r="J146" s="688"/>
      <c r="K146" s="688"/>
      <c r="L146" s="688"/>
      <c r="M146" s="688"/>
      <c r="N146" s="688"/>
      <c r="O146" s="611">
        <f t="shared" si="23"/>
        <v>0</v>
      </c>
      <c r="P146" s="688"/>
      <c r="Q146" s="688"/>
      <c r="R146" s="688"/>
      <c r="S146" s="688"/>
      <c r="T146" s="688"/>
      <c r="U146" s="688"/>
      <c r="V146" s="611">
        <f t="shared" si="27"/>
        <v>0</v>
      </c>
      <c r="W146" s="688"/>
      <c r="X146" s="688"/>
      <c r="Y146" s="688"/>
      <c r="Z146" s="688"/>
      <c r="AA146" s="688"/>
      <c r="AB146" s="688"/>
      <c r="AC146" s="611">
        <f t="shared" si="28"/>
        <v>0</v>
      </c>
      <c r="AD146" s="688"/>
      <c r="AE146" s="688"/>
      <c r="AF146" s="688"/>
      <c r="AG146" s="688"/>
      <c r="AH146" s="688"/>
      <c r="AI146" s="688"/>
      <c r="AJ146" s="611">
        <f t="shared" si="24"/>
        <v>0</v>
      </c>
      <c r="AK146" s="688"/>
      <c r="AL146" s="688"/>
      <c r="AM146" s="688"/>
      <c r="AN146" s="688"/>
      <c r="AO146" s="688"/>
      <c r="AP146" s="688"/>
      <c r="AQ146" s="611">
        <f t="shared" si="25"/>
        <v>0</v>
      </c>
      <c r="AR146" s="473"/>
      <c r="AS146" s="664">
        <f t="shared" si="26"/>
        <v>131</v>
      </c>
      <c r="AT146" s="611">
        <f t="shared" si="29"/>
        <v>0</v>
      </c>
      <c r="AU146" s="611">
        <f t="shared" si="30"/>
        <v>0</v>
      </c>
      <c r="AV146" s="611">
        <f t="shared" si="31"/>
        <v>0</v>
      </c>
    </row>
    <row r="147" spans="1:48" ht="18" customHeight="1" x14ac:dyDescent="0.25">
      <c r="A147" s="664">
        <f t="shared" si="32"/>
        <v>132</v>
      </c>
      <c r="B147" s="688"/>
      <c r="C147" s="688"/>
      <c r="D147" s="688"/>
      <c r="E147" s="688"/>
      <c r="F147" s="688"/>
      <c r="G147" s="688"/>
      <c r="H147" s="611">
        <f t="shared" si="22"/>
        <v>0</v>
      </c>
      <c r="I147" s="688"/>
      <c r="J147" s="688"/>
      <c r="K147" s="688"/>
      <c r="L147" s="688"/>
      <c r="M147" s="688"/>
      <c r="N147" s="688"/>
      <c r="O147" s="611">
        <f t="shared" si="23"/>
        <v>0</v>
      </c>
      <c r="P147" s="688"/>
      <c r="Q147" s="688"/>
      <c r="R147" s="688"/>
      <c r="S147" s="688"/>
      <c r="T147" s="688"/>
      <c r="U147" s="688"/>
      <c r="V147" s="611">
        <f t="shared" si="27"/>
        <v>0</v>
      </c>
      <c r="W147" s="688"/>
      <c r="X147" s="688"/>
      <c r="Y147" s="688"/>
      <c r="Z147" s="688"/>
      <c r="AA147" s="688"/>
      <c r="AB147" s="688"/>
      <c r="AC147" s="611">
        <f t="shared" si="28"/>
        <v>0</v>
      </c>
      <c r="AD147" s="688"/>
      <c r="AE147" s="688"/>
      <c r="AF147" s="688"/>
      <c r="AG147" s="688"/>
      <c r="AH147" s="688"/>
      <c r="AI147" s="688"/>
      <c r="AJ147" s="611">
        <f t="shared" si="24"/>
        <v>0</v>
      </c>
      <c r="AK147" s="688"/>
      <c r="AL147" s="688"/>
      <c r="AM147" s="688"/>
      <c r="AN147" s="688"/>
      <c r="AO147" s="688"/>
      <c r="AP147" s="688"/>
      <c r="AQ147" s="611">
        <f t="shared" si="25"/>
        <v>0</v>
      </c>
      <c r="AR147" s="473"/>
      <c r="AS147" s="664">
        <f t="shared" si="26"/>
        <v>132</v>
      </c>
      <c r="AT147" s="611">
        <f t="shared" si="29"/>
        <v>0</v>
      </c>
      <c r="AU147" s="611">
        <f t="shared" si="30"/>
        <v>0</v>
      </c>
      <c r="AV147" s="611">
        <f t="shared" si="31"/>
        <v>0</v>
      </c>
    </row>
    <row r="148" spans="1:48" ht="18" customHeight="1" x14ac:dyDescent="0.25">
      <c r="A148" s="664">
        <f t="shared" si="32"/>
        <v>133</v>
      </c>
      <c r="B148" s="688"/>
      <c r="C148" s="688"/>
      <c r="D148" s="688"/>
      <c r="E148" s="688"/>
      <c r="F148" s="688"/>
      <c r="G148" s="688"/>
      <c r="H148" s="611">
        <f t="shared" si="22"/>
        <v>0</v>
      </c>
      <c r="I148" s="688"/>
      <c r="J148" s="688"/>
      <c r="K148" s="688"/>
      <c r="L148" s="688"/>
      <c r="M148" s="688"/>
      <c r="N148" s="688"/>
      <c r="O148" s="611">
        <f t="shared" si="23"/>
        <v>0</v>
      </c>
      <c r="P148" s="688"/>
      <c r="Q148" s="688"/>
      <c r="R148" s="688"/>
      <c r="S148" s="688"/>
      <c r="T148" s="688"/>
      <c r="U148" s="688"/>
      <c r="V148" s="611">
        <f t="shared" si="27"/>
        <v>0</v>
      </c>
      <c r="W148" s="688"/>
      <c r="X148" s="688"/>
      <c r="Y148" s="688"/>
      <c r="Z148" s="688"/>
      <c r="AA148" s="688"/>
      <c r="AB148" s="688"/>
      <c r="AC148" s="611">
        <f t="shared" si="28"/>
        <v>0</v>
      </c>
      <c r="AD148" s="688"/>
      <c r="AE148" s="688"/>
      <c r="AF148" s="688"/>
      <c r="AG148" s="688"/>
      <c r="AH148" s="688"/>
      <c r="AI148" s="688"/>
      <c r="AJ148" s="611">
        <f t="shared" si="24"/>
        <v>0</v>
      </c>
      <c r="AK148" s="688"/>
      <c r="AL148" s="688"/>
      <c r="AM148" s="688"/>
      <c r="AN148" s="688"/>
      <c r="AO148" s="688"/>
      <c r="AP148" s="688"/>
      <c r="AQ148" s="611">
        <f t="shared" si="25"/>
        <v>0</v>
      </c>
      <c r="AR148" s="473"/>
      <c r="AS148" s="664">
        <f t="shared" si="26"/>
        <v>133</v>
      </c>
      <c r="AT148" s="611">
        <f t="shared" si="29"/>
        <v>0</v>
      </c>
      <c r="AU148" s="611">
        <f t="shared" si="30"/>
        <v>0</v>
      </c>
      <c r="AV148" s="611">
        <f t="shared" si="31"/>
        <v>0</v>
      </c>
    </row>
    <row r="149" spans="1:48" ht="18" customHeight="1" x14ac:dyDescent="0.25">
      <c r="A149" s="664">
        <f t="shared" si="32"/>
        <v>134</v>
      </c>
      <c r="B149" s="688"/>
      <c r="C149" s="688"/>
      <c r="D149" s="688"/>
      <c r="E149" s="688"/>
      <c r="F149" s="688"/>
      <c r="G149" s="688"/>
      <c r="H149" s="611">
        <f t="shared" si="22"/>
        <v>0</v>
      </c>
      <c r="I149" s="688"/>
      <c r="J149" s="688"/>
      <c r="K149" s="688"/>
      <c r="L149" s="688"/>
      <c r="M149" s="688"/>
      <c r="N149" s="688"/>
      <c r="O149" s="611">
        <f t="shared" si="23"/>
        <v>0</v>
      </c>
      <c r="P149" s="688"/>
      <c r="Q149" s="688"/>
      <c r="R149" s="688"/>
      <c r="S149" s="688"/>
      <c r="T149" s="688"/>
      <c r="U149" s="688"/>
      <c r="V149" s="611">
        <f t="shared" si="27"/>
        <v>0</v>
      </c>
      <c r="W149" s="688"/>
      <c r="X149" s="688"/>
      <c r="Y149" s="688"/>
      <c r="Z149" s="688"/>
      <c r="AA149" s="688"/>
      <c r="AB149" s="688"/>
      <c r="AC149" s="611">
        <f t="shared" si="28"/>
        <v>0</v>
      </c>
      <c r="AD149" s="688"/>
      <c r="AE149" s="688"/>
      <c r="AF149" s="688"/>
      <c r="AG149" s="688"/>
      <c r="AH149" s="688"/>
      <c r="AI149" s="688"/>
      <c r="AJ149" s="611">
        <f t="shared" si="24"/>
        <v>0</v>
      </c>
      <c r="AK149" s="688"/>
      <c r="AL149" s="688"/>
      <c r="AM149" s="688"/>
      <c r="AN149" s="688"/>
      <c r="AO149" s="688"/>
      <c r="AP149" s="688"/>
      <c r="AQ149" s="611">
        <f t="shared" si="25"/>
        <v>0</v>
      </c>
      <c r="AR149" s="473"/>
      <c r="AS149" s="664">
        <f t="shared" si="26"/>
        <v>134</v>
      </c>
      <c r="AT149" s="611">
        <f t="shared" si="29"/>
        <v>0</v>
      </c>
      <c r="AU149" s="611">
        <f t="shared" si="30"/>
        <v>0</v>
      </c>
      <c r="AV149" s="611">
        <f t="shared" si="31"/>
        <v>0</v>
      </c>
    </row>
    <row r="150" spans="1:48" ht="18" customHeight="1" x14ac:dyDescent="0.25">
      <c r="A150" s="664">
        <f t="shared" si="32"/>
        <v>135</v>
      </c>
      <c r="B150" s="688"/>
      <c r="C150" s="688"/>
      <c r="D150" s="688"/>
      <c r="E150" s="688"/>
      <c r="F150" s="688"/>
      <c r="G150" s="688"/>
      <c r="H150" s="611">
        <f t="shared" si="22"/>
        <v>0</v>
      </c>
      <c r="I150" s="688"/>
      <c r="J150" s="688"/>
      <c r="K150" s="688"/>
      <c r="L150" s="688"/>
      <c r="M150" s="688"/>
      <c r="N150" s="688"/>
      <c r="O150" s="611">
        <f t="shared" si="23"/>
        <v>0</v>
      </c>
      <c r="P150" s="688"/>
      <c r="Q150" s="688"/>
      <c r="R150" s="688"/>
      <c r="S150" s="688"/>
      <c r="T150" s="688"/>
      <c r="U150" s="688"/>
      <c r="V150" s="611">
        <f t="shared" si="27"/>
        <v>0</v>
      </c>
      <c r="W150" s="688"/>
      <c r="X150" s="688"/>
      <c r="Y150" s="688"/>
      <c r="Z150" s="688"/>
      <c r="AA150" s="688"/>
      <c r="AB150" s="688"/>
      <c r="AC150" s="611">
        <f t="shared" si="28"/>
        <v>0</v>
      </c>
      <c r="AD150" s="688"/>
      <c r="AE150" s="688"/>
      <c r="AF150" s="688"/>
      <c r="AG150" s="688"/>
      <c r="AH150" s="688"/>
      <c r="AI150" s="688"/>
      <c r="AJ150" s="611">
        <f t="shared" si="24"/>
        <v>0</v>
      </c>
      <c r="AK150" s="688"/>
      <c r="AL150" s="688"/>
      <c r="AM150" s="688"/>
      <c r="AN150" s="688"/>
      <c r="AO150" s="688"/>
      <c r="AP150" s="688"/>
      <c r="AQ150" s="611">
        <f t="shared" si="25"/>
        <v>0</v>
      </c>
      <c r="AR150" s="473"/>
      <c r="AS150" s="664">
        <f t="shared" si="26"/>
        <v>135</v>
      </c>
      <c r="AT150" s="611">
        <f t="shared" si="29"/>
        <v>0</v>
      </c>
      <c r="AU150" s="611">
        <f t="shared" si="30"/>
        <v>0</v>
      </c>
      <c r="AV150" s="611">
        <f t="shared" si="31"/>
        <v>0</v>
      </c>
    </row>
    <row r="151" spans="1:48" ht="18" customHeight="1" x14ac:dyDescent="0.25">
      <c r="A151" s="664">
        <f t="shared" si="32"/>
        <v>136</v>
      </c>
      <c r="B151" s="688"/>
      <c r="C151" s="688"/>
      <c r="D151" s="688"/>
      <c r="E151" s="688"/>
      <c r="F151" s="688"/>
      <c r="G151" s="688"/>
      <c r="H151" s="611">
        <f t="shared" si="22"/>
        <v>0</v>
      </c>
      <c r="I151" s="688"/>
      <c r="J151" s="688"/>
      <c r="K151" s="688"/>
      <c r="L151" s="688"/>
      <c r="M151" s="688"/>
      <c r="N151" s="688"/>
      <c r="O151" s="611">
        <f t="shared" si="23"/>
        <v>0</v>
      </c>
      <c r="P151" s="688"/>
      <c r="Q151" s="688"/>
      <c r="R151" s="688"/>
      <c r="S151" s="688"/>
      <c r="T151" s="688"/>
      <c r="U151" s="688"/>
      <c r="V151" s="611">
        <f t="shared" si="27"/>
        <v>0</v>
      </c>
      <c r="W151" s="688"/>
      <c r="X151" s="688"/>
      <c r="Y151" s="688"/>
      <c r="Z151" s="688"/>
      <c r="AA151" s="688"/>
      <c r="AB151" s="688"/>
      <c r="AC151" s="611">
        <f t="shared" si="28"/>
        <v>0</v>
      </c>
      <c r="AD151" s="688"/>
      <c r="AE151" s="688"/>
      <c r="AF151" s="688"/>
      <c r="AG151" s="688"/>
      <c r="AH151" s="688"/>
      <c r="AI151" s="688"/>
      <c r="AJ151" s="611">
        <f t="shared" si="24"/>
        <v>0</v>
      </c>
      <c r="AK151" s="688"/>
      <c r="AL151" s="688"/>
      <c r="AM151" s="688"/>
      <c r="AN151" s="688"/>
      <c r="AO151" s="688"/>
      <c r="AP151" s="688"/>
      <c r="AQ151" s="611">
        <f t="shared" si="25"/>
        <v>0</v>
      </c>
      <c r="AR151" s="473"/>
      <c r="AS151" s="664">
        <f t="shared" si="26"/>
        <v>136</v>
      </c>
      <c r="AT151" s="611">
        <f t="shared" si="29"/>
        <v>0</v>
      </c>
      <c r="AU151" s="611">
        <f t="shared" si="30"/>
        <v>0</v>
      </c>
      <c r="AV151" s="611">
        <f t="shared" si="31"/>
        <v>0</v>
      </c>
    </row>
    <row r="152" spans="1:48" ht="18" customHeight="1" x14ac:dyDescent="0.25">
      <c r="A152" s="664">
        <f t="shared" si="32"/>
        <v>137</v>
      </c>
      <c r="B152" s="688"/>
      <c r="C152" s="688"/>
      <c r="D152" s="688"/>
      <c r="E152" s="688"/>
      <c r="F152" s="688"/>
      <c r="G152" s="688"/>
      <c r="H152" s="611">
        <f t="shared" si="22"/>
        <v>0</v>
      </c>
      <c r="I152" s="688"/>
      <c r="J152" s="688"/>
      <c r="K152" s="688"/>
      <c r="L152" s="688"/>
      <c r="M152" s="688"/>
      <c r="N152" s="688"/>
      <c r="O152" s="611">
        <f t="shared" si="23"/>
        <v>0</v>
      </c>
      <c r="P152" s="688"/>
      <c r="Q152" s="688"/>
      <c r="R152" s="688"/>
      <c r="S152" s="688"/>
      <c r="T152" s="688"/>
      <c r="U152" s="688"/>
      <c r="V152" s="611">
        <f t="shared" si="27"/>
        <v>0</v>
      </c>
      <c r="W152" s="688"/>
      <c r="X152" s="688"/>
      <c r="Y152" s="688"/>
      <c r="Z152" s="688"/>
      <c r="AA152" s="688"/>
      <c r="AB152" s="688"/>
      <c r="AC152" s="611">
        <f t="shared" si="28"/>
        <v>0</v>
      </c>
      <c r="AD152" s="688"/>
      <c r="AE152" s="688"/>
      <c r="AF152" s="688"/>
      <c r="AG152" s="688"/>
      <c r="AH152" s="688"/>
      <c r="AI152" s="688"/>
      <c r="AJ152" s="611">
        <f t="shared" si="24"/>
        <v>0</v>
      </c>
      <c r="AK152" s="688"/>
      <c r="AL152" s="688"/>
      <c r="AM152" s="688"/>
      <c r="AN152" s="688"/>
      <c r="AO152" s="688"/>
      <c r="AP152" s="688"/>
      <c r="AQ152" s="611">
        <f t="shared" si="25"/>
        <v>0</v>
      </c>
      <c r="AR152" s="473"/>
      <c r="AS152" s="664">
        <f t="shared" si="26"/>
        <v>137</v>
      </c>
      <c r="AT152" s="611">
        <f t="shared" si="29"/>
        <v>0</v>
      </c>
      <c r="AU152" s="611">
        <f t="shared" si="30"/>
        <v>0</v>
      </c>
      <c r="AV152" s="611">
        <f t="shared" si="31"/>
        <v>0</v>
      </c>
    </row>
    <row r="153" spans="1:48" ht="18" customHeight="1" x14ac:dyDescent="0.25">
      <c r="A153" s="664">
        <f t="shared" si="32"/>
        <v>138</v>
      </c>
      <c r="B153" s="688"/>
      <c r="C153" s="688"/>
      <c r="D153" s="688"/>
      <c r="E153" s="688"/>
      <c r="F153" s="688"/>
      <c r="G153" s="688"/>
      <c r="H153" s="611">
        <f t="shared" si="22"/>
        <v>0</v>
      </c>
      <c r="I153" s="688"/>
      <c r="J153" s="688"/>
      <c r="K153" s="688"/>
      <c r="L153" s="688"/>
      <c r="M153" s="688"/>
      <c r="N153" s="688"/>
      <c r="O153" s="611">
        <f t="shared" si="23"/>
        <v>0</v>
      </c>
      <c r="P153" s="688"/>
      <c r="Q153" s="688"/>
      <c r="R153" s="688"/>
      <c r="S153" s="688"/>
      <c r="T153" s="688"/>
      <c r="U153" s="688"/>
      <c r="V153" s="611">
        <f t="shared" si="27"/>
        <v>0</v>
      </c>
      <c r="W153" s="688"/>
      <c r="X153" s="688"/>
      <c r="Y153" s="688"/>
      <c r="Z153" s="688"/>
      <c r="AA153" s="688"/>
      <c r="AB153" s="688"/>
      <c r="AC153" s="611">
        <f t="shared" si="28"/>
        <v>0</v>
      </c>
      <c r="AD153" s="688"/>
      <c r="AE153" s="688"/>
      <c r="AF153" s="688"/>
      <c r="AG153" s="688"/>
      <c r="AH153" s="688"/>
      <c r="AI153" s="688"/>
      <c r="AJ153" s="611">
        <f t="shared" si="24"/>
        <v>0</v>
      </c>
      <c r="AK153" s="688"/>
      <c r="AL153" s="688"/>
      <c r="AM153" s="688"/>
      <c r="AN153" s="688"/>
      <c r="AO153" s="688"/>
      <c r="AP153" s="688"/>
      <c r="AQ153" s="611">
        <f t="shared" si="25"/>
        <v>0</v>
      </c>
      <c r="AR153" s="473"/>
      <c r="AS153" s="664">
        <f t="shared" si="26"/>
        <v>138</v>
      </c>
      <c r="AT153" s="611">
        <f t="shared" si="29"/>
        <v>0</v>
      </c>
      <c r="AU153" s="611">
        <f t="shared" si="30"/>
        <v>0</v>
      </c>
      <c r="AV153" s="611">
        <f t="shared" si="31"/>
        <v>0</v>
      </c>
    </row>
    <row r="154" spans="1:48" ht="18" customHeight="1" x14ac:dyDescent="0.25">
      <c r="A154" s="664">
        <f t="shared" si="32"/>
        <v>139</v>
      </c>
      <c r="B154" s="688"/>
      <c r="C154" s="688"/>
      <c r="D154" s="688"/>
      <c r="E154" s="688"/>
      <c r="F154" s="688"/>
      <c r="G154" s="688"/>
      <c r="H154" s="611">
        <f t="shared" si="22"/>
        <v>0</v>
      </c>
      <c r="I154" s="688"/>
      <c r="J154" s="688"/>
      <c r="K154" s="688"/>
      <c r="L154" s="688"/>
      <c r="M154" s="688"/>
      <c r="N154" s="688"/>
      <c r="O154" s="611">
        <f t="shared" si="23"/>
        <v>0</v>
      </c>
      <c r="P154" s="688"/>
      <c r="Q154" s="688"/>
      <c r="R154" s="688"/>
      <c r="S154" s="688"/>
      <c r="T154" s="688"/>
      <c r="U154" s="688"/>
      <c r="V154" s="611">
        <f t="shared" si="27"/>
        <v>0</v>
      </c>
      <c r="W154" s="688"/>
      <c r="X154" s="688"/>
      <c r="Y154" s="688"/>
      <c r="Z154" s="688"/>
      <c r="AA154" s="688"/>
      <c r="AB154" s="688"/>
      <c r="AC154" s="611">
        <f t="shared" si="28"/>
        <v>0</v>
      </c>
      <c r="AD154" s="688"/>
      <c r="AE154" s="688"/>
      <c r="AF154" s="688"/>
      <c r="AG154" s="688"/>
      <c r="AH154" s="688"/>
      <c r="AI154" s="688"/>
      <c r="AJ154" s="611">
        <f t="shared" si="24"/>
        <v>0</v>
      </c>
      <c r="AK154" s="688"/>
      <c r="AL154" s="688"/>
      <c r="AM154" s="688"/>
      <c r="AN154" s="688"/>
      <c r="AO154" s="688"/>
      <c r="AP154" s="688"/>
      <c r="AQ154" s="611">
        <f t="shared" si="25"/>
        <v>0</v>
      </c>
      <c r="AR154" s="473"/>
      <c r="AS154" s="664">
        <f t="shared" si="26"/>
        <v>139</v>
      </c>
      <c r="AT154" s="611">
        <f t="shared" si="29"/>
        <v>0</v>
      </c>
      <c r="AU154" s="611">
        <f t="shared" si="30"/>
        <v>0</v>
      </c>
      <c r="AV154" s="611">
        <f t="shared" si="31"/>
        <v>0</v>
      </c>
    </row>
    <row r="155" spans="1:48" ht="18" customHeight="1" x14ac:dyDescent="0.25">
      <c r="A155" s="664">
        <f t="shared" si="32"/>
        <v>140</v>
      </c>
      <c r="B155" s="688"/>
      <c r="C155" s="688"/>
      <c r="D155" s="688"/>
      <c r="E155" s="688"/>
      <c r="F155" s="688"/>
      <c r="G155" s="688"/>
      <c r="H155" s="611">
        <f t="shared" si="22"/>
        <v>0</v>
      </c>
      <c r="I155" s="688"/>
      <c r="J155" s="688"/>
      <c r="K155" s="688"/>
      <c r="L155" s="688"/>
      <c r="M155" s="688"/>
      <c r="N155" s="688"/>
      <c r="O155" s="611">
        <f t="shared" si="23"/>
        <v>0</v>
      </c>
      <c r="P155" s="688"/>
      <c r="Q155" s="688"/>
      <c r="R155" s="688"/>
      <c r="S155" s="688"/>
      <c r="T155" s="688"/>
      <c r="U155" s="688"/>
      <c r="V155" s="611">
        <f t="shared" si="27"/>
        <v>0</v>
      </c>
      <c r="W155" s="688"/>
      <c r="X155" s="688"/>
      <c r="Y155" s="688"/>
      <c r="Z155" s="688"/>
      <c r="AA155" s="688"/>
      <c r="AB155" s="688"/>
      <c r="AC155" s="611">
        <f t="shared" si="28"/>
        <v>0</v>
      </c>
      <c r="AD155" s="688"/>
      <c r="AE155" s="688"/>
      <c r="AF155" s="688"/>
      <c r="AG155" s="688"/>
      <c r="AH155" s="688"/>
      <c r="AI155" s="688"/>
      <c r="AJ155" s="611">
        <f t="shared" si="24"/>
        <v>0</v>
      </c>
      <c r="AK155" s="688"/>
      <c r="AL155" s="688"/>
      <c r="AM155" s="688"/>
      <c r="AN155" s="688"/>
      <c r="AO155" s="688"/>
      <c r="AP155" s="688"/>
      <c r="AQ155" s="611">
        <f t="shared" si="25"/>
        <v>0</v>
      </c>
      <c r="AR155" s="473"/>
      <c r="AS155" s="664">
        <f t="shared" si="26"/>
        <v>140</v>
      </c>
      <c r="AT155" s="611">
        <f t="shared" si="29"/>
        <v>0</v>
      </c>
      <c r="AU155" s="611">
        <f t="shared" si="30"/>
        <v>0</v>
      </c>
      <c r="AV155" s="611">
        <f t="shared" si="31"/>
        <v>0</v>
      </c>
    </row>
    <row r="156" spans="1:48" ht="18" customHeight="1" x14ac:dyDescent="0.25">
      <c r="A156" s="664">
        <f t="shared" si="32"/>
        <v>141</v>
      </c>
      <c r="B156" s="688"/>
      <c r="C156" s="688"/>
      <c r="D156" s="688"/>
      <c r="E156" s="688"/>
      <c r="F156" s="688"/>
      <c r="G156" s="688"/>
      <c r="H156" s="611">
        <f t="shared" si="22"/>
        <v>0</v>
      </c>
      <c r="I156" s="688"/>
      <c r="J156" s="688"/>
      <c r="K156" s="688"/>
      <c r="L156" s="688"/>
      <c r="M156" s="688"/>
      <c r="N156" s="688"/>
      <c r="O156" s="611">
        <f t="shared" si="23"/>
        <v>0</v>
      </c>
      <c r="P156" s="688"/>
      <c r="Q156" s="688"/>
      <c r="R156" s="688"/>
      <c r="S156" s="688"/>
      <c r="T156" s="688"/>
      <c r="U156" s="688"/>
      <c r="V156" s="611">
        <f t="shared" si="27"/>
        <v>0</v>
      </c>
      <c r="W156" s="688"/>
      <c r="X156" s="688"/>
      <c r="Y156" s="688"/>
      <c r="Z156" s="688"/>
      <c r="AA156" s="688"/>
      <c r="AB156" s="688"/>
      <c r="AC156" s="611">
        <f t="shared" si="28"/>
        <v>0</v>
      </c>
      <c r="AD156" s="688"/>
      <c r="AE156" s="688"/>
      <c r="AF156" s="688"/>
      <c r="AG156" s="688"/>
      <c r="AH156" s="688"/>
      <c r="AI156" s="688"/>
      <c r="AJ156" s="611">
        <f t="shared" si="24"/>
        <v>0</v>
      </c>
      <c r="AK156" s="688"/>
      <c r="AL156" s="688"/>
      <c r="AM156" s="688"/>
      <c r="AN156" s="688"/>
      <c r="AO156" s="688"/>
      <c r="AP156" s="688"/>
      <c r="AQ156" s="611">
        <f t="shared" si="25"/>
        <v>0</v>
      </c>
      <c r="AR156" s="473"/>
      <c r="AS156" s="664">
        <f t="shared" si="26"/>
        <v>141</v>
      </c>
      <c r="AT156" s="611">
        <f t="shared" si="29"/>
        <v>0</v>
      </c>
      <c r="AU156" s="611">
        <f t="shared" si="30"/>
        <v>0</v>
      </c>
      <c r="AV156" s="611">
        <f t="shared" si="31"/>
        <v>0</v>
      </c>
    </row>
    <row r="157" spans="1:48" ht="18" customHeight="1" x14ac:dyDescent="0.25">
      <c r="A157" s="664">
        <f t="shared" si="32"/>
        <v>142</v>
      </c>
      <c r="B157" s="688"/>
      <c r="C157" s="688"/>
      <c r="D157" s="688"/>
      <c r="E157" s="688"/>
      <c r="F157" s="688"/>
      <c r="G157" s="688"/>
      <c r="H157" s="611">
        <f t="shared" si="22"/>
        <v>0</v>
      </c>
      <c r="I157" s="688"/>
      <c r="J157" s="688"/>
      <c r="K157" s="688"/>
      <c r="L157" s="688"/>
      <c r="M157" s="688"/>
      <c r="N157" s="688"/>
      <c r="O157" s="611">
        <f t="shared" si="23"/>
        <v>0</v>
      </c>
      <c r="P157" s="688"/>
      <c r="Q157" s="688"/>
      <c r="R157" s="688"/>
      <c r="S157" s="688"/>
      <c r="T157" s="688"/>
      <c r="U157" s="688"/>
      <c r="V157" s="611">
        <f t="shared" si="27"/>
        <v>0</v>
      </c>
      <c r="W157" s="688"/>
      <c r="X157" s="688"/>
      <c r="Y157" s="688"/>
      <c r="Z157" s="688"/>
      <c r="AA157" s="688"/>
      <c r="AB157" s="688"/>
      <c r="AC157" s="611">
        <f t="shared" si="28"/>
        <v>0</v>
      </c>
      <c r="AD157" s="688"/>
      <c r="AE157" s="688"/>
      <c r="AF157" s="688"/>
      <c r="AG157" s="688"/>
      <c r="AH157" s="688"/>
      <c r="AI157" s="688"/>
      <c r="AJ157" s="611">
        <f t="shared" si="24"/>
        <v>0</v>
      </c>
      <c r="AK157" s="688"/>
      <c r="AL157" s="688"/>
      <c r="AM157" s="688"/>
      <c r="AN157" s="688"/>
      <c r="AO157" s="688"/>
      <c r="AP157" s="688"/>
      <c r="AQ157" s="611">
        <f t="shared" si="25"/>
        <v>0</v>
      </c>
      <c r="AR157" s="473"/>
      <c r="AS157" s="664">
        <f t="shared" si="26"/>
        <v>142</v>
      </c>
      <c r="AT157" s="611">
        <f t="shared" si="29"/>
        <v>0</v>
      </c>
      <c r="AU157" s="611">
        <f t="shared" si="30"/>
        <v>0</v>
      </c>
      <c r="AV157" s="611">
        <f t="shared" si="31"/>
        <v>0</v>
      </c>
    </row>
    <row r="158" spans="1:48" ht="18" customHeight="1" x14ac:dyDescent="0.25">
      <c r="A158" s="664">
        <f t="shared" si="32"/>
        <v>143</v>
      </c>
      <c r="B158" s="688"/>
      <c r="C158" s="688"/>
      <c r="D158" s="688"/>
      <c r="E158" s="688"/>
      <c r="F158" s="688"/>
      <c r="G158" s="688"/>
      <c r="H158" s="611">
        <f t="shared" si="22"/>
        <v>0</v>
      </c>
      <c r="I158" s="688"/>
      <c r="J158" s="688"/>
      <c r="K158" s="688"/>
      <c r="L158" s="688"/>
      <c r="M158" s="688"/>
      <c r="N158" s="688"/>
      <c r="O158" s="611">
        <f t="shared" si="23"/>
        <v>0</v>
      </c>
      <c r="P158" s="688"/>
      <c r="Q158" s="688"/>
      <c r="R158" s="688"/>
      <c r="S158" s="688"/>
      <c r="T158" s="688"/>
      <c r="U158" s="688"/>
      <c r="V158" s="611">
        <f t="shared" si="27"/>
        <v>0</v>
      </c>
      <c r="W158" s="688"/>
      <c r="X158" s="688"/>
      <c r="Y158" s="688"/>
      <c r="Z158" s="688"/>
      <c r="AA158" s="688"/>
      <c r="AB158" s="688"/>
      <c r="AC158" s="611">
        <f t="shared" si="28"/>
        <v>0</v>
      </c>
      <c r="AD158" s="688"/>
      <c r="AE158" s="688"/>
      <c r="AF158" s="688"/>
      <c r="AG158" s="688"/>
      <c r="AH158" s="688"/>
      <c r="AI158" s="688"/>
      <c r="AJ158" s="611">
        <f t="shared" si="24"/>
        <v>0</v>
      </c>
      <c r="AK158" s="688"/>
      <c r="AL158" s="688"/>
      <c r="AM158" s="688"/>
      <c r="AN158" s="688"/>
      <c r="AO158" s="688"/>
      <c r="AP158" s="688"/>
      <c r="AQ158" s="611">
        <f t="shared" si="25"/>
        <v>0</v>
      </c>
      <c r="AR158" s="473"/>
      <c r="AS158" s="664">
        <f t="shared" si="26"/>
        <v>143</v>
      </c>
      <c r="AT158" s="611">
        <f t="shared" si="29"/>
        <v>0</v>
      </c>
      <c r="AU158" s="611">
        <f t="shared" si="30"/>
        <v>0</v>
      </c>
      <c r="AV158" s="611">
        <f t="shared" si="31"/>
        <v>0</v>
      </c>
    </row>
    <row r="159" spans="1:48" ht="18" customHeight="1" x14ac:dyDescent="0.25">
      <c r="A159" s="664">
        <f t="shared" si="32"/>
        <v>144</v>
      </c>
      <c r="B159" s="688"/>
      <c r="C159" s="688"/>
      <c r="D159" s="688"/>
      <c r="E159" s="688"/>
      <c r="F159" s="688"/>
      <c r="G159" s="688"/>
      <c r="H159" s="611">
        <f t="shared" si="22"/>
        <v>0</v>
      </c>
      <c r="I159" s="688"/>
      <c r="J159" s="688"/>
      <c r="K159" s="688"/>
      <c r="L159" s="688"/>
      <c r="M159" s="688"/>
      <c r="N159" s="688"/>
      <c r="O159" s="611">
        <f t="shared" si="23"/>
        <v>0</v>
      </c>
      <c r="P159" s="688"/>
      <c r="Q159" s="688"/>
      <c r="R159" s="688"/>
      <c r="S159" s="688"/>
      <c r="T159" s="688"/>
      <c r="U159" s="688"/>
      <c r="V159" s="611">
        <f t="shared" si="27"/>
        <v>0</v>
      </c>
      <c r="W159" s="688"/>
      <c r="X159" s="688"/>
      <c r="Y159" s="688"/>
      <c r="Z159" s="688"/>
      <c r="AA159" s="688"/>
      <c r="AB159" s="688"/>
      <c r="AC159" s="611">
        <f t="shared" si="28"/>
        <v>0</v>
      </c>
      <c r="AD159" s="688"/>
      <c r="AE159" s="688"/>
      <c r="AF159" s="688"/>
      <c r="AG159" s="688"/>
      <c r="AH159" s="688"/>
      <c r="AI159" s="688"/>
      <c r="AJ159" s="611">
        <f t="shared" si="24"/>
        <v>0</v>
      </c>
      <c r="AK159" s="688"/>
      <c r="AL159" s="688"/>
      <c r="AM159" s="688"/>
      <c r="AN159" s="688"/>
      <c r="AO159" s="688"/>
      <c r="AP159" s="688"/>
      <c r="AQ159" s="611">
        <f t="shared" si="25"/>
        <v>0</v>
      </c>
      <c r="AR159" s="473"/>
      <c r="AS159" s="664">
        <f t="shared" si="26"/>
        <v>144</v>
      </c>
      <c r="AT159" s="611">
        <f t="shared" si="29"/>
        <v>0</v>
      </c>
      <c r="AU159" s="611">
        <f t="shared" si="30"/>
        <v>0</v>
      </c>
      <c r="AV159" s="611">
        <f t="shared" si="31"/>
        <v>0</v>
      </c>
    </row>
    <row r="160" spans="1:48" ht="18" customHeight="1" x14ac:dyDescent="0.25">
      <c r="A160" s="664">
        <f t="shared" si="32"/>
        <v>145</v>
      </c>
      <c r="B160" s="688"/>
      <c r="C160" s="688"/>
      <c r="D160" s="688"/>
      <c r="E160" s="688"/>
      <c r="F160" s="688"/>
      <c r="G160" s="688"/>
      <c r="H160" s="611">
        <f t="shared" si="22"/>
        <v>0</v>
      </c>
      <c r="I160" s="688"/>
      <c r="J160" s="688"/>
      <c r="K160" s="688"/>
      <c r="L160" s="688"/>
      <c r="M160" s="688"/>
      <c r="N160" s="688"/>
      <c r="O160" s="611">
        <f t="shared" si="23"/>
        <v>0</v>
      </c>
      <c r="P160" s="688"/>
      <c r="Q160" s="688"/>
      <c r="R160" s="688"/>
      <c r="S160" s="688"/>
      <c r="T160" s="688"/>
      <c r="U160" s="688"/>
      <c r="V160" s="611">
        <f t="shared" si="27"/>
        <v>0</v>
      </c>
      <c r="W160" s="688"/>
      <c r="X160" s="688"/>
      <c r="Y160" s="688"/>
      <c r="Z160" s="688"/>
      <c r="AA160" s="688"/>
      <c r="AB160" s="688"/>
      <c r="AC160" s="611">
        <f t="shared" si="28"/>
        <v>0</v>
      </c>
      <c r="AD160" s="688"/>
      <c r="AE160" s="688"/>
      <c r="AF160" s="688"/>
      <c r="AG160" s="688"/>
      <c r="AH160" s="688"/>
      <c r="AI160" s="688"/>
      <c r="AJ160" s="611">
        <f t="shared" si="24"/>
        <v>0</v>
      </c>
      <c r="AK160" s="688"/>
      <c r="AL160" s="688"/>
      <c r="AM160" s="688"/>
      <c r="AN160" s="688"/>
      <c r="AO160" s="688"/>
      <c r="AP160" s="688"/>
      <c r="AQ160" s="611">
        <f t="shared" si="25"/>
        <v>0</v>
      </c>
      <c r="AR160" s="473"/>
      <c r="AS160" s="664">
        <f t="shared" si="26"/>
        <v>145</v>
      </c>
      <c r="AT160" s="611">
        <f t="shared" si="29"/>
        <v>0</v>
      </c>
      <c r="AU160" s="611">
        <f t="shared" si="30"/>
        <v>0</v>
      </c>
      <c r="AV160" s="611">
        <f t="shared" si="31"/>
        <v>0</v>
      </c>
    </row>
    <row r="161" spans="1:48" ht="18" customHeight="1" x14ac:dyDescent="0.25">
      <c r="A161" s="664">
        <f t="shared" si="32"/>
        <v>146</v>
      </c>
      <c r="B161" s="688"/>
      <c r="C161" s="688"/>
      <c r="D161" s="688"/>
      <c r="E161" s="688"/>
      <c r="F161" s="688"/>
      <c r="G161" s="688"/>
      <c r="H161" s="611">
        <f t="shared" si="22"/>
        <v>0</v>
      </c>
      <c r="I161" s="688"/>
      <c r="J161" s="688"/>
      <c r="K161" s="688"/>
      <c r="L161" s="688"/>
      <c r="M161" s="688"/>
      <c r="N161" s="688"/>
      <c r="O161" s="611">
        <f t="shared" si="23"/>
        <v>0</v>
      </c>
      <c r="P161" s="688"/>
      <c r="Q161" s="688"/>
      <c r="R161" s="688"/>
      <c r="S161" s="688"/>
      <c r="T161" s="688"/>
      <c r="U161" s="688"/>
      <c r="V161" s="611">
        <f t="shared" si="27"/>
        <v>0</v>
      </c>
      <c r="W161" s="688"/>
      <c r="X161" s="688"/>
      <c r="Y161" s="688"/>
      <c r="Z161" s="688"/>
      <c r="AA161" s="688"/>
      <c r="AB161" s="688"/>
      <c r="AC161" s="611">
        <f t="shared" si="28"/>
        <v>0</v>
      </c>
      <c r="AD161" s="688"/>
      <c r="AE161" s="688"/>
      <c r="AF161" s="688"/>
      <c r="AG161" s="688"/>
      <c r="AH161" s="688"/>
      <c r="AI161" s="688"/>
      <c r="AJ161" s="611">
        <f t="shared" si="24"/>
        <v>0</v>
      </c>
      <c r="AK161" s="688"/>
      <c r="AL161" s="688"/>
      <c r="AM161" s="688"/>
      <c r="AN161" s="688"/>
      <c r="AO161" s="688"/>
      <c r="AP161" s="688"/>
      <c r="AQ161" s="611">
        <f t="shared" si="25"/>
        <v>0</v>
      </c>
      <c r="AR161" s="473"/>
      <c r="AS161" s="664">
        <f t="shared" si="26"/>
        <v>146</v>
      </c>
      <c r="AT161" s="611">
        <f t="shared" si="29"/>
        <v>0</v>
      </c>
      <c r="AU161" s="611">
        <f t="shared" si="30"/>
        <v>0</v>
      </c>
      <c r="AV161" s="611">
        <f t="shared" si="31"/>
        <v>0</v>
      </c>
    </row>
    <row r="162" spans="1:48" ht="18" customHeight="1" x14ac:dyDescent="0.25">
      <c r="A162" s="664">
        <f t="shared" si="32"/>
        <v>147</v>
      </c>
      <c r="B162" s="688"/>
      <c r="C162" s="688"/>
      <c r="D162" s="688"/>
      <c r="E162" s="688"/>
      <c r="F162" s="688"/>
      <c r="G162" s="688"/>
      <c r="H162" s="611">
        <f t="shared" si="22"/>
        <v>0</v>
      </c>
      <c r="I162" s="688"/>
      <c r="J162" s="688"/>
      <c r="K162" s="688"/>
      <c r="L162" s="688"/>
      <c r="M162" s="688"/>
      <c r="N162" s="688"/>
      <c r="O162" s="611">
        <f t="shared" si="23"/>
        <v>0</v>
      </c>
      <c r="P162" s="688"/>
      <c r="Q162" s="688"/>
      <c r="R162" s="688"/>
      <c r="S162" s="688"/>
      <c r="T162" s="688"/>
      <c r="U162" s="688"/>
      <c r="V162" s="611">
        <f t="shared" si="27"/>
        <v>0</v>
      </c>
      <c r="W162" s="688"/>
      <c r="X162" s="688"/>
      <c r="Y162" s="688"/>
      <c r="Z162" s="688"/>
      <c r="AA162" s="688"/>
      <c r="AB162" s="688"/>
      <c r="AC162" s="611">
        <f t="shared" si="28"/>
        <v>0</v>
      </c>
      <c r="AD162" s="688"/>
      <c r="AE162" s="688"/>
      <c r="AF162" s="688"/>
      <c r="AG162" s="688"/>
      <c r="AH162" s="688"/>
      <c r="AI162" s="688"/>
      <c r="AJ162" s="611">
        <f t="shared" si="24"/>
        <v>0</v>
      </c>
      <c r="AK162" s="688"/>
      <c r="AL162" s="688"/>
      <c r="AM162" s="688"/>
      <c r="AN162" s="688"/>
      <c r="AO162" s="688"/>
      <c r="AP162" s="688"/>
      <c r="AQ162" s="611">
        <f t="shared" si="25"/>
        <v>0</v>
      </c>
      <c r="AR162" s="473"/>
      <c r="AS162" s="664">
        <f t="shared" si="26"/>
        <v>147</v>
      </c>
      <c r="AT162" s="611">
        <f t="shared" si="29"/>
        <v>0</v>
      </c>
      <c r="AU162" s="611">
        <f t="shared" si="30"/>
        <v>0</v>
      </c>
      <c r="AV162" s="611">
        <f t="shared" si="31"/>
        <v>0</v>
      </c>
    </row>
    <row r="163" spans="1:48" ht="18" customHeight="1" x14ac:dyDescent="0.25">
      <c r="A163" s="664">
        <f t="shared" si="32"/>
        <v>148</v>
      </c>
      <c r="B163" s="688"/>
      <c r="C163" s="688"/>
      <c r="D163" s="688"/>
      <c r="E163" s="688"/>
      <c r="F163" s="688"/>
      <c r="G163" s="688"/>
      <c r="H163" s="611">
        <f t="shared" si="22"/>
        <v>0</v>
      </c>
      <c r="I163" s="688"/>
      <c r="J163" s="688"/>
      <c r="K163" s="688"/>
      <c r="L163" s="688"/>
      <c r="M163" s="688"/>
      <c r="N163" s="688"/>
      <c r="O163" s="611">
        <f t="shared" si="23"/>
        <v>0</v>
      </c>
      <c r="P163" s="688"/>
      <c r="Q163" s="688"/>
      <c r="R163" s="688"/>
      <c r="S163" s="688"/>
      <c r="T163" s="688"/>
      <c r="U163" s="688"/>
      <c r="V163" s="611">
        <f t="shared" si="27"/>
        <v>0</v>
      </c>
      <c r="W163" s="688"/>
      <c r="X163" s="688"/>
      <c r="Y163" s="688"/>
      <c r="Z163" s="688"/>
      <c r="AA163" s="688"/>
      <c r="AB163" s="688"/>
      <c r="AC163" s="611">
        <f t="shared" si="28"/>
        <v>0</v>
      </c>
      <c r="AD163" s="688"/>
      <c r="AE163" s="688"/>
      <c r="AF163" s="688"/>
      <c r="AG163" s="688"/>
      <c r="AH163" s="688"/>
      <c r="AI163" s="688"/>
      <c r="AJ163" s="611">
        <f t="shared" si="24"/>
        <v>0</v>
      </c>
      <c r="AK163" s="688"/>
      <c r="AL163" s="688"/>
      <c r="AM163" s="688"/>
      <c r="AN163" s="688"/>
      <c r="AO163" s="688"/>
      <c r="AP163" s="688"/>
      <c r="AQ163" s="611">
        <f t="shared" si="25"/>
        <v>0</v>
      </c>
      <c r="AR163" s="473"/>
      <c r="AS163" s="664">
        <f t="shared" si="26"/>
        <v>148</v>
      </c>
      <c r="AT163" s="611">
        <f t="shared" si="29"/>
        <v>0</v>
      </c>
      <c r="AU163" s="611">
        <f t="shared" si="30"/>
        <v>0</v>
      </c>
      <c r="AV163" s="611">
        <f t="shared" si="31"/>
        <v>0</v>
      </c>
    </row>
    <row r="164" spans="1:48" ht="18" customHeight="1" x14ac:dyDescent="0.25">
      <c r="A164" s="664">
        <f t="shared" si="32"/>
        <v>149</v>
      </c>
      <c r="B164" s="688"/>
      <c r="C164" s="688"/>
      <c r="D164" s="688"/>
      <c r="E164" s="688"/>
      <c r="F164" s="688"/>
      <c r="G164" s="688"/>
      <c r="H164" s="611">
        <f t="shared" si="22"/>
        <v>0</v>
      </c>
      <c r="I164" s="688"/>
      <c r="J164" s="688"/>
      <c r="K164" s="688"/>
      <c r="L164" s="688"/>
      <c r="M164" s="688"/>
      <c r="N164" s="688"/>
      <c r="O164" s="611">
        <f t="shared" si="23"/>
        <v>0</v>
      </c>
      <c r="P164" s="688"/>
      <c r="Q164" s="688"/>
      <c r="R164" s="688"/>
      <c r="S164" s="688"/>
      <c r="T164" s="688"/>
      <c r="U164" s="688"/>
      <c r="V164" s="611">
        <f t="shared" si="27"/>
        <v>0</v>
      </c>
      <c r="W164" s="688"/>
      <c r="X164" s="688"/>
      <c r="Y164" s="688"/>
      <c r="Z164" s="688"/>
      <c r="AA164" s="688"/>
      <c r="AB164" s="688"/>
      <c r="AC164" s="611">
        <f t="shared" si="28"/>
        <v>0</v>
      </c>
      <c r="AD164" s="688"/>
      <c r="AE164" s="688"/>
      <c r="AF164" s="688"/>
      <c r="AG164" s="688"/>
      <c r="AH164" s="688"/>
      <c r="AI164" s="688"/>
      <c r="AJ164" s="611">
        <f t="shared" si="24"/>
        <v>0</v>
      </c>
      <c r="AK164" s="688"/>
      <c r="AL164" s="688"/>
      <c r="AM164" s="688"/>
      <c r="AN164" s="688"/>
      <c r="AO164" s="688"/>
      <c r="AP164" s="688"/>
      <c r="AQ164" s="611">
        <f t="shared" si="25"/>
        <v>0</v>
      </c>
      <c r="AR164" s="473"/>
      <c r="AS164" s="664">
        <f t="shared" si="26"/>
        <v>149</v>
      </c>
      <c r="AT164" s="611">
        <f t="shared" si="29"/>
        <v>0</v>
      </c>
      <c r="AU164" s="611">
        <f t="shared" si="30"/>
        <v>0</v>
      </c>
      <c r="AV164" s="611">
        <f t="shared" si="31"/>
        <v>0</v>
      </c>
    </row>
    <row r="165" spans="1:48" ht="18" customHeight="1" x14ac:dyDescent="0.25">
      <c r="A165" s="664">
        <f t="shared" si="32"/>
        <v>150</v>
      </c>
      <c r="B165" s="688"/>
      <c r="C165" s="688"/>
      <c r="D165" s="688"/>
      <c r="E165" s="688"/>
      <c r="F165" s="688"/>
      <c r="G165" s="688"/>
      <c r="H165" s="611">
        <f t="shared" si="22"/>
        <v>0</v>
      </c>
      <c r="I165" s="688"/>
      <c r="J165" s="688"/>
      <c r="K165" s="688"/>
      <c r="L165" s="688"/>
      <c r="M165" s="688"/>
      <c r="N165" s="688"/>
      <c r="O165" s="611">
        <f t="shared" si="23"/>
        <v>0</v>
      </c>
      <c r="P165" s="688"/>
      <c r="Q165" s="688"/>
      <c r="R165" s="688"/>
      <c r="S165" s="688"/>
      <c r="T165" s="688"/>
      <c r="U165" s="688"/>
      <c r="V165" s="611">
        <f t="shared" si="27"/>
        <v>0</v>
      </c>
      <c r="W165" s="688"/>
      <c r="X165" s="688"/>
      <c r="Y165" s="688"/>
      <c r="Z165" s="688"/>
      <c r="AA165" s="688"/>
      <c r="AB165" s="688"/>
      <c r="AC165" s="611">
        <f t="shared" si="28"/>
        <v>0</v>
      </c>
      <c r="AD165" s="688"/>
      <c r="AE165" s="688"/>
      <c r="AF165" s="688"/>
      <c r="AG165" s="688"/>
      <c r="AH165" s="688"/>
      <c r="AI165" s="688"/>
      <c r="AJ165" s="611">
        <f t="shared" si="24"/>
        <v>0</v>
      </c>
      <c r="AK165" s="688"/>
      <c r="AL165" s="688"/>
      <c r="AM165" s="688"/>
      <c r="AN165" s="688"/>
      <c r="AO165" s="688"/>
      <c r="AP165" s="688"/>
      <c r="AQ165" s="611">
        <f t="shared" si="25"/>
        <v>0</v>
      </c>
      <c r="AR165" s="473"/>
      <c r="AS165" s="664">
        <f t="shared" si="26"/>
        <v>150</v>
      </c>
      <c r="AT165" s="611">
        <f t="shared" si="29"/>
        <v>0</v>
      </c>
      <c r="AU165" s="611">
        <f t="shared" si="30"/>
        <v>0</v>
      </c>
      <c r="AV165" s="611">
        <f t="shared" si="31"/>
        <v>0</v>
      </c>
    </row>
    <row r="166" spans="1:48" ht="18" customHeight="1" x14ac:dyDescent="0.25">
      <c r="A166" s="664">
        <f t="shared" si="32"/>
        <v>151</v>
      </c>
      <c r="B166" s="688"/>
      <c r="C166" s="688"/>
      <c r="D166" s="688"/>
      <c r="E166" s="688"/>
      <c r="F166" s="688"/>
      <c r="G166" s="688"/>
      <c r="H166" s="611">
        <f t="shared" si="22"/>
        <v>0</v>
      </c>
      <c r="I166" s="688"/>
      <c r="J166" s="688"/>
      <c r="K166" s="688"/>
      <c r="L166" s="688"/>
      <c r="M166" s="688"/>
      <c r="N166" s="688"/>
      <c r="O166" s="611">
        <f t="shared" si="23"/>
        <v>0</v>
      </c>
      <c r="P166" s="688"/>
      <c r="Q166" s="688"/>
      <c r="R166" s="688"/>
      <c r="S166" s="688"/>
      <c r="T166" s="688"/>
      <c r="U166" s="688"/>
      <c r="V166" s="611">
        <f t="shared" si="27"/>
        <v>0</v>
      </c>
      <c r="W166" s="688"/>
      <c r="X166" s="688"/>
      <c r="Y166" s="688"/>
      <c r="Z166" s="688"/>
      <c r="AA166" s="688"/>
      <c r="AB166" s="688"/>
      <c r="AC166" s="611">
        <f t="shared" si="28"/>
        <v>0</v>
      </c>
      <c r="AD166" s="688"/>
      <c r="AE166" s="688"/>
      <c r="AF166" s="688"/>
      <c r="AG166" s="688"/>
      <c r="AH166" s="688"/>
      <c r="AI166" s="688"/>
      <c r="AJ166" s="611">
        <f t="shared" si="24"/>
        <v>0</v>
      </c>
      <c r="AK166" s="688"/>
      <c r="AL166" s="688"/>
      <c r="AM166" s="688"/>
      <c r="AN166" s="688"/>
      <c r="AO166" s="688"/>
      <c r="AP166" s="688"/>
      <c r="AQ166" s="611">
        <f t="shared" si="25"/>
        <v>0</v>
      </c>
      <c r="AR166" s="473"/>
      <c r="AS166" s="664">
        <f t="shared" si="26"/>
        <v>151</v>
      </c>
      <c r="AT166" s="611">
        <f t="shared" si="29"/>
        <v>0</v>
      </c>
      <c r="AU166" s="611">
        <f t="shared" si="30"/>
        <v>0</v>
      </c>
      <c r="AV166" s="611">
        <f t="shared" si="31"/>
        <v>0</v>
      </c>
    </row>
    <row r="167" spans="1:48" ht="18" customHeight="1" x14ac:dyDescent="0.25">
      <c r="A167" s="664">
        <f t="shared" si="32"/>
        <v>152</v>
      </c>
      <c r="B167" s="688"/>
      <c r="C167" s="688"/>
      <c r="D167" s="688"/>
      <c r="E167" s="688"/>
      <c r="F167" s="688"/>
      <c r="G167" s="688"/>
      <c r="H167" s="611">
        <f t="shared" si="22"/>
        <v>0</v>
      </c>
      <c r="I167" s="688"/>
      <c r="J167" s="688"/>
      <c r="K167" s="688"/>
      <c r="L167" s="688"/>
      <c r="M167" s="688"/>
      <c r="N167" s="688"/>
      <c r="O167" s="611">
        <f t="shared" si="23"/>
        <v>0</v>
      </c>
      <c r="P167" s="688"/>
      <c r="Q167" s="688"/>
      <c r="R167" s="688"/>
      <c r="S167" s="688"/>
      <c r="T167" s="688"/>
      <c r="U167" s="688"/>
      <c r="V167" s="611">
        <f t="shared" si="27"/>
        <v>0</v>
      </c>
      <c r="W167" s="688"/>
      <c r="X167" s="688"/>
      <c r="Y167" s="688"/>
      <c r="Z167" s="688"/>
      <c r="AA167" s="688"/>
      <c r="AB167" s="688"/>
      <c r="AC167" s="611">
        <f t="shared" si="28"/>
        <v>0</v>
      </c>
      <c r="AD167" s="688"/>
      <c r="AE167" s="688"/>
      <c r="AF167" s="688"/>
      <c r="AG167" s="688"/>
      <c r="AH167" s="688"/>
      <c r="AI167" s="688"/>
      <c r="AJ167" s="611">
        <f t="shared" si="24"/>
        <v>0</v>
      </c>
      <c r="AK167" s="688"/>
      <c r="AL167" s="688"/>
      <c r="AM167" s="688"/>
      <c r="AN167" s="688"/>
      <c r="AO167" s="688"/>
      <c r="AP167" s="688"/>
      <c r="AQ167" s="611">
        <f t="shared" si="25"/>
        <v>0</v>
      </c>
      <c r="AR167" s="473"/>
      <c r="AS167" s="664">
        <f t="shared" si="26"/>
        <v>152</v>
      </c>
      <c r="AT167" s="611">
        <f t="shared" si="29"/>
        <v>0</v>
      </c>
      <c r="AU167" s="611">
        <f t="shared" si="30"/>
        <v>0</v>
      </c>
      <c r="AV167" s="611">
        <f t="shared" si="31"/>
        <v>0</v>
      </c>
    </row>
    <row r="168" spans="1:48" ht="18" customHeight="1" x14ac:dyDescent="0.25">
      <c r="A168" s="664">
        <f t="shared" si="32"/>
        <v>153</v>
      </c>
      <c r="B168" s="688"/>
      <c r="C168" s="688"/>
      <c r="D168" s="688"/>
      <c r="E168" s="688"/>
      <c r="F168" s="688"/>
      <c r="G168" s="688"/>
      <c r="H168" s="611">
        <f t="shared" si="22"/>
        <v>0</v>
      </c>
      <c r="I168" s="688"/>
      <c r="J168" s="688"/>
      <c r="K168" s="688"/>
      <c r="L168" s="688"/>
      <c r="M168" s="688"/>
      <c r="N168" s="688"/>
      <c r="O168" s="611">
        <f t="shared" si="23"/>
        <v>0</v>
      </c>
      <c r="P168" s="688"/>
      <c r="Q168" s="688"/>
      <c r="R168" s="688"/>
      <c r="S168" s="688"/>
      <c r="T168" s="688"/>
      <c r="U168" s="688"/>
      <c r="V168" s="611">
        <f t="shared" si="27"/>
        <v>0</v>
      </c>
      <c r="W168" s="688"/>
      <c r="X168" s="688"/>
      <c r="Y168" s="688"/>
      <c r="Z168" s="688"/>
      <c r="AA168" s="688"/>
      <c r="AB168" s="688"/>
      <c r="AC168" s="611">
        <f t="shared" si="28"/>
        <v>0</v>
      </c>
      <c r="AD168" s="688"/>
      <c r="AE168" s="688"/>
      <c r="AF168" s="688"/>
      <c r="AG168" s="688"/>
      <c r="AH168" s="688"/>
      <c r="AI168" s="688"/>
      <c r="AJ168" s="611">
        <f t="shared" si="24"/>
        <v>0</v>
      </c>
      <c r="AK168" s="688"/>
      <c r="AL168" s="688"/>
      <c r="AM168" s="688"/>
      <c r="AN168" s="688"/>
      <c r="AO168" s="688"/>
      <c r="AP168" s="688"/>
      <c r="AQ168" s="611">
        <f t="shared" si="25"/>
        <v>0</v>
      </c>
      <c r="AR168" s="473"/>
      <c r="AS168" s="664">
        <f t="shared" si="26"/>
        <v>153</v>
      </c>
      <c r="AT168" s="611">
        <f t="shared" si="29"/>
        <v>0</v>
      </c>
      <c r="AU168" s="611">
        <f t="shared" si="30"/>
        <v>0</v>
      </c>
      <c r="AV168" s="611">
        <f t="shared" si="31"/>
        <v>0</v>
      </c>
    </row>
    <row r="169" spans="1:48" ht="18" customHeight="1" x14ac:dyDescent="0.25">
      <c r="A169" s="664">
        <f t="shared" si="32"/>
        <v>154</v>
      </c>
      <c r="B169" s="688"/>
      <c r="C169" s="688"/>
      <c r="D169" s="688"/>
      <c r="E169" s="688"/>
      <c r="F169" s="688"/>
      <c r="G169" s="688"/>
      <c r="H169" s="611">
        <f t="shared" si="22"/>
        <v>0</v>
      </c>
      <c r="I169" s="688"/>
      <c r="J169" s="688"/>
      <c r="K169" s="688"/>
      <c r="L169" s="688"/>
      <c r="M169" s="688"/>
      <c r="N169" s="688"/>
      <c r="O169" s="611">
        <f t="shared" si="23"/>
        <v>0</v>
      </c>
      <c r="P169" s="688"/>
      <c r="Q169" s="688"/>
      <c r="R169" s="688"/>
      <c r="S169" s="688"/>
      <c r="T169" s="688"/>
      <c r="U169" s="688"/>
      <c r="V169" s="611">
        <f t="shared" si="27"/>
        <v>0</v>
      </c>
      <c r="W169" s="688"/>
      <c r="X169" s="688"/>
      <c r="Y169" s="688"/>
      <c r="Z169" s="688"/>
      <c r="AA169" s="688"/>
      <c r="AB169" s="688"/>
      <c r="AC169" s="611">
        <f t="shared" si="28"/>
        <v>0</v>
      </c>
      <c r="AD169" s="688"/>
      <c r="AE169" s="688"/>
      <c r="AF169" s="688"/>
      <c r="AG169" s="688"/>
      <c r="AH169" s="688"/>
      <c r="AI169" s="688"/>
      <c r="AJ169" s="611">
        <f t="shared" si="24"/>
        <v>0</v>
      </c>
      <c r="AK169" s="688"/>
      <c r="AL169" s="688"/>
      <c r="AM169" s="688"/>
      <c r="AN169" s="688"/>
      <c r="AO169" s="688"/>
      <c r="AP169" s="688"/>
      <c r="AQ169" s="611">
        <f t="shared" si="25"/>
        <v>0</v>
      </c>
      <c r="AR169" s="473"/>
      <c r="AS169" s="664">
        <f t="shared" si="26"/>
        <v>154</v>
      </c>
      <c r="AT169" s="611">
        <f t="shared" si="29"/>
        <v>0</v>
      </c>
      <c r="AU169" s="611">
        <f t="shared" si="30"/>
        <v>0</v>
      </c>
      <c r="AV169" s="611">
        <f t="shared" si="31"/>
        <v>0</v>
      </c>
    </row>
    <row r="170" spans="1:48" ht="18" customHeight="1" x14ac:dyDescent="0.25">
      <c r="A170" s="664">
        <f t="shared" si="32"/>
        <v>155</v>
      </c>
      <c r="B170" s="688"/>
      <c r="C170" s="688"/>
      <c r="D170" s="688"/>
      <c r="E170" s="688"/>
      <c r="F170" s="688"/>
      <c r="G170" s="688"/>
      <c r="H170" s="611">
        <f t="shared" si="22"/>
        <v>0</v>
      </c>
      <c r="I170" s="688"/>
      <c r="J170" s="688"/>
      <c r="K170" s="688"/>
      <c r="L170" s="688"/>
      <c r="M170" s="688"/>
      <c r="N170" s="688"/>
      <c r="O170" s="611">
        <f t="shared" si="23"/>
        <v>0</v>
      </c>
      <c r="P170" s="688"/>
      <c r="Q170" s="688"/>
      <c r="R170" s="688"/>
      <c r="S170" s="688"/>
      <c r="T170" s="688"/>
      <c r="U170" s="688"/>
      <c r="V170" s="611">
        <f t="shared" si="27"/>
        <v>0</v>
      </c>
      <c r="W170" s="688"/>
      <c r="X170" s="688"/>
      <c r="Y170" s="688"/>
      <c r="Z170" s="688"/>
      <c r="AA170" s="688"/>
      <c r="AB170" s="688"/>
      <c r="AC170" s="611">
        <f t="shared" si="28"/>
        <v>0</v>
      </c>
      <c r="AD170" s="688"/>
      <c r="AE170" s="688"/>
      <c r="AF170" s="688"/>
      <c r="AG170" s="688"/>
      <c r="AH170" s="688"/>
      <c r="AI170" s="688"/>
      <c r="AJ170" s="611">
        <f t="shared" si="24"/>
        <v>0</v>
      </c>
      <c r="AK170" s="688"/>
      <c r="AL170" s="688"/>
      <c r="AM170" s="688"/>
      <c r="AN170" s="688"/>
      <c r="AO170" s="688"/>
      <c r="AP170" s="688"/>
      <c r="AQ170" s="611">
        <f t="shared" si="25"/>
        <v>0</v>
      </c>
      <c r="AR170" s="473"/>
      <c r="AS170" s="664">
        <f t="shared" si="26"/>
        <v>155</v>
      </c>
      <c r="AT170" s="611">
        <f t="shared" si="29"/>
        <v>0</v>
      </c>
      <c r="AU170" s="611">
        <f t="shared" si="30"/>
        <v>0</v>
      </c>
      <c r="AV170" s="611">
        <f t="shared" si="31"/>
        <v>0</v>
      </c>
    </row>
    <row r="171" spans="1:48" ht="18" customHeight="1" x14ac:dyDescent="0.25">
      <c r="A171" s="664">
        <f t="shared" si="32"/>
        <v>156</v>
      </c>
      <c r="B171" s="688"/>
      <c r="C171" s="688"/>
      <c r="D171" s="688"/>
      <c r="E171" s="688"/>
      <c r="F171" s="688"/>
      <c r="G171" s="688"/>
      <c r="H171" s="611">
        <f t="shared" si="22"/>
        <v>0</v>
      </c>
      <c r="I171" s="688"/>
      <c r="J171" s="688"/>
      <c r="K171" s="688"/>
      <c r="L171" s="688"/>
      <c r="M171" s="688"/>
      <c r="N171" s="688"/>
      <c r="O171" s="611">
        <f t="shared" si="23"/>
        <v>0</v>
      </c>
      <c r="P171" s="688"/>
      <c r="Q171" s="688"/>
      <c r="R171" s="688"/>
      <c r="S171" s="688"/>
      <c r="T171" s="688"/>
      <c r="U171" s="688"/>
      <c r="V171" s="611">
        <f t="shared" si="27"/>
        <v>0</v>
      </c>
      <c r="W171" s="688"/>
      <c r="X171" s="688"/>
      <c r="Y171" s="688"/>
      <c r="Z171" s="688"/>
      <c r="AA171" s="688"/>
      <c r="AB171" s="688"/>
      <c r="AC171" s="611">
        <f t="shared" si="28"/>
        <v>0</v>
      </c>
      <c r="AD171" s="688"/>
      <c r="AE171" s="688"/>
      <c r="AF171" s="688"/>
      <c r="AG171" s="688"/>
      <c r="AH171" s="688"/>
      <c r="AI171" s="688"/>
      <c r="AJ171" s="611">
        <f t="shared" si="24"/>
        <v>0</v>
      </c>
      <c r="AK171" s="688"/>
      <c r="AL171" s="688"/>
      <c r="AM171" s="688"/>
      <c r="AN171" s="688"/>
      <c r="AO171" s="688"/>
      <c r="AP171" s="688"/>
      <c r="AQ171" s="611">
        <f t="shared" si="25"/>
        <v>0</v>
      </c>
      <c r="AR171" s="473"/>
      <c r="AS171" s="664">
        <f t="shared" si="26"/>
        <v>156</v>
      </c>
      <c r="AT171" s="611">
        <f t="shared" si="29"/>
        <v>0</v>
      </c>
      <c r="AU171" s="611">
        <f t="shared" si="30"/>
        <v>0</v>
      </c>
      <c r="AV171" s="611">
        <f t="shared" si="31"/>
        <v>0</v>
      </c>
    </row>
    <row r="172" spans="1:48" ht="18" customHeight="1" x14ac:dyDescent="0.25">
      <c r="A172" s="664">
        <f t="shared" si="32"/>
        <v>157</v>
      </c>
      <c r="B172" s="688"/>
      <c r="C172" s="688"/>
      <c r="D172" s="688"/>
      <c r="E172" s="688"/>
      <c r="F172" s="688"/>
      <c r="G172" s="688"/>
      <c r="H172" s="611">
        <f t="shared" si="22"/>
        <v>0</v>
      </c>
      <c r="I172" s="688"/>
      <c r="J172" s="688"/>
      <c r="K172" s="688"/>
      <c r="L172" s="688"/>
      <c r="M172" s="688"/>
      <c r="N172" s="688"/>
      <c r="O172" s="611">
        <f t="shared" si="23"/>
        <v>0</v>
      </c>
      <c r="P172" s="688"/>
      <c r="Q172" s="688"/>
      <c r="R172" s="688"/>
      <c r="S172" s="688"/>
      <c r="T172" s="688"/>
      <c r="U172" s="688"/>
      <c r="V172" s="611">
        <f t="shared" si="27"/>
        <v>0</v>
      </c>
      <c r="W172" s="688"/>
      <c r="X172" s="688"/>
      <c r="Y172" s="688"/>
      <c r="Z172" s="688"/>
      <c r="AA172" s="688"/>
      <c r="AB172" s="688"/>
      <c r="AC172" s="611">
        <f t="shared" si="28"/>
        <v>0</v>
      </c>
      <c r="AD172" s="688"/>
      <c r="AE172" s="688"/>
      <c r="AF172" s="688"/>
      <c r="AG172" s="688"/>
      <c r="AH172" s="688"/>
      <c r="AI172" s="688"/>
      <c r="AJ172" s="611">
        <f t="shared" si="24"/>
        <v>0</v>
      </c>
      <c r="AK172" s="688"/>
      <c r="AL172" s="688"/>
      <c r="AM172" s="688"/>
      <c r="AN172" s="688"/>
      <c r="AO172" s="688"/>
      <c r="AP172" s="688"/>
      <c r="AQ172" s="611">
        <f t="shared" si="25"/>
        <v>0</v>
      </c>
      <c r="AR172" s="473"/>
      <c r="AS172" s="664">
        <f t="shared" si="26"/>
        <v>157</v>
      </c>
      <c r="AT172" s="611">
        <f t="shared" si="29"/>
        <v>0</v>
      </c>
      <c r="AU172" s="611">
        <f t="shared" si="30"/>
        <v>0</v>
      </c>
      <c r="AV172" s="611">
        <f t="shared" si="31"/>
        <v>0</v>
      </c>
    </row>
    <row r="173" spans="1:48" ht="18" customHeight="1" x14ac:dyDescent="0.25">
      <c r="A173" s="664">
        <f t="shared" si="32"/>
        <v>158</v>
      </c>
      <c r="B173" s="688"/>
      <c r="C173" s="688"/>
      <c r="D173" s="688"/>
      <c r="E173" s="688"/>
      <c r="F173" s="688"/>
      <c r="G173" s="688"/>
      <c r="H173" s="611">
        <f t="shared" si="22"/>
        <v>0</v>
      </c>
      <c r="I173" s="688"/>
      <c r="J173" s="688"/>
      <c r="K173" s="688"/>
      <c r="L173" s="688"/>
      <c r="M173" s="688"/>
      <c r="N173" s="688"/>
      <c r="O173" s="611">
        <f t="shared" si="23"/>
        <v>0</v>
      </c>
      <c r="P173" s="688"/>
      <c r="Q173" s="688"/>
      <c r="R173" s="688"/>
      <c r="S173" s="688"/>
      <c r="T173" s="688"/>
      <c r="U173" s="688"/>
      <c r="V173" s="611">
        <f t="shared" si="27"/>
        <v>0</v>
      </c>
      <c r="W173" s="688"/>
      <c r="X173" s="688"/>
      <c r="Y173" s="688"/>
      <c r="Z173" s="688"/>
      <c r="AA173" s="688"/>
      <c r="AB173" s="688"/>
      <c r="AC173" s="611">
        <f t="shared" si="28"/>
        <v>0</v>
      </c>
      <c r="AD173" s="688"/>
      <c r="AE173" s="688"/>
      <c r="AF173" s="688"/>
      <c r="AG173" s="688"/>
      <c r="AH173" s="688"/>
      <c r="AI173" s="688"/>
      <c r="AJ173" s="611">
        <f t="shared" si="24"/>
        <v>0</v>
      </c>
      <c r="AK173" s="688"/>
      <c r="AL173" s="688"/>
      <c r="AM173" s="688"/>
      <c r="AN173" s="688"/>
      <c r="AO173" s="688"/>
      <c r="AP173" s="688"/>
      <c r="AQ173" s="611">
        <f t="shared" si="25"/>
        <v>0</v>
      </c>
      <c r="AR173" s="473"/>
      <c r="AS173" s="664">
        <f t="shared" si="26"/>
        <v>158</v>
      </c>
      <c r="AT173" s="611">
        <f t="shared" si="29"/>
        <v>0</v>
      </c>
      <c r="AU173" s="611">
        <f t="shared" si="30"/>
        <v>0</v>
      </c>
      <c r="AV173" s="611">
        <f t="shared" si="31"/>
        <v>0</v>
      </c>
    </row>
    <row r="174" spans="1:48" ht="18" customHeight="1" x14ac:dyDescent="0.25">
      <c r="A174" s="664">
        <f t="shared" si="32"/>
        <v>159</v>
      </c>
      <c r="B174" s="688"/>
      <c r="C174" s="688"/>
      <c r="D174" s="688"/>
      <c r="E174" s="688"/>
      <c r="F174" s="688"/>
      <c r="G174" s="688"/>
      <c r="H174" s="611">
        <f t="shared" si="22"/>
        <v>0</v>
      </c>
      <c r="I174" s="688"/>
      <c r="J174" s="688"/>
      <c r="K174" s="688"/>
      <c r="L174" s="688"/>
      <c r="M174" s="688"/>
      <c r="N174" s="688"/>
      <c r="O174" s="611">
        <f t="shared" si="23"/>
        <v>0</v>
      </c>
      <c r="P174" s="688"/>
      <c r="Q174" s="688"/>
      <c r="R174" s="688"/>
      <c r="S174" s="688"/>
      <c r="T174" s="688"/>
      <c r="U174" s="688"/>
      <c r="V174" s="611">
        <f t="shared" si="27"/>
        <v>0</v>
      </c>
      <c r="W174" s="688"/>
      <c r="X174" s="688"/>
      <c r="Y174" s="688"/>
      <c r="Z174" s="688"/>
      <c r="AA174" s="688"/>
      <c r="AB174" s="688"/>
      <c r="AC174" s="611">
        <f t="shared" si="28"/>
        <v>0</v>
      </c>
      <c r="AD174" s="688"/>
      <c r="AE174" s="688"/>
      <c r="AF174" s="688"/>
      <c r="AG174" s="688"/>
      <c r="AH174" s="688"/>
      <c r="AI174" s="688"/>
      <c r="AJ174" s="611">
        <f t="shared" si="24"/>
        <v>0</v>
      </c>
      <c r="AK174" s="688"/>
      <c r="AL174" s="688"/>
      <c r="AM174" s="688"/>
      <c r="AN174" s="688"/>
      <c r="AO174" s="688"/>
      <c r="AP174" s="688"/>
      <c r="AQ174" s="611">
        <f t="shared" si="25"/>
        <v>0</v>
      </c>
      <c r="AR174" s="473"/>
      <c r="AS174" s="664">
        <f t="shared" si="26"/>
        <v>159</v>
      </c>
      <c r="AT174" s="611">
        <f t="shared" si="29"/>
        <v>0</v>
      </c>
      <c r="AU174" s="611">
        <f t="shared" si="30"/>
        <v>0</v>
      </c>
      <c r="AV174" s="611">
        <f t="shared" si="31"/>
        <v>0</v>
      </c>
    </row>
    <row r="175" spans="1:48" ht="18" customHeight="1" x14ac:dyDescent="0.25">
      <c r="A175" s="664">
        <f t="shared" si="32"/>
        <v>160</v>
      </c>
      <c r="B175" s="688"/>
      <c r="C175" s="688"/>
      <c r="D175" s="688"/>
      <c r="E175" s="688"/>
      <c r="F175" s="688"/>
      <c r="G175" s="688"/>
      <c r="H175" s="611">
        <f t="shared" si="22"/>
        <v>0</v>
      </c>
      <c r="I175" s="688"/>
      <c r="J175" s="688"/>
      <c r="K175" s="688"/>
      <c r="L175" s="688"/>
      <c r="M175" s="688"/>
      <c r="N175" s="688"/>
      <c r="O175" s="611">
        <f t="shared" si="23"/>
        <v>0</v>
      </c>
      <c r="P175" s="688"/>
      <c r="Q175" s="688"/>
      <c r="R175" s="688"/>
      <c r="S175" s="688"/>
      <c r="T175" s="688"/>
      <c r="U175" s="688"/>
      <c r="V175" s="611">
        <f t="shared" si="27"/>
        <v>0</v>
      </c>
      <c r="W175" s="688"/>
      <c r="X175" s="688"/>
      <c r="Y175" s="688"/>
      <c r="Z175" s="688"/>
      <c r="AA175" s="688"/>
      <c r="AB175" s="688"/>
      <c r="AC175" s="611">
        <f t="shared" si="28"/>
        <v>0</v>
      </c>
      <c r="AD175" s="688"/>
      <c r="AE175" s="688"/>
      <c r="AF175" s="688"/>
      <c r="AG175" s="688"/>
      <c r="AH175" s="688"/>
      <c r="AI175" s="688"/>
      <c r="AJ175" s="611">
        <f t="shared" si="24"/>
        <v>0</v>
      </c>
      <c r="AK175" s="688"/>
      <c r="AL175" s="688"/>
      <c r="AM175" s="688"/>
      <c r="AN175" s="688"/>
      <c r="AO175" s="688"/>
      <c r="AP175" s="688"/>
      <c r="AQ175" s="611">
        <f t="shared" si="25"/>
        <v>0</v>
      </c>
      <c r="AR175" s="473"/>
      <c r="AS175" s="664">
        <f t="shared" si="26"/>
        <v>160</v>
      </c>
      <c r="AT175" s="611">
        <f t="shared" si="29"/>
        <v>0</v>
      </c>
      <c r="AU175" s="611">
        <f t="shared" si="30"/>
        <v>0</v>
      </c>
      <c r="AV175" s="611">
        <f t="shared" si="31"/>
        <v>0</v>
      </c>
    </row>
    <row r="176" spans="1:48" ht="18" customHeight="1" x14ac:dyDescent="0.25">
      <c r="A176" s="664">
        <f t="shared" si="32"/>
        <v>161</v>
      </c>
      <c r="B176" s="688"/>
      <c r="C176" s="688"/>
      <c r="D176" s="688"/>
      <c r="E176" s="688"/>
      <c r="F176" s="688"/>
      <c r="G176" s="688"/>
      <c r="H176" s="611">
        <f t="shared" si="22"/>
        <v>0</v>
      </c>
      <c r="I176" s="688"/>
      <c r="J176" s="688"/>
      <c r="K176" s="688"/>
      <c r="L176" s="688"/>
      <c r="M176" s="688"/>
      <c r="N176" s="688"/>
      <c r="O176" s="611">
        <f t="shared" si="23"/>
        <v>0</v>
      </c>
      <c r="P176" s="688"/>
      <c r="Q176" s="688"/>
      <c r="R176" s="688"/>
      <c r="S176" s="688"/>
      <c r="T176" s="688"/>
      <c r="U176" s="688"/>
      <c r="V176" s="611">
        <f t="shared" si="27"/>
        <v>0</v>
      </c>
      <c r="W176" s="688"/>
      <c r="X176" s="688"/>
      <c r="Y176" s="688"/>
      <c r="Z176" s="688"/>
      <c r="AA176" s="688"/>
      <c r="AB176" s="688"/>
      <c r="AC176" s="611">
        <f t="shared" si="28"/>
        <v>0</v>
      </c>
      <c r="AD176" s="688"/>
      <c r="AE176" s="688"/>
      <c r="AF176" s="688"/>
      <c r="AG176" s="688"/>
      <c r="AH176" s="688"/>
      <c r="AI176" s="688"/>
      <c r="AJ176" s="611">
        <f t="shared" si="24"/>
        <v>0</v>
      </c>
      <c r="AK176" s="688"/>
      <c r="AL176" s="688"/>
      <c r="AM176" s="688"/>
      <c r="AN176" s="688"/>
      <c r="AO176" s="688"/>
      <c r="AP176" s="688"/>
      <c r="AQ176" s="611">
        <f t="shared" si="25"/>
        <v>0</v>
      </c>
      <c r="AR176" s="473"/>
      <c r="AS176" s="664">
        <f t="shared" si="26"/>
        <v>161</v>
      </c>
      <c r="AT176" s="611">
        <f t="shared" si="29"/>
        <v>0</v>
      </c>
      <c r="AU176" s="611">
        <f t="shared" si="30"/>
        <v>0</v>
      </c>
      <c r="AV176" s="611">
        <f t="shared" si="31"/>
        <v>0</v>
      </c>
    </row>
    <row r="177" spans="1:48" ht="18" customHeight="1" x14ac:dyDescent="0.25">
      <c r="A177" s="664">
        <f t="shared" si="32"/>
        <v>162</v>
      </c>
      <c r="B177" s="688"/>
      <c r="C177" s="688"/>
      <c r="D177" s="688"/>
      <c r="E177" s="688"/>
      <c r="F177" s="688"/>
      <c r="G177" s="688"/>
      <c r="H177" s="611">
        <f t="shared" si="22"/>
        <v>0</v>
      </c>
      <c r="I177" s="688"/>
      <c r="J177" s="688"/>
      <c r="K177" s="688"/>
      <c r="L177" s="688"/>
      <c r="M177" s="688"/>
      <c r="N177" s="688"/>
      <c r="O177" s="611">
        <f t="shared" si="23"/>
        <v>0</v>
      </c>
      <c r="P177" s="688"/>
      <c r="Q177" s="688"/>
      <c r="R177" s="688"/>
      <c r="S177" s="688"/>
      <c r="T177" s="688"/>
      <c r="U177" s="688"/>
      <c r="V177" s="611">
        <f t="shared" si="27"/>
        <v>0</v>
      </c>
      <c r="W177" s="688"/>
      <c r="X177" s="688"/>
      <c r="Y177" s="688"/>
      <c r="Z177" s="688"/>
      <c r="AA177" s="688"/>
      <c r="AB177" s="688"/>
      <c r="AC177" s="611">
        <f t="shared" si="28"/>
        <v>0</v>
      </c>
      <c r="AD177" s="688"/>
      <c r="AE177" s="688"/>
      <c r="AF177" s="688"/>
      <c r="AG177" s="688"/>
      <c r="AH177" s="688"/>
      <c r="AI177" s="688"/>
      <c r="AJ177" s="611">
        <f t="shared" si="24"/>
        <v>0</v>
      </c>
      <c r="AK177" s="688"/>
      <c r="AL177" s="688"/>
      <c r="AM177" s="688"/>
      <c r="AN177" s="688"/>
      <c r="AO177" s="688"/>
      <c r="AP177" s="688"/>
      <c r="AQ177" s="611">
        <f t="shared" si="25"/>
        <v>0</v>
      </c>
      <c r="AR177" s="473"/>
      <c r="AS177" s="664">
        <f t="shared" si="26"/>
        <v>162</v>
      </c>
      <c r="AT177" s="611">
        <f t="shared" si="29"/>
        <v>0</v>
      </c>
      <c r="AU177" s="611">
        <f t="shared" si="30"/>
        <v>0</v>
      </c>
      <c r="AV177" s="611">
        <f t="shared" si="31"/>
        <v>0</v>
      </c>
    </row>
    <row r="178" spans="1:48" ht="18" customHeight="1" x14ac:dyDescent="0.25">
      <c r="A178" s="664">
        <f t="shared" si="32"/>
        <v>163</v>
      </c>
      <c r="B178" s="688"/>
      <c r="C178" s="688"/>
      <c r="D178" s="688"/>
      <c r="E178" s="688"/>
      <c r="F178" s="688"/>
      <c r="G178" s="688"/>
      <c r="H178" s="611">
        <f t="shared" si="22"/>
        <v>0</v>
      </c>
      <c r="I178" s="688"/>
      <c r="J178" s="688"/>
      <c r="K178" s="688"/>
      <c r="L178" s="688"/>
      <c r="M178" s="688"/>
      <c r="N178" s="688"/>
      <c r="O178" s="611">
        <f t="shared" si="23"/>
        <v>0</v>
      </c>
      <c r="P178" s="688"/>
      <c r="Q178" s="688"/>
      <c r="R178" s="688"/>
      <c r="S178" s="688"/>
      <c r="T178" s="688"/>
      <c r="U178" s="688"/>
      <c r="V178" s="611">
        <f t="shared" si="27"/>
        <v>0</v>
      </c>
      <c r="W178" s="688"/>
      <c r="X178" s="688"/>
      <c r="Y178" s="688"/>
      <c r="Z178" s="688"/>
      <c r="AA178" s="688"/>
      <c r="AB178" s="688"/>
      <c r="AC178" s="611">
        <f t="shared" si="28"/>
        <v>0</v>
      </c>
      <c r="AD178" s="688"/>
      <c r="AE178" s="688"/>
      <c r="AF178" s="688"/>
      <c r="AG178" s="688"/>
      <c r="AH178" s="688"/>
      <c r="AI178" s="688"/>
      <c r="AJ178" s="611">
        <f t="shared" si="24"/>
        <v>0</v>
      </c>
      <c r="AK178" s="688"/>
      <c r="AL178" s="688"/>
      <c r="AM178" s="688"/>
      <c r="AN178" s="688"/>
      <c r="AO178" s="688"/>
      <c r="AP178" s="688"/>
      <c r="AQ178" s="611">
        <f t="shared" si="25"/>
        <v>0</v>
      </c>
      <c r="AR178" s="473"/>
      <c r="AS178" s="664">
        <f t="shared" si="26"/>
        <v>163</v>
      </c>
      <c r="AT178" s="611">
        <f t="shared" si="29"/>
        <v>0</v>
      </c>
      <c r="AU178" s="611">
        <f t="shared" si="30"/>
        <v>0</v>
      </c>
      <c r="AV178" s="611">
        <f t="shared" si="31"/>
        <v>0</v>
      </c>
    </row>
    <row r="179" spans="1:48" ht="18" customHeight="1" x14ac:dyDescent="0.25">
      <c r="A179" s="664">
        <f t="shared" si="32"/>
        <v>164</v>
      </c>
      <c r="B179" s="688"/>
      <c r="C179" s="688"/>
      <c r="D179" s="688"/>
      <c r="E179" s="688"/>
      <c r="F179" s="688"/>
      <c r="G179" s="688"/>
      <c r="H179" s="611">
        <f t="shared" ref="H179:H242" si="33">SUM(C179:F179)-B179-G179</f>
        <v>0</v>
      </c>
      <c r="I179" s="688"/>
      <c r="J179" s="688"/>
      <c r="K179" s="688"/>
      <c r="L179" s="688"/>
      <c r="M179" s="688"/>
      <c r="N179" s="688"/>
      <c r="O179" s="611">
        <f t="shared" ref="O179:O242" si="34">SUM(J179:M179)-I179-N179</f>
        <v>0</v>
      </c>
      <c r="P179" s="688"/>
      <c r="Q179" s="688"/>
      <c r="R179" s="688"/>
      <c r="S179" s="688"/>
      <c r="T179" s="688"/>
      <c r="U179" s="688"/>
      <c r="V179" s="611">
        <f t="shared" si="27"/>
        <v>0</v>
      </c>
      <c r="W179" s="688"/>
      <c r="X179" s="688"/>
      <c r="Y179" s="688"/>
      <c r="Z179" s="688"/>
      <c r="AA179" s="688"/>
      <c r="AB179" s="688"/>
      <c r="AC179" s="611">
        <f t="shared" si="28"/>
        <v>0</v>
      </c>
      <c r="AD179" s="688"/>
      <c r="AE179" s="688"/>
      <c r="AF179" s="688"/>
      <c r="AG179" s="688"/>
      <c r="AH179" s="688"/>
      <c r="AI179" s="688"/>
      <c r="AJ179" s="611">
        <f t="shared" ref="AJ179:AJ242" si="35">SUM(AE179:AH179)-AD179-AI179</f>
        <v>0</v>
      </c>
      <c r="AK179" s="688"/>
      <c r="AL179" s="688"/>
      <c r="AM179" s="688"/>
      <c r="AN179" s="688"/>
      <c r="AO179" s="688"/>
      <c r="AP179" s="688"/>
      <c r="AQ179" s="611">
        <f t="shared" ref="AQ179:AQ242" si="36">SUM(AL179:AO179)-AK179-AP179</f>
        <v>0</v>
      </c>
      <c r="AR179" s="473"/>
      <c r="AS179" s="664">
        <f t="shared" ref="AS179:AS242" si="37">A179</f>
        <v>164</v>
      </c>
      <c r="AT179" s="611">
        <f t="shared" si="29"/>
        <v>0</v>
      </c>
      <c r="AU179" s="611">
        <f t="shared" si="30"/>
        <v>0</v>
      </c>
      <c r="AV179" s="611">
        <f t="shared" si="31"/>
        <v>0</v>
      </c>
    </row>
    <row r="180" spans="1:48" ht="18" customHeight="1" x14ac:dyDescent="0.25">
      <c r="A180" s="664">
        <f t="shared" si="32"/>
        <v>165</v>
      </c>
      <c r="B180" s="688"/>
      <c r="C180" s="688"/>
      <c r="D180" s="688"/>
      <c r="E180" s="688"/>
      <c r="F180" s="688"/>
      <c r="G180" s="688"/>
      <c r="H180" s="611">
        <f t="shared" si="33"/>
        <v>0</v>
      </c>
      <c r="I180" s="688"/>
      <c r="J180" s="688"/>
      <c r="K180" s="688"/>
      <c r="L180" s="688"/>
      <c r="M180" s="688"/>
      <c r="N180" s="688"/>
      <c r="O180" s="611">
        <f t="shared" si="34"/>
        <v>0</v>
      </c>
      <c r="P180" s="688"/>
      <c r="Q180" s="688"/>
      <c r="R180" s="688"/>
      <c r="S180" s="688"/>
      <c r="T180" s="688"/>
      <c r="U180" s="688"/>
      <c r="V180" s="611">
        <f t="shared" si="27"/>
        <v>0</v>
      </c>
      <c r="W180" s="688"/>
      <c r="X180" s="688"/>
      <c r="Y180" s="688"/>
      <c r="Z180" s="688"/>
      <c r="AA180" s="688"/>
      <c r="AB180" s="688"/>
      <c r="AC180" s="611">
        <f t="shared" si="28"/>
        <v>0</v>
      </c>
      <c r="AD180" s="688"/>
      <c r="AE180" s="688"/>
      <c r="AF180" s="688"/>
      <c r="AG180" s="688"/>
      <c r="AH180" s="688"/>
      <c r="AI180" s="688"/>
      <c r="AJ180" s="611">
        <f t="shared" si="35"/>
        <v>0</v>
      </c>
      <c r="AK180" s="688"/>
      <c r="AL180" s="688"/>
      <c r="AM180" s="688"/>
      <c r="AN180" s="688"/>
      <c r="AO180" s="688"/>
      <c r="AP180" s="688"/>
      <c r="AQ180" s="611">
        <f t="shared" si="36"/>
        <v>0</v>
      </c>
      <c r="AR180" s="473"/>
      <c r="AS180" s="664">
        <f t="shared" si="37"/>
        <v>165</v>
      </c>
      <c r="AT180" s="611">
        <f t="shared" si="29"/>
        <v>0</v>
      </c>
      <c r="AU180" s="611">
        <f t="shared" si="30"/>
        <v>0</v>
      </c>
      <c r="AV180" s="611">
        <f t="shared" si="31"/>
        <v>0</v>
      </c>
    </row>
    <row r="181" spans="1:48" ht="18" customHeight="1" x14ac:dyDescent="0.25">
      <c r="A181" s="664">
        <f t="shared" si="32"/>
        <v>166</v>
      </c>
      <c r="B181" s="688"/>
      <c r="C181" s="688"/>
      <c r="D181" s="688"/>
      <c r="E181" s="688"/>
      <c r="F181" s="688"/>
      <c r="G181" s="688"/>
      <c r="H181" s="611">
        <f t="shared" si="33"/>
        <v>0</v>
      </c>
      <c r="I181" s="688"/>
      <c r="J181" s="688"/>
      <c r="K181" s="688"/>
      <c r="L181" s="688"/>
      <c r="M181" s="688"/>
      <c r="N181" s="688"/>
      <c r="O181" s="611">
        <f t="shared" si="34"/>
        <v>0</v>
      </c>
      <c r="P181" s="688"/>
      <c r="Q181" s="688"/>
      <c r="R181" s="688"/>
      <c r="S181" s="688"/>
      <c r="T181" s="688"/>
      <c r="U181" s="688"/>
      <c r="V181" s="611">
        <f t="shared" si="27"/>
        <v>0</v>
      </c>
      <c r="W181" s="688"/>
      <c r="X181" s="688"/>
      <c r="Y181" s="688"/>
      <c r="Z181" s="688"/>
      <c r="AA181" s="688"/>
      <c r="AB181" s="688"/>
      <c r="AC181" s="611">
        <f t="shared" si="28"/>
        <v>0</v>
      </c>
      <c r="AD181" s="688"/>
      <c r="AE181" s="688"/>
      <c r="AF181" s="688"/>
      <c r="AG181" s="688"/>
      <c r="AH181" s="688"/>
      <c r="AI181" s="688"/>
      <c r="AJ181" s="611">
        <f t="shared" si="35"/>
        <v>0</v>
      </c>
      <c r="AK181" s="688"/>
      <c r="AL181" s="688"/>
      <c r="AM181" s="688"/>
      <c r="AN181" s="688"/>
      <c r="AO181" s="688"/>
      <c r="AP181" s="688"/>
      <c r="AQ181" s="611">
        <f t="shared" si="36"/>
        <v>0</v>
      </c>
      <c r="AR181" s="473"/>
      <c r="AS181" s="664">
        <f t="shared" si="37"/>
        <v>166</v>
      </c>
      <c r="AT181" s="611">
        <f t="shared" si="29"/>
        <v>0</v>
      </c>
      <c r="AU181" s="611">
        <f t="shared" si="30"/>
        <v>0</v>
      </c>
      <c r="AV181" s="611">
        <f t="shared" si="31"/>
        <v>0</v>
      </c>
    </row>
    <row r="182" spans="1:48" ht="18" customHeight="1" x14ac:dyDescent="0.25">
      <c r="A182" s="664">
        <f t="shared" si="32"/>
        <v>167</v>
      </c>
      <c r="B182" s="688"/>
      <c r="C182" s="688"/>
      <c r="D182" s="688"/>
      <c r="E182" s="688"/>
      <c r="F182" s="688"/>
      <c r="G182" s="688"/>
      <c r="H182" s="611">
        <f t="shared" si="33"/>
        <v>0</v>
      </c>
      <c r="I182" s="688"/>
      <c r="J182" s="688"/>
      <c r="K182" s="688"/>
      <c r="L182" s="688"/>
      <c r="M182" s="688"/>
      <c r="N182" s="688"/>
      <c r="O182" s="611">
        <f t="shared" si="34"/>
        <v>0</v>
      </c>
      <c r="P182" s="688"/>
      <c r="Q182" s="688"/>
      <c r="R182" s="688"/>
      <c r="S182" s="688"/>
      <c r="T182" s="688"/>
      <c r="U182" s="688"/>
      <c r="V182" s="611">
        <f t="shared" si="27"/>
        <v>0</v>
      </c>
      <c r="W182" s="688"/>
      <c r="X182" s="688"/>
      <c r="Y182" s="688"/>
      <c r="Z182" s="688"/>
      <c r="AA182" s="688"/>
      <c r="AB182" s="688"/>
      <c r="AC182" s="611">
        <f t="shared" si="28"/>
        <v>0</v>
      </c>
      <c r="AD182" s="688"/>
      <c r="AE182" s="688"/>
      <c r="AF182" s="688"/>
      <c r="AG182" s="688"/>
      <c r="AH182" s="688"/>
      <c r="AI182" s="688"/>
      <c r="AJ182" s="611">
        <f t="shared" si="35"/>
        <v>0</v>
      </c>
      <c r="AK182" s="688"/>
      <c r="AL182" s="688"/>
      <c r="AM182" s="688"/>
      <c r="AN182" s="688"/>
      <c r="AO182" s="688"/>
      <c r="AP182" s="688"/>
      <c r="AQ182" s="611">
        <f t="shared" si="36"/>
        <v>0</v>
      </c>
      <c r="AR182" s="473"/>
      <c r="AS182" s="664">
        <f t="shared" si="37"/>
        <v>167</v>
      </c>
      <c r="AT182" s="611">
        <f t="shared" si="29"/>
        <v>0</v>
      </c>
      <c r="AU182" s="611">
        <f t="shared" si="30"/>
        <v>0</v>
      </c>
      <c r="AV182" s="611">
        <f t="shared" si="31"/>
        <v>0</v>
      </c>
    </row>
    <row r="183" spans="1:48" ht="18" customHeight="1" x14ac:dyDescent="0.25">
      <c r="A183" s="664">
        <f t="shared" si="32"/>
        <v>168</v>
      </c>
      <c r="B183" s="688"/>
      <c r="C183" s="688"/>
      <c r="D183" s="688"/>
      <c r="E183" s="688"/>
      <c r="F183" s="688"/>
      <c r="G183" s="688"/>
      <c r="H183" s="611">
        <f t="shared" si="33"/>
        <v>0</v>
      </c>
      <c r="I183" s="688"/>
      <c r="J183" s="688"/>
      <c r="K183" s="688"/>
      <c r="L183" s="688"/>
      <c r="M183" s="688"/>
      <c r="N183" s="688"/>
      <c r="O183" s="611">
        <f t="shared" si="34"/>
        <v>0</v>
      </c>
      <c r="P183" s="688"/>
      <c r="Q183" s="688"/>
      <c r="R183" s="688"/>
      <c r="S183" s="688"/>
      <c r="T183" s="688"/>
      <c r="U183" s="688"/>
      <c r="V183" s="611">
        <f t="shared" si="27"/>
        <v>0</v>
      </c>
      <c r="W183" s="688"/>
      <c r="X183" s="688"/>
      <c r="Y183" s="688"/>
      <c r="Z183" s="688"/>
      <c r="AA183" s="688"/>
      <c r="AB183" s="688"/>
      <c r="AC183" s="611">
        <f t="shared" si="28"/>
        <v>0</v>
      </c>
      <c r="AD183" s="688"/>
      <c r="AE183" s="688"/>
      <c r="AF183" s="688"/>
      <c r="AG183" s="688"/>
      <c r="AH183" s="688"/>
      <c r="AI183" s="688"/>
      <c r="AJ183" s="611">
        <f t="shared" si="35"/>
        <v>0</v>
      </c>
      <c r="AK183" s="688"/>
      <c r="AL183" s="688"/>
      <c r="AM183" s="688"/>
      <c r="AN183" s="688"/>
      <c r="AO183" s="688"/>
      <c r="AP183" s="688"/>
      <c r="AQ183" s="611">
        <f t="shared" si="36"/>
        <v>0</v>
      </c>
      <c r="AR183" s="473"/>
      <c r="AS183" s="664">
        <f t="shared" si="37"/>
        <v>168</v>
      </c>
      <c r="AT183" s="611">
        <f t="shared" si="29"/>
        <v>0</v>
      </c>
      <c r="AU183" s="611">
        <f t="shared" si="30"/>
        <v>0</v>
      </c>
      <c r="AV183" s="611">
        <f t="shared" si="31"/>
        <v>0</v>
      </c>
    </row>
    <row r="184" spans="1:48" ht="18" customHeight="1" x14ac:dyDescent="0.25">
      <c r="A184" s="664">
        <f t="shared" si="32"/>
        <v>169</v>
      </c>
      <c r="B184" s="688"/>
      <c r="C184" s="688"/>
      <c r="D184" s="688"/>
      <c r="E184" s="688"/>
      <c r="F184" s="688"/>
      <c r="G184" s="688"/>
      <c r="H184" s="611">
        <f t="shared" si="33"/>
        <v>0</v>
      </c>
      <c r="I184" s="688"/>
      <c r="J184" s="688"/>
      <c r="K184" s="688"/>
      <c r="L184" s="688"/>
      <c r="M184" s="688"/>
      <c r="N184" s="688"/>
      <c r="O184" s="611">
        <f t="shared" si="34"/>
        <v>0</v>
      </c>
      <c r="P184" s="688"/>
      <c r="Q184" s="688"/>
      <c r="R184" s="688"/>
      <c r="S184" s="688"/>
      <c r="T184" s="688"/>
      <c r="U184" s="688"/>
      <c r="V184" s="611">
        <f t="shared" si="27"/>
        <v>0</v>
      </c>
      <c r="W184" s="688"/>
      <c r="X184" s="688"/>
      <c r="Y184" s="688"/>
      <c r="Z184" s="688"/>
      <c r="AA184" s="688"/>
      <c r="AB184" s="688"/>
      <c r="AC184" s="611">
        <f t="shared" si="28"/>
        <v>0</v>
      </c>
      <c r="AD184" s="688"/>
      <c r="AE184" s="688"/>
      <c r="AF184" s="688"/>
      <c r="AG184" s="688"/>
      <c r="AH184" s="688"/>
      <c r="AI184" s="688"/>
      <c r="AJ184" s="611">
        <f t="shared" si="35"/>
        <v>0</v>
      </c>
      <c r="AK184" s="688"/>
      <c r="AL184" s="688"/>
      <c r="AM184" s="688"/>
      <c r="AN184" s="688"/>
      <c r="AO184" s="688"/>
      <c r="AP184" s="688"/>
      <c r="AQ184" s="611">
        <f t="shared" si="36"/>
        <v>0</v>
      </c>
      <c r="AR184" s="473"/>
      <c r="AS184" s="664">
        <f t="shared" si="37"/>
        <v>169</v>
      </c>
      <c r="AT184" s="611">
        <f t="shared" si="29"/>
        <v>0</v>
      </c>
      <c r="AU184" s="611">
        <f t="shared" si="30"/>
        <v>0</v>
      </c>
      <c r="AV184" s="611">
        <f t="shared" si="31"/>
        <v>0</v>
      </c>
    </row>
    <row r="185" spans="1:48" ht="18" customHeight="1" x14ac:dyDescent="0.25">
      <c r="A185" s="664">
        <f t="shared" si="32"/>
        <v>170</v>
      </c>
      <c r="B185" s="688"/>
      <c r="C185" s="688"/>
      <c r="D185" s="688"/>
      <c r="E185" s="688"/>
      <c r="F185" s="688"/>
      <c r="G185" s="688"/>
      <c r="H185" s="611">
        <f t="shared" si="33"/>
        <v>0</v>
      </c>
      <c r="I185" s="688"/>
      <c r="J185" s="688"/>
      <c r="K185" s="688"/>
      <c r="L185" s="688"/>
      <c r="M185" s="688"/>
      <c r="N185" s="688"/>
      <c r="O185" s="611">
        <f t="shared" si="34"/>
        <v>0</v>
      </c>
      <c r="P185" s="688"/>
      <c r="Q185" s="688"/>
      <c r="R185" s="688"/>
      <c r="S185" s="688"/>
      <c r="T185" s="688"/>
      <c r="U185" s="688"/>
      <c r="V185" s="611">
        <f t="shared" si="27"/>
        <v>0</v>
      </c>
      <c r="W185" s="688"/>
      <c r="X185" s="688"/>
      <c r="Y185" s="688"/>
      <c r="Z185" s="688"/>
      <c r="AA185" s="688"/>
      <c r="AB185" s="688"/>
      <c r="AC185" s="611">
        <f t="shared" si="28"/>
        <v>0</v>
      </c>
      <c r="AD185" s="688"/>
      <c r="AE185" s="688"/>
      <c r="AF185" s="688"/>
      <c r="AG185" s="688"/>
      <c r="AH185" s="688"/>
      <c r="AI185" s="688"/>
      <c r="AJ185" s="611">
        <f t="shared" si="35"/>
        <v>0</v>
      </c>
      <c r="AK185" s="688"/>
      <c r="AL185" s="688"/>
      <c r="AM185" s="688"/>
      <c r="AN185" s="688"/>
      <c r="AO185" s="688"/>
      <c r="AP185" s="688"/>
      <c r="AQ185" s="611">
        <f t="shared" si="36"/>
        <v>0</v>
      </c>
      <c r="AR185" s="473"/>
      <c r="AS185" s="664">
        <f t="shared" si="37"/>
        <v>170</v>
      </c>
      <c r="AT185" s="611">
        <f t="shared" si="29"/>
        <v>0</v>
      </c>
      <c r="AU185" s="611">
        <f t="shared" si="30"/>
        <v>0</v>
      </c>
      <c r="AV185" s="611">
        <f t="shared" si="31"/>
        <v>0</v>
      </c>
    </row>
    <row r="186" spans="1:48" ht="18" customHeight="1" x14ac:dyDescent="0.25">
      <c r="A186" s="664">
        <f t="shared" si="32"/>
        <v>171</v>
      </c>
      <c r="B186" s="688"/>
      <c r="C186" s="688"/>
      <c r="D186" s="688"/>
      <c r="E186" s="688"/>
      <c r="F186" s="688"/>
      <c r="G186" s="688"/>
      <c r="H186" s="611">
        <f t="shared" si="33"/>
        <v>0</v>
      </c>
      <c r="I186" s="688"/>
      <c r="J186" s="688"/>
      <c r="K186" s="688"/>
      <c r="L186" s="688"/>
      <c r="M186" s="688"/>
      <c r="N186" s="688"/>
      <c r="O186" s="611">
        <f t="shared" si="34"/>
        <v>0</v>
      </c>
      <c r="P186" s="688"/>
      <c r="Q186" s="688"/>
      <c r="R186" s="688"/>
      <c r="S186" s="688"/>
      <c r="T186" s="688"/>
      <c r="U186" s="688"/>
      <c r="V186" s="611">
        <f t="shared" si="27"/>
        <v>0</v>
      </c>
      <c r="W186" s="688"/>
      <c r="X186" s="688"/>
      <c r="Y186" s="688"/>
      <c r="Z186" s="688"/>
      <c r="AA186" s="688"/>
      <c r="AB186" s="688"/>
      <c r="AC186" s="611">
        <f t="shared" si="28"/>
        <v>0</v>
      </c>
      <c r="AD186" s="688"/>
      <c r="AE186" s="688"/>
      <c r="AF186" s="688"/>
      <c r="AG186" s="688"/>
      <c r="AH186" s="688"/>
      <c r="AI186" s="688"/>
      <c r="AJ186" s="611">
        <f t="shared" si="35"/>
        <v>0</v>
      </c>
      <c r="AK186" s="688"/>
      <c r="AL186" s="688"/>
      <c r="AM186" s="688"/>
      <c r="AN186" s="688"/>
      <c r="AO186" s="688"/>
      <c r="AP186" s="688"/>
      <c r="AQ186" s="611">
        <f t="shared" si="36"/>
        <v>0</v>
      </c>
      <c r="AR186" s="473"/>
      <c r="AS186" s="664">
        <f t="shared" si="37"/>
        <v>171</v>
      </c>
      <c r="AT186" s="611">
        <f t="shared" si="29"/>
        <v>0</v>
      </c>
      <c r="AU186" s="611">
        <f t="shared" si="30"/>
        <v>0</v>
      </c>
      <c r="AV186" s="611">
        <f t="shared" si="31"/>
        <v>0</v>
      </c>
    </row>
    <row r="187" spans="1:48" ht="18" customHeight="1" x14ac:dyDescent="0.25">
      <c r="A187" s="664">
        <f t="shared" si="32"/>
        <v>172</v>
      </c>
      <c r="B187" s="688"/>
      <c r="C187" s="688"/>
      <c r="D187" s="688"/>
      <c r="E187" s="688"/>
      <c r="F187" s="688"/>
      <c r="G187" s="688"/>
      <c r="H187" s="611">
        <f t="shared" si="33"/>
        <v>0</v>
      </c>
      <c r="I187" s="688"/>
      <c r="J187" s="688"/>
      <c r="K187" s="688"/>
      <c r="L187" s="688"/>
      <c r="M187" s="688"/>
      <c r="N187" s="688"/>
      <c r="O187" s="611">
        <f t="shared" si="34"/>
        <v>0</v>
      </c>
      <c r="P187" s="688"/>
      <c r="Q187" s="688"/>
      <c r="R187" s="688"/>
      <c r="S187" s="688"/>
      <c r="T187" s="688"/>
      <c r="U187" s="688"/>
      <c r="V187" s="611">
        <f t="shared" si="27"/>
        <v>0</v>
      </c>
      <c r="W187" s="688"/>
      <c r="X187" s="688"/>
      <c r="Y187" s="688"/>
      <c r="Z187" s="688"/>
      <c r="AA187" s="688"/>
      <c r="AB187" s="688"/>
      <c r="AC187" s="611">
        <f t="shared" si="28"/>
        <v>0</v>
      </c>
      <c r="AD187" s="688"/>
      <c r="AE187" s="688"/>
      <c r="AF187" s="688"/>
      <c r="AG187" s="688"/>
      <c r="AH187" s="688"/>
      <c r="AI187" s="688"/>
      <c r="AJ187" s="611">
        <f t="shared" si="35"/>
        <v>0</v>
      </c>
      <c r="AK187" s="688"/>
      <c r="AL187" s="688"/>
      <c r="AM187" s="688"/>
      <c r="AN187" s="688"/>
      <c r="AO187" s="688"/>
      <c r="AP187" s="688"/>
      <c r="AQ187" s="611">
        <f t="shared" si="36"/>
        <v>0</v>
      </c>
      <c r="AR187" s="473"/>
      <c r="AS187" s="664">
        <f t="shared" si="37"/>
        <v>172</v>
      </c>
      <c r="AT187" s="611">
        <f t="shared" si="29"/>
        <v>0</v>
      </c>
      <c r="AU187" s="611">
        <f t="shared" si="30"/>
        <v>0</v>
      </c>
      <c r="AV187" s="611">
        <f t="shared" si="31"/>
        <v>0</v>
      </c>
    </row>
    <row r="188" spans="1:48" ht="18" customHeight="1" x14ac:dyDescent="0.25">
      <c r="A188" s="664">
        <f t="shared" si="32"/>
        <v>173</v>
      </c>
      <c r="B188" s="688"/>
      <c r="C188" s="688"/>
      <c r="D188" s="688"/>
      <c r="E188" s="688"/>
      <c r="F188" s="688"/>
      <c r="G188" s="688"/>
      <c r="H188" s="611">
        <f t="shared" si="33"/>
        <v>0</v>
      </c>
      <c r="I188" s="688"/>
      <c r="J188" s="688"/>
      <c r="K188" s="688"/>
      <c r="L188" s="688"/>
      <c r="M188" s="688"/>
      <c r="N188" s="688"/>
      <c r="O188" s="611">
        <f t="shared" si="34"/>
        <v>0</v>
      </c>
      <c r="P188" s="688"/>
      <c r="Q188" s="688"/>
      <c r="R188" s="688"/>
      <c r="S188" s="688"/>
      <c r="T188" s="688"/>
      <c r="U188" s="688"/>
      <c r="V188" s="611">
        <f t="shared" si="27"/>
        <v>0</v>
      </c>
      <c r="W188" s="688"/>
      <c r="X188" s="688"/>
      <c r="Y188" s="688"/>
      <c r="Z188" s="688"/>
      <c r="AA188" s="688"/>
      <c r="AB188" s="688"/>
      <c r="AC188" s="611">
        <f t="shared" si="28"/>
        <v>0</v>
      </c>
      <c r="AD188" s="688"/>
      <c r="AE188" s="688"/>
      <c r="AF188" s="688"/>
      <c r="AG188" s="688"/>
      <c r="AH188" s="688"/>
      <c r="AI188" s="688"/>
      <c r="AJ188" s="611">
        <f t="shared" si="35"/>
        <v>0</v>
      </c>
      <c r="AK188" s="688"/>
      <c r="AL188" s="688"/>
      <c r="AM188" s="688"/>
      <c r="AN188" s="688"/>
      <c r="AO188" s="688"/>
      <c r="AP188" s="688"/>
      <c r="AQ188" s="611">
        <f t="shared" si="36"/>
        <v>0</v>
      </c>
      <c r="AR188" s="473"/>
      <c r="AS188" s="664">
        <f t="shared" si="37"/>
        <v>173</v>
      </c>
      <c r="AT188" s="611">
        <f t="shared" si="29"/>
        <v>0</v>
      </c>
      <c r="AU188" s="611">
        <f t="shared" si="30"/>
        <v>0</v>
      </c>
      <c r="AV188" s="611">
        <f t="shared" si="31"/>
        <v>0</v>
      </c>
    </row>
    <row r="189" spans="1:48" ht="18" customHeight="1" x14ac:dyDescent="0.25">
      <c r="A189" s="664">
        <f t="shared" si="32"/>
        <v>174</v>
      </c>
      <c r="B189" s="688"/>
      <c r="C189" s="688"/>
      <c r="D189" s="688"/>
      <c r="E189" s="688"/>
      <c r="F189" s="688"/>
      <c r="G189" s="688"/>
      <c r="H189" s="611">
        <f t="shared" si="33"/>
        <v>0</v>
      </c>
      <c r="I189" s="688"/>
      <c r="J189" s="688"/>
      <c r="K189" s="688"/>
      <c r="L189" s="688"/>
      <c r="M189" s="688"/>
      <c r="N189" s="688"/>
      <c r="O189" s="611">
        <f t="shared" si="34"/>
        <v>0</v>
      </c>
      <c r="P189" s="688"/>
      <c r="Q189" s="688"/>
      <c r="R189" s="688"/>
      <c r="S189" s="688"/>
      <c r="T189" s="688"/>
      <c r="U189" s="688"/>
      <c r="V189" s="611">
        <f t="shared" si="27"/>
        <v>0</v>
      </c>
      <c r="W189" s="688"/>
      <c r="X189" s="688"/>
      <c r="Y189" s="688"/>
      <c r="Z189" s="688"/>
      <c r="AA189" s="688"/>
      <c r="AB189" s="688"/>
      <c r="AC189" s="611">
        <f t="shared" si="28"/>
        <v>0</v>
      </c>
      <c r="AD189" s="688"/>
      <c r="AE189" s="688"/>
      <c r="AF189" s="688"/>
      <c r="AG189" s="688"/>
      <c r="AH189" s="688"/>
      <c r="AI189" s="688"/>
      <c r="AJ189" s="611">
        <f t="shared" si="35"/>
        <v>0</v>
      </c>
      <c r="AK189" s="688"/>
      <c r="AL189" s="688"/>
      <c r="AM189" s="688"/>
      <c r="AN189" s="688"/>
      <c r="AO189" s="688"/>
      <c r="AP189" s="688"/>
      <c r="AQ189" s="611">
        <f t="shared" si="36"/>
        <v>0</v>
      </c>
      <c r="AR189" s="473"/>
      <c r="AS189" s="664">
        <f t="shared" si="37"/>
        <v>174</v>
      </c>
      <c r="AT189" s="611">
        <f t="shared" si="29"/>
        <v>0</v>
      </c>
      <c r="AU189" s="611">
        <f t="shared" si="30"/>
        <v>0</v>
      </c>
      <c r="AV189" s="611">
        <f t="shared" si="31"/>
        <v>0</v>
      </c>
    </row>
    <row r="190" spans="1:48" ht="18" customHeight="1" x14ac:dyDescent="0.25">
      <c r="A190" s="664">
        <f t="shared" si="32"/>
        <v>175</v>
      </c>
      <c r="B190" s="688"/>
      <c r="C190" s="688"/>
      <c r="D190" s="688"/>
      <c r="E190" s="688"/>
      <c r="F190" s="688"/>
      <c r="G190" s="688"/>
      <c r="H190" s="611">
        <f t="shared" si="33"/>
        <v>0</v>
      </c>
      <c r="I190" s="688"/>
      <c r="J190" s="688"/>
      <c r="K190" s="688"/>
      <c r="L190" s="688"/>
      <c r="M190" s="688"/>
      <c r="N190" s="688"/>
      <c r="O190" s="611">
        <f t="shared" si="34"/>
        <v>0</v>
      </c>
      <c r="P190" s="688"/>
      <c r="Q190" s="688"/>
      <c r="R190" s="688"/>
      <c r="S190" s="688"/>
      <c r="T190" s="688"/>
      <c r="U190" s="688"/>
      <c r="V190" s="611">
        <f t="shared" si="27"/>
        <v>0</v>
      </c>
      <c r="W190" s="688"/>
      <c r="X190" s="688"/>
      <c r="Y190" s="688"/>
      <c r="Z190" s="688"/>
      <c r="AA190" s="688"/>
      <c r="AB190" s="688"/>
      <c r="AC190" s="611">
        <f t="shared" si="28"/>
        <v>0</v>
      </c>
      <c r="AD190" s="688"/>
      <c r="AE190" s="688"/>
      <c r="AF190" s="688"/>
      <c r="AG190" s="688"/>
      <c r="AH190" s="688"/>
      <c r="AI190" s="688"/>
      <c r="AJ190" s="611">
        <f t="shared" si="35"/>
        <v>0</v>
      </c>
      <c r="AK190" s="688"/>
      <c r="AL190" s="688"/>
      <c r="AM190" s="688"/>
      <c r="AN190" s="688"/>
      <c r="AO190" s="688"/>
      <c r="AP190" s="688"/>
      <c r="AQ190" s="611">
        <f t="shared" si="36"/>
        <v>0</v>
      </c>
      <c r="AR190" s="473"/>
      <c r="AS190" s="664">
        <f t="shared" si="37"/>
        <v>175</v>
      </c>
      <c r="AT190" s="611">
        <f t="shared" si="29"/>
        <v>0</v>
      </c>
      <c r="AU190" s="611">
        <f t="shared" si="30"/>
        <v>0</v>
      </c>
      <c r="AV190" s="611">
        <f t="shared" si="31"/>
        <v>0</v>
      </c>
    </row>
    <row r="191" spans="1:48" ht="18" customHeight="1" x14ac:dyDescent="0.25">
      <c r="A191" s="664">
        <f t="shared" si="32"/>
        <v>176</v>
      </c>
      <c r="B191" s="688"/>
      <c r="C191" s="688"/>
      <c r="D191" s="688"/>
      <c r="E191" s="688"/>
      <c r="F191" s="688"/>
      <c r="G191" s="688"/>
      <c r="H191" s="611">
        <f t="shared" si="33"/>
        <v>0</v>
      </c>
      <c r="I191" s="688"/>
      <c r="J191" s="688"/>
      <c r="K191" s="688"/>
      <c r="L191" s="688"/>
      <c r="M191" s="688"/>
      <c r="N191" s="688"/>
      <c r="O191" s="611">
        <f t="shared" si="34"/>
        <v>0</v>
      </c>
      <c r="P191" s="688"/>
      <c r="Q191" s="688"/>
      <c r="R191" s="688"/>
      <c r="S191" s="688"/>
      <c r="T191" s="688"/>
      <c r="U191" s="688"/>
      <c r="V191" s="611">
        <f t="shared" si="27"/>
        <v>0</v>
      </c>
      <c r="W191" s="688"/>
      <c r="X191" s="688"/>
      <c r="Y191" s="688"/>
      <c r="Z191" s="688"/>
      <c r="AA191" s="688"/>
      <c r="AB191" s="688"/>
      <c r="AC191" s="611">
        <f t="shared" si="28"/>
        <v>0</v>
      </c>
      <c r="AD191" s="688"/>
      <c r="AE191" s="688"/>
      <c r="AF191" s="688"/>
      <c r="AG191" s="688"/>
      <c r="AH191" s="688"/>
      <c r="AI191" s="688"/>
      <c r="AJ191" s="611">
        <f t="shared" si="35"/>
        <v>0</v>
      </c>
      <c r="AK191" s="688"/>
      <c r="AL191" s="688"/>
      <c r="AM191" s="688"/>
      <c r="AN191" s="688"/>
      <c r="AO191" s="688"/>
      <c r="AP191" s="688"/>
      <c r="AQ191" s="611">
        <f t="shared" si="36"/>
        <v>0</v>
      </c>
      <c r="AR191" s="473"/>
      <c r="AS191" s="664">
        <f t="shared" si="37"/>
        <v>176</v>
      </c>
      <c r="AT191" s="611">
        <f t="shared" si="29"/>
        <v>0</v>
      </c>
      <c r="AU191" s="611">
        <f t="shared" si="30"/>
        <v>0</v>
      </c>
      <c r="AV191" s="611">
        <f t="shared" si="31"/>
        <v>0</v>
      </c>
    </row>
    <row r="192" spans="1:48" ht="18" customHeight="1" x14ac:dyDescent="0.25">
      <c r="A192" s="664">
        <f t="shared" si="32"/>
        <v>177</v>
      </c>
      <c r="B192" s="688"/>
      <c r="C192" s="688"/>
      <c r="D192" s="688"/>
      <c r="E192" s="688"/>
      <c r="F192" s="688"/>
      <c r="G192" s="688"/>
      <c r="H192" s="611">
        <f t="shared" si="33"/>
        <v>0</v>
      </c>
      <c r="I192" s="688"/>
      <c r="J192" s="688"/>
      <c r="K192" s="688"/>
      <c r="L192" s="688"/>
      <c r="M192" s="688"/>
      <c r="N192" s="688"/>
      <c r="O192" s="611">
        <f t="shared" si="34"/>
        <v>0</v>
      </c>
      <c r="P192" s="688"/>
      <c r="Q192" s="688"/>
      <c r="R192" s="688"/>
      <c r="S192" s="688"/>
      <c r="T192" s="688"/>
      <c r="U192" s="688"/>
      <c r="V192" s="611">
        <f t="shared" si="27"/>
        <v>0</v>
      </c>
      <c r="W192" s="688"/>
      <c r="X192" s="688"/>
      <c r="Y192" s="688"/>
      <c r="Z192" s="688"/>
      <c r="AA192" s="688"/>
      <c r="AB192" s="688"/>
      <c r="AC192" s="611">
        <f t="shared" si="28"/>
        <v>0</v>
      </c>
      <c r="AD192" s="688"/>
      <c r="AE192" s="688"/>
      <c r="AF192" s="688"/>
      <c r="AG192" s="688"/>
      <c r="AH192" s="688"/>
      <c r="AI192" s="688"/>
      <c r="AJ192" s="611">
        <f t="shared" si="35"/>
        <v>0</v>
      </c>
      <c r="AK192" s="688"/>
      <c r="AL192" s="688"/>
      <c r="AM192" s="688"/>
      <c r="AN192" s="688"/>
      <c r="AO192" s="688"/>
      <c r="AP192" s="688"/>
      <c r="AQ192" s="611">
        <f t="shared" si="36"/>
        <v>0</v>
      </c>
      <c r="AR192" s="473"/>
      <c r="AS192" s="664">
        <f t="shared" si="37"/>
        <v>177</v>
      </c>
      <c r="AT192" s="611">
        <f t="shared" si="29"/>
        <v>0</v>
      </c>
      <c r="AU192" s="611">
        <f t="shared" si="30"/>
        <v>0</v>
      </c>
      <c r="AV192" s="611">
        <f t="shared" si="31"/>
        <v>0</v>
      </c>
    </row>
    <row r="193" spans="1:48" ht="18" customHeight="1" x14ac:dyDescent="0.25">
      <c r="A193" s="664">
        <f t="shared" si="32"/>
        <v>178</v>
      </c>
      <c r="B193" s="688"/>
      <c r="C193" s="688"/>
      <c r="D193" s="688"/>
      <c r="E193" s="688"/>
      <c r="F193" s="688"/>
      <c r="G193" s="688"/>
      <c r="H193" s="611">
        <f t="shared" si="33"/>
        <v>0</v>
      </c>
      <c r="I193" s="688"/>
      <c r="J193" s="688"/>
      <c r="K193" s="688"/>
      <c r="L193" s="688"/>
      <c r="M193" s="688"/>
      <c r="N193" s="688"/>
      <c r="O193" s="611">
        <f t="shared" si="34"/>
        <v>0</v>
      </c>
      <c r="P193" s="688"/>
      <c r="Q193" s="688"/>
      <c r="R193" s="688"/>
      <c r="S193" s="688"/>
      <c r="T193" s="688"/>
      <c r="U193" s="688"/>
      <c r="V193" s="611">
        <f t="shared" si="27"/>
        <v>0</v>
      </c>
      <c r="W193" s="688"/>
      <c r="X193" s="688"/>
      <c r="Y193" s="688"/>
      <c r="Z193" s="688"/>
      <c r="AA193" s="688"/>
      <c r="AB193" s="688"/>
      <c r="AC193" s="611">
        <f t="shared" si="28"/>
        <v>0</v>
      </c>
      <c r="AD193" s="688"/>
      <c r="AE193" s="688"/>
      <c r="AF193" s="688"/>
      <c r="AG193" s="688"/>
      <c r="AH193" s="688"/>
      <c r="AI193" s="688"/>
      <c r="AJ193" s="611">
        <f t="shared" si="35"/>
        <v>0</v>
      </c>
      <c r="AK193" s="688"/>
      <c r="AL193" s="688"/>
      <c r="AM193" s="688"/>
      <c r="AN193" s="688"/>
      <c r="AO193" s="688"/>
      <c r="AP193" s="688"/>
      <c r="AQ193" s="611">
        <f t="shared" si="36"/>
        <v>0</v>
      </c>
      <c r="AR193" s="473"/>
      <c r="AS193" s="664">
        <f t="shared" si="37"/>
        <v>178</v>
      </c>
      <c r="AT193" s="611">
        <f t="shared" si="29"/>
        <v>0</v>
      </c>
      <c r="AU193" s="611">
        <f t="shared" si="30"/>
        <v>0</v>
      </c>
      <c r="AV193" s="611">
        <f t="shared" si="31"/>
        <v>0</v>
      </c>
    </row>
    <row r="194" spans="1:48" ht="18" customHeight="1" x14ac:dyDescent="0.25">
      <c r="A194" s="664">
        <f t="shared" si="32"/>
        <v>179</v>
      </c>
      <c r="B194" s="688"/>
      <c r="C194" s="688"/>
      <c r="D194" s="688"/>
      <c r="E194" s="688"/>
      <c r="F194" s="688"/>
      <c r="G194" s="688"/>
      <c r="H194" s="611">
        <f t="shared" si="33"/>
        <v>0</v>
      </c>
      <c r="I194" s="688"/>
      <c r="J194" s="688"/>
      <c r="K194" s="688"/>
      <c r="L194" s="688"/>
      <c r="M194" s="688"/>
      <c r="N194" s="688"/>
      <c r="O194" s="611">
        <f t="shared" si="34"/>
        <v>0</v>
      </c>
      <c r="P194" s="688"/>
      <c r="Q194" s="688"/>
      <c r="R194" s="688"/>
      <c r="S194" s="688"/>
      <c r="T194" s="688"/>
      <c r="U194" s="688"/>
      <c r="V194" s="611">
        <f t="shared" si="27"/>
        <v>0</v>
      </c>
      <c r="W194" s="688"/>
      <c r="X194" s="688"/>
      <c r="Y194" s="688"/>
      <c r="Z194" s="688"/>
      <c r="AA194" s="688"/>
      <c r="AB194" s="688"/>
      <c r="AC194" s="611">
        <f t="shared" si="28"/>
        <v>0</v>
      </c>
      <c r="AD194" s="688"/>
      <c r="AE194" s="688"/>
      <c r="AF194" s="688"/>
      <c r="AG194" s="688"/>
      <c r="AH194" s="688"/>
      <c r="AI194" s="688"/>
      <c r="AJ194" s="611">
        <f t="shared" si="35"/>
        <v>0</v>
      </c>
      <c r="AK194" s="688"/>
      <c r="AL194" s="688"/>
      <c r="AM194" s="688"/>
      <c r="AN194" s="688"/>
      <c r="AO194" s="688"/>
      <c r="AP194" s="688"/>
      <c r="AQ194" s="611">
        <f t="shared" si="36"/>
        <v>0</v>
      </c>
      <c r="AR194" s="473"/>
      <c r="AS194" s="664">
        <f t="shared" si="37"/>
        <v>179</v>
      </c>
      <c r="AT194" s="611">
        <f t="shared" si="29"/>
        <v>0</v>
      </c>
      <c r="AU194" s="611">
        <f t="shared" si="30"/>
        <v>0</v>
      </c>
      <c r="AV194" s="611">
        <f t="shared" si="31"/>
        <v>0</v>
      </c>
    </row>
    <row r="195" spans="1:48" ht="18" customHeight="1" x14ac:dyDescent="0.25">
      <c r="A195" s="664">
        <f t="shared" si="32"/>
        <v>180</v>
      </c>
      <c r="B195" s="688"/>
      <c r="C195" s="688"/>
      <c r="D195" s="688"/>
      <c r="E195" s="688"/>
      <c r="F195" s="688"/>
      <c r="G195" s="688"/>
      <c r="H195" s="611">
        <f t="shared" si="33"/>
        <v>0</v>
      </c>
      <c r="I195" s="688"/>
      <c r="J195" s="688"/>
      <c r="K195" s="688"/>
      <c r="L195" s="688"/>
      <c r="M195" s="688"/>
      <c r="N195" s="688"/>
      <c r="O195" s="611">
        <f t="shared" si="34"/>
        <v>0</v>
      </c>
      <c r="P195" s="688"/>
      <c r="Q195" s="688"/>
      <c r="R195" s="688"/>
      <c r="S195" s="688"/>
      <c r="T195" s="688"/>
      <c r="U195" s="688"/>
      <c r="V195" s="611">
        <f t="shared" si="27"/>
        <v>0</v>
      </c>
      <c r="W195" s="688"/>
      <c r="X195" s="688"/>
      <c r="Y195" s="688"/>
      <c r="Z195" s="688"/>
      <c r="AA195" s="688"/>
      <c r="AB195" s="688"/>
      <c r="AC195" s="611">
        <f t="shared" si="28"/>
        <v>0</v>
      </c>
      <c r="AD195" s="688"/>
      <c r="AE195" s="688"/>
      <c r="AF195" s="688"/>
      <c r="AG195" s="688"/>
      <c r="AH195" s="688"/>
      <c r="AI195" s="688"/>
      <c r="AJ195" s="611">
        <f t="shared" si="35"/>
        <v>0</v>
      </c>
      <c r="AK195" s="688"/>
      <c r="AL195" s="688"/>
      <c r="AM195" s="688"/>
      <c r="AN195" s="688"/>
      <c r="AO195" s="688"/>
      <c r="AP195" s="688"/>
      <c r="AQ195" s="611">
        <f t="shared" si="36"/>
        <v>0</v>
      </c>
      <c r="AR195" s="473"/>
      <c r="AS195" s="664">
        <f t="shared" si="37"/>
        <v>180</v>
      </c>
      <c r="AT195" s="611">
        <f t="shared" si="29"/>
        <v>0</v>
      </c>
      <c r="AU195" s="611">
        <f t="shared" si="30"/>
        <v>0</v>
      </c>
      <c r="AV195" s="611">
        <f t="shared" si="31"/>
        <v>0</v>
      </c>
    </row>
    <row r="196" spans="1:48" ht="18" customHeight="1" x14ac:dyDescent="0.25">
      <c r="A196" s="664">
        <f t="shared" si="32"/>
        <v>181</v>
      </c>
      <c r="B196" s="688"/>
      <c r="C196" s="688"/>
      <c r="D196" s="688"/>
      <c r="E196" s="688"/>
      <c r="F196" s="688"/>
      <c r="G196" s="688"/>
      <c r="H196" s="611">
        <f t="shared" si="33"/>
        <v>0</v>
      </c>
      <c r="I196" s="688"/>
      <c r="J196" s="688"/>
      <c r="K196" s="688"/>
      <c r="L196" s="688"/>
      <c r="M196" s="688"/>
      <c r="N196" s="688"/>
      <c r="O196" s="611">
        <f t="shared" si="34"/>
        <v>0</v>
      </c>
      <c r="P196" s="688"/>
      <c r="Q196" s="688"/>
      <c r="R196" s="688"/>
      <c r="S196" s="688"/>
      <c r="T196" s="688"/>
      <c r="U196" s="688"/>
      <c r="V196" s="611">
        <f t="shared" si="27"/>
        <v>0</v>
      </c>
      <c r="W196" s="688"/>
      <c r="X196" s="688"/>
      <c r="Y196" s="688"/>
      <c r="Z196" s="688"/>
      <c r="AA196" s="688"/>
      <c r="AB196" s="688"/>
      <c r="AC196" s="611">
        <f t="shared" si="28"/>
        <v>0</v>
      </c>
      <c r="AD196" s="688"/>
      <c r="AE196" s="688"/>
      <c r="AF196" s="688"/>
      <c r="AG196" s="688"/>
      <c r="AH196" s="688"/>
      <c r="AI196" s="688"/>
      <c r="AJ196" s="611">
        <f t="shared" si="35"/>
        <v>0</v>
      </c>
      <c r="AK196" s="688"/>
      <c r="AL196" s="688"/>
      <c r="AM196" s="688"/>
      <c r="AN196" s="688"/>
      <c r="AO196" s="688"/>
      <c r="AP196" s="688"/>
      <c r="AQ196" s="611">
        <f t="shared" si="36"/>
        <v>0</v>
      </c>
      <c r="AR196" s="473"/>
      <c r="AS196" s="664">
        <f t="shared" si="37"/>
        <v>181</v>
      </c>
      <c r="AT196" s="611">
        <f t="shared" si="29"/>
        <v>0</v>
      </c>
      <c r="AU196" s="611">
        <f t="shared" si="30"/>
        <v>0</v>
      </c>
      <c r="AV196" s="611">
        <f t="shared" si="31"/>
        <v>0</v>
      </c>
    </row>
    <row r="197" spans="1:48" ht="18" customHeight="1" x14ac:dyDescent="0.25">
      <c r="A197" s="664">
        <f t="shared" si="32"/>
        <v>182</v>
      </c>
      <c r="B197" s="688"/>
      <c r="C197" s="688"/>
      <c r="D197" s="688"/>
      <c r="E197" s="688"/>
      <c r="F197" s="688"/>
      <c r="G197" s="688"/>
      <c r="H197" s="611">
        <f t="shared" si="33"/>
        <v>0</v>
      </c>
      <c r="I197" s="688"/>
      <c r="J197" s="688"/>
      <c r="K197" s="688"/>
      <c r="L197" s="688"/>
      <c r="M197" s="688"/>
      <c r="N197" s="688"/>
      <c r="O197" s="611">
        <f t="shared" si="34"/>
        <v>0</v>
      </c>
      <c r="P197" s="688"/>
      <c r="Q197" s="688"/>
      <c r="R197" s="688"/>
      <c r="S197" s="688"/>
      <c r="T197" s="688"/>
      <c r="U197" s="688"/>
      <c r="V197" s="611">
        <f t="shared" si="27"/>
        <v>0</v>
      </c>
      <c r="W197" s="688"/>
      <c r="X197" s="688"/>
      <c r="Y197" s="688"/>
      <c r="Z197" s="688"/>
      <c r="AA197" s="688"/>
      <c r="AB197" s="688"/>
      <c r="AC197" s="611">
        <f t="shared" si="28"/>
        <v>0</v>
      </c>
      <c r="AD197" s="688"/>
      <c r="AE197" s="688"/>
      <c r="AF197" s="688"/>
      <c r="AG197" s="688"/>
      <c r="AH197" s="688"/>
      <c r="AI197" s="688"/>
      <c r="AJ197" s="611">
        <f t="shared" si="35"/>
        <v>0</v>
      </c>
      <c r="AK197" s="688"/>
      <c r="AL197" s="688"/>
      <c r="AM197" s="688"/>
      <c r="AN197" s="688"/>
      <c r="AO197" s="688"/>
      <c r="AP197" s="688"/>
      <c r="AQ197" s="611">
        <f t="shared" si="36"/>
        <v>0</v>
      </c>
      <c r="AR197" s="473"/>
      <c r="AS197" s="664">
        <f t="shared" si="37"/>
        <v>182</v>
      </c>
      <c r="AT197" s="611">
        <f t="shared" si="29"/>
        <v>0</v>
      </c>
      <c r="AU197" s="611">
        <f t="shared" si="30"/>
        <v>0</v>
      </c>
      <c r="AV197" s="611">
        <f t="shared" si="31"/>
        <v>0</v>
      </c>
    </row>
    <row r="198" spans="1:48" ht="18" customHeight="1" x14ac:dyDescent="0.25">
      <c r="A198" s="664">
        <f t="shared" si="32"/>
        <v>183</v>
      </c>
      <c r="B198" s="688"/>
      <c r="C198" s="688"/>
      <c r="D198" s="688"/>
      <c r="E198" s="688"/>
      <c r="F198" s="688"/>
      <c r="G198" s="688"/>
      <c r="H198" s="611">
        <f t="shared" si="33"/>
        <v>0</v>
      </c>
      <c r="I198" s="688"/>
      <c r="J198" s="688"/>
      <c r="K198" s="688"/>
      <c r="L198" s="688"/>
      <c r="M198" s="688"/>
      <c r="N198" s="688"/>
      <c r="O198" s="611">
        <f t="shared" si="34"/>
        <v>0</v>
      </c>
      <c r="P198" s="688"/>
      <c r="Q198" s="688"/>
      <c r="R198" s="688"/>
      <c r="S198" s="688"/>
      <c r="T198" s="688"/>
      <c r="U198" s="688"/>
      <c r="V198" s="611">
        <f t="shared" si="27"/>
        <v>0</v>
      </c>
      <c r="W198" s="688"/>
      <c r="X198" s="688"/>
      <c r="Y198" s="688"/>
      <c r="Z198" s="688"/>
      <c r="AA198" s="688"/>
      <c r="AB198" s="688"/>
      <c r="AC198" s="611">
        <f t="shared" si="28"/>
        <v>0</v>
      </c>
      <c r="AD198" s="688"/>
      <c r="AE198" s="688"/>
      <c r="AF198" s="688"/>
      <c r="AG198" s="688"/>
      <c r="AH198" s="688"/>
      <c r="AI198" s="688"/>
      <c r="AJ198" s="611">
        <f t="shared" si="35"/>
        <v>0</v>
      </c>
      <c r="AK198" s="688"/>
      <c r="AL198" s="688"/>
      <c r="AM198" s="688"/>
      <c r="AN198" s="688"/>
      <c r="AO198" s="688"/>
      <c r="AP198" s="688"/>
      <c r="AQ198" s="611">
        <f t="shared" si="36"/>
        <v>0</v>
      </c>
      <c r="AR198" s="473"/>
      <c r="AS198" s="664">
        <f t="shared" si="37"/>
        <v>183</v>
      </c>
      <c r="AT198" s="611">
        <f t="shared" si="29"/>
        <v>0</v>
      </c>
      <c r="AU198" s="611">
        <f t="shared" si="30"/>
        <v>0</v>
      </c>
      <c r="AV198" s="611">
        <f t="shared" si="31"/>
        <v>0</v>
      </c>
    </row>
    <row r="199" spans="1:48" ht="18" customHeight="1" x14ac:dyDescent="0.25">
      <c r="A199" s="664">
        <f t="shared" si="32"/>
        <v>184</v>
      </c>
      <c r="B199" s="688"/>
      <c r="C199" s="688"/>
      <c r="D199" s="688"/>
      <c r="E199" s="688"/>
      <c r="F199" s="688"/>
      <c r="G199" s="688"/>
      <c r="H199" s="611">
        <f t="shared" si="33"/>
        <v>0</v>
      </c>
      <c r="I199" s="688"/>
      <c r="J199" s="688"/>
      <c r="K199" s="688"/>
      <c r="L199" s="688"/>
      <c r="M199" s="688"/>
      <c r="N199" s="688"/>
      <c r="O199" s="611">
        <f t="shared" si="34"/>
        <v>0</v>
      </c>
      <c r="P199" s="688"/>
      <c r="Q199" s="688"/>
      <c r="R199" s="688"/>
      <c r="S199" s="688"/>
      <c r="T199" s="688"/>
      <c r="U199" s="688"/>
      <c r="V199" s="611">
        <f t="shared" si="27"/>
        <v>0</v>
      </c>
      <c r="W199" s="688"/>
      <c r="X199" s="688"/>
      <c r="Y199" s="688"/>
      <c r="Z199" s="688"/>
      <c r="AA199" s="688"/>
      <c r="AB199" s="688"/>
      <c r="AC199" s="611">
        <f t="shared" si="28"/>
        <v>0</v>
      </c>
      <c r="AD199" s="688"/>
      <c r="AE199" s="688"/>
      <c r="AF199" s="688"/>
      <c r="AG199" s="688"/>
      <c r="AH199" s="688"/>
      <c r="AI199" s="688"/>
      <c r="AJ199" s="611">
        <f t="shared" si="35"/>
        <v>0</v>
      </c>
      <c r="AK199" s="688"/>
      <c r="AL199" s="688"/>
      <c r="AM199" s="688"/>
      <c r="AN199" s="688"/>
      <c r="AO199" s="688"/>
      <c r="AP199" s="688"/>
      <c r="AQ199" s="611">
        <f t="shared" si="36"/>
        <v>0</v>
      </c>
      <c r="AR199" s="473"/>
      <c r="AS199" s="664">
        <f t="shared" si="37"/>
        <v>184</v>
      </c>
      <c r="AT199" s="611">
        <f t="shared" si="29"/>
        <v>0</v>
      </c>
      <c r="AU199" s="611">
        <f t="shared" si="30"/>
        <v>0</v>
      </c>
      <c r="AV199" s="611">
        <f t="shared" si="31"/>
        <v>0</v>
      </c>
    </row>
    <row r="200" spans="1:48" ht="18" customHeight="1" x14ac:dyDescent="0.25">
      <c r="A200" s="664">
        <f t="shared" si="32"/>
        <v>185</v>
      </c>
      <c r="B200" s="688"/>
      <c r="C200" s="688"/>
      <c r="D200" s="688"/>
      <c r="E200" s="688"/>
      <c r="F200" s="688"/>
      <c r="G200" s="688"/>
      <c r="H200" s="611">
        <f t="shared" si="33"/>
        <v>0</v>
      </c>
      <c r="I200" s="688"/>
      <c r="J200" s="688"/>
      <c r="K200" s="688"/>
      <c r="L200" s="688"/>
      <c r="M200" s="688"/>
      <c r="N200" s="688"/>
      <c r="O200" s="611">
        <f t="shared" si="34"/>
        <v>0</v>
      </c>
      <c r="P200" s="688"/>
      <c r="Q200" s="688"/>
      <c r="R200" s="688"/>
      <c r="S200" s="688"/>
      <c r="T200" s="688"/>
      <c r="U200" s="688"/>
      <c r="V200" s="611">
        <f t="shared" si="27"/>
        <v>0</v>
      </c>
      <c r="W200" s="688"/>
      <c r="X200" s="688"/>
      <c r="Y200" s="688"/>
      <c r="Z200" s="688"/>
      <c r="AA200" s="688"/>
      <c r="AB200" s="688"/>
      <c r="AC200" s="611">
        <f t="shared" si="28"/>
        <v>0</v>
      </c>
      <c r="AD200" s="688"/>
      <c r="AE200" s="688"/>
      <c r="AF200" s="688"/>
      <c r="AG200" s="688"/>
      <c r="AH200" s="688"/>
      <c r="AI200" s="688"/>
      <c r="AJ200" s="611">
        <f t="shared" si="35"/>
        <v>0</v>
      </c>
      <c r="AK200" s="688"/>
      <c r="AL200" s="688"/>
      <c r="AM200" s="688"/>
      <c r="AN200" s="688"/>
      <c r="AO200" s="688"/>
      <c r="AP200" s="688"/>
      <c r="AQ200" s="611">
        <f t="shared" si="36"/>
        <v>0</v>
      </c>
      <c r="AR200" s="473"/>
      <c r="AS200" s="664">
        <f t="shared" si="37"/>
        <v>185</v>
      </c>
      <c r="AT200" s="611">
        <f t="shared" si="29"/>
        <v>0</v>
      </c>
      <c r="AU200" s="611">
        <f t="shared" si="30"/>
        <v>0</v>
      </c>
      <c r="AV200" s="611">
        <f t="shared" si="31"/>
        <v>0</v>
      </c>
    </row>
    <row r="201" spans="1:48" ht="18" customHeight="1" x14ac:dyDescent="0.25">
      <c r="A201" s="664">
        <f t="shared" si="32"/>
        <v>186</v>
      </c>
      <c r="B201" s="688"/>
      <c r="C201" s="688"/>
      <c r="D201" s="688"/>
      <c r="E201" s="688"/>
      <c r="F201" s="688"/>
      <c r="G201" s="688"/>
      <c r="H201" s="611">
        <f t="shared" si="33"/>
        <v>0</v>
      </c>
      <c r="I201" s="688"/>
      <c r="J201" s="688"/>
      <c r="K201" s="688"/>
      <c r="L201" s="688"/>
      <c r="M201" s="688"/>
      <c r="N201" s="688"/>
      <c r="O201" s="611">
        <f t="shared" si="34"/>
        <v>0</v>
      </c>
      <c r="P201" s="688"/>
      <c r="Q201" s="688"/>
      <c r="R201" s="688"/>
      <c r="S201" s="688"/>
      <c r="T201" s="688"/>
      <c r="U201" s="688"/>
      <c r="V201" s="611">
        <f t="shared" si="27"/>
        <v>0</v>
      </c>
      <c r="W201" s="688"/>
      <c r="X201" s="688"/>
      <c r="Y201" s="688"/>
      <c r="Z201" s="688"/>
      <c r="AA201" s="688"/>
      <c r="AB201" s="688"/>
      <c r="AC201" s="611">
        <f t="shared" si="28"/>
        <v>0</v>
      </c>
      <c r="AD201" s="688"/>
      <c r="AE201" s="688"/>
      <c r="AF201" s="688"/>
      <c r="AG201" s="688"/>
      <c r="AH201" s="688"/>
      <c r="AI201" s="688"/>
      <c r="AJ201" s="611">
        <f t="shared" si="35"/>
        <v>0</v>
      </c>
      <c r="AK201" s="688"/>
      <c r="AL201" s="688"/>
      <c r="AM201" s="688"/>
      <c r="AN201" s="688"/>
      <c r="AO201" s="688"/>
      <c r="AP201" s="688"/>
      <c r="AQ201" s="611">
        <f t="shared" si="36"/>
        <v>0</v>
      </c>
      <c r="AR201" s="473"/>
      <c r="AS201" s="664">
        <f t="shared" si="37"/>
        <v>186</v>
      </c>
      <c r="AT201" s="611">
        <f t="shared" si="29"/>
        <v>0</v>
      </c>
      <c r="AU201" s="611">
        <f t="shared" si="30"/>
        <v>0</v>
      </c>
      <c r="AV201" s="611">
        <f t="shared" si="31"/>
        <v>0</v>
      </c>
    </row>
    <row r="202" spans="1:48" ht="18" customHeight="1" x14ac:dyDescent="0.25">
      <c r="A202" s="664">
        <f t="shared" si="32"/>
        <v>187</v>
      </c>
      <c r="B202" s="688"/>
      <c r="C202" s="688"/>
      <c r="D202" s="688"/>
      <c r="E202" s="688"/>
      <c r="F202" s="688"/>
      <c r="G202" s="688"/>
      <c r="H202" s="611">
        <f t="shared" si="33"/>
        <v>0</v>
      </c>
      <c r="I202" s="688"/>
      <c r="J202" s="688"/>
      <c r="K202" s="688"/>
      <c r="L202" s="688"/>
      <c r="M202" s="688"/>
      <c r="N202" s="688"/>
      <c r="O202" s="611">
        <f t="shared" si="34"/>
        <v>0</v>
      </c>
      <c r="P202" s="688"/>
      <c r="Q202" s="688"/>
      <c r="R202" s="688"/>
      <c r="S202" s="688"/>
      <c r="T202" s="688"/>
      <c r="U202" s="688"/>
      <c r="V202" s="611">
        <f t="shared" si="27"/>
        <v>0</v>
      </c>
      <c r="W202" s="688"/>
      <c r="X202" s="688"/>
      <c r="Y202" s="688"/>
      <c r="Z202" s="688"/>
      <c r="AA202" s="688"/>
      <c r="AB202" s="688"/>
      <c r="AC202" s="611">
        <f t="shared" si="28"/>
        <v>0</v>
      </c>
      <c r="AD202" s="688"/>
      <c r="AE202" s="688"/>
      <c r="AF202" s="688"/>
      <c r="AG202" s="688"/>
      <c r="AH202" s="688"/>
      <c r="AI202" s="688"/>
      <c r="AJ202" s="611">
        <f t="shared" si="35"/>
        <v>0</v>
      </c>
      <c r="AK202" s="688"/>
      <c r="AL202" s="688"/>
      <c r="AM202" s="688"/>
      <c r="AN202" s="688"/>
      <c r="AO202" s="688"/>
      <c r="AP202" s="688"/>
      <c r="AQ202" s="611">
        <f t="shared" si="36"/>
        <v>0</v>
      </c>
      <c r="AR202" s="473"/>
      <c r="AS202" s="664">
        <f t="shared" si="37"/>
        <v>187</v>
      </c>
      <c r="AT202" s="611">
        <f t="shared" si="29"/>
        <v>0</v>
      </c>
      <c r="AU202" s="611">
        <f t="shared" si="30"/>
        <v>0</v>
      </c>
      <c r="AV202" s="611">
        <f t="shared" si="31"/>
        <v>0</v>
      </c>
    </row>
    <row r="203" spans="1:48" ht="18" customHeight="1" x14ac:dyDescent="0.25">
      <c r="A203" s="664">
        <f t="shared" si="32"/>
        <v>188</v>
      </c>
      <c r="B203" s="688"/>
      <c r="C203" s="688"/>
      <c r="D203" s="688"/>
      <c r="E203" s="688"/>
      <c r="F203" s="688"/>
      <c r="G203" s="688"/>
      <c r="H203" s="611">
        <f t="shared" si="33"/>
        <v>0</v>
      </c>
      <c r="I203" s="688"/>
      <c r="J203" s="688"/>
      <c r="K203" s="688"/>
      <c r="L203" s="688"/>
      <c r="M203" s="688"/>
      <c r="N203" s="688"/>
      <c r="O203" s="611">
        <f t="shared" si="34"/>
        <v>0</v>
      </c>
      <c r="P203" s="688"/>
      <c r="Q203" s="688"/>
      <c r="R203" s="688"/>
      <c r="S203" s="688"/>
      <c r="T203" s="688"/>
      <c r="U203" s="688"/>
      <c r="V203" s="611">
        <f t="shared" si="27"/>
        <v>0</v>
      </c>
      <c r="W203" s="688"/>
      <c r="X203" s="688"/>
      <c r="Y203" s="688"/>
      <c r="Z203" s="688"/>
      <c r="AA203" s="688"/>
      <c r="AB203" s="688"/>
      <c r="AC203" s="611">
        <f t="shared" si="28"/>
        <v>0</v>
      </c>
      <c r="AD203" s="688"/>
      <c r="AE203" s="688"/>
      <c r="AF203" s="688"/>
      <c r="AG203" s="688"/>
      <c r="AH203" s="688"/>
      <c r="AI203" s="688"/>
      <c r="AJ203" s="611">
        <f t="shared" si="35"/>
        <v>0</v>
      </c>
      <c r="AK203" s="688"/>
      <c r="AL203" s="688"/>
      <c r="AM203" s="688"/>
      <c r="AN203" s="688"/>
      <c r="AO203" s="688"/>
      <c r="AP203" s="688"/>
      <c r="AQ203" s="611">
        <f t="shared" si="36"/>
        <v>0</v>
      </c>
      <c r="AR203" s="473"/>
      <c r="AS203" s="664">
        <f t="shared" si="37"/>
        <v>188</v>
      </c>
      <c r="AT203" s="611">
        <f t="shared" si="29"/>
        <v>0</v>
      </c>
      <c r="AU203" s="611">
        <f t="shared" si="30"/>
        <v>0</v>
      </c>
      <c r="AV203" s="611">
        <f t="shared" si="31"/>
        <v>0</v>
      </c>
    </row>
    <row r="204" spans="1:48" ht="18" customHeight="1" x14ac:dyDescent="0.25">
      <c r="A204" s="664">
        <f t="shared" si="32"/>
        <v>189</v>
      </c>
      <c r="B204" s="688"/>
      <c r="C204" s="688"/>
      <c r="D204" s="688"/>
      <c r="E204" s="688"/>
      <c r="F204" s="688"/>
      <c r="G204" s="688"/>
      <c r="H204" s="611">
        <f t="shared" si="33"/>
        <v>0</v>
      </c>
      <c r="I204" s="688"/>
      <c r="J204" s="688"/>
      <c r="K204" s="688"/>
      <c r="L204" s="688"/>
      <c r="M204" s="688"/>
      <c r="N204" s="688"/>
      <c r="O204" s="611">
        <f t="shared" si="34"/>
        <v>0</v>
      </c>
      <c r="P204" s="688"/>
      <c r="Q204" s="688"/>
      <c r="R204" s="688"/>
      <c r="S204" s="688"/>
      <c r="T204" s="688"/>
      <c r="U204" s="688"/>
      <c r="V204" s="611">
        <f t="shared" si="27"/>
        <v>0</v>
      </c>
      <c r="W204" s="688"/>
      <c r="X204" s="688"/>
      <c r="Y204" s="688"/>
      <c r="Z204" s="688"/>
      <c r="AA204" s="688"/>
      <c r="AB204" s="688"/>
      <c r="AC204" s="611">
        <f t="shared" si="28"/>
        <v>0</v>
      </c>
      <c r="AD204" s="688"/>
      <c r="AE204" s="688"/>
      <c r="AF204" s="688"/>
      <c r="AG204" s="688"/>
      <c r="AH204" s="688"/>
      <c r="AI204" s="688"/>
      <c r="AJ204" s="611">
        <f t="shared" si="35"/>
        <v>0</v>
      </c>
      <c r="AK204" s="688"/>
      <c r="AL204" s="688"/>
      <c r="AM204" s="688"/>
      <c r="AN204" s="688"/>
      <c r="AO204" s="688"/>
      <c r="AP204" s="688"/>
      <c r="AQ204" s="611">
        <f t="shared" si="36"/>
        <v>0</v>
      </c>
      <c r="AR204" s="473"/>
      <c r="AS204" s="664">
        <f t="shared" si="37"/>
        <v>189</v>
      </c>
      <c r="AT204" s="611">
        <f t="shared" si="29"/>
        <v>0</v>
      </c>
      <c r="AU204" s="611">
        <f t="shared" si="30"/>
        <v>0</v>
      </c>
      <c r="AV204" s="611">
        <f t="shared" si="31"/>
        <v>0</v>
      </c>
    </row>
    <row r="205" spans="1:48" ht="18" customHeight="1" x14ac:dyDescent="0.25">
      <c r="A205" s="664">
        <f t="shared" si="32"/>
        <v>190</v>
      </c>
      <c r="B205" s="688"/>
      <c r="C205" s="688"/>
      <c r="D205" s="688"/>
      <c r="E205" s="688"/>
      <c r="F205" s="688"/>
      <c r="G205" s="688"/>
      <c r="H205" s="611">
        <f t="shared" si="33"/>
        <v>0</v>
      </c>
      <c r="I205" s="688"/>
      <c r="J205" s="688"/>
      <c r="K205" s="688"/>
      <c r="L205" s="688"/>
      <c r="M205" s="688"/>
      <c r="N205" s="688"/>
      <c r="O205" s="611">
        <f t="shared" si="34"/>
        <v>0</v>
      </c>
      <c r="P205" s="688"/>
      <c r="Q205" s="688"/>
      <c r="R205" s="688"/>
      <c r="S205" s="688"/>
      <c r="T205" s="688"/>
      <c r="U205" s="688"/>
      <c r="V205" s="611">
        <f t="shared" si="27"/>
        <v>0</v>
      </c>
      <c r="W205" s="688"/>
      <c r="X205" s="688"/>
      <c r="Y205" s="688"/>
      <c r="Z205" s="688"/>
      <c r="AA205" s="688"/>
      <c r="AB205" s="688"/>
      <c r="AC205" s="611">
        <f t="shared" si="28"/>
        <v>0</v>
      </c>
      <c r="AD205" s="688"/>
      <c r="AE205" s="688"/>
      <c r="AF205" s="688"/>
      <c r="AG205" s="688"/>
      <c r="AH205" s="688"/>
      <c r="AI205" s="688"/>
      <c r="AJ205" s="611">
        <f t="shared" si="35"/>
        <v>0</v>
      </c>
      <c r="AK205" s="688"/>
      <c r="AL205" s="688"/>
      <c r="AM205" s="688"/>
      <c r="AN205" s="688"/>
      <c r="AO205" s="688"/>
      <c r="AP205" s="688"/>
      <c r="AQ205" s="611">
        <f t="shared" si="36"/>
        <v>0</v>
      </c>
      <c r="AR205" s="473"/>
      <c r="AS205" s="664">
        <f t="shared" si="37"/>
        <v>190</v>
      </c>
      <c r="AT205" s="611">
        <f t="shared" si="29"/>
        <v>0</v>
      </c>
      <c r="AU205" s="611">
        <f t="shared" si="30"/>
        <v>0</v>
      </c>
      <c r="AV205" s="611">
        <f t="shared" si="31"/>
        <v>0</v>
      </c>
    </row>
    <row r="206" spans="1:48" ht="18" customHeight="1" x14ac:dyDescent="0.25">
      <c r="A206" s="664">
        <f t="shared" si="32"/>
        <v>191</v>
      </c>
      <c r="B206" s="688"/>
      <c r="C206" s="688"/>
      <c r="D206" s="688"/>
      <c r="E206" s="688"/>
      <c r="F206" s="688"/>
      <c r="G206" s="688"/>
      <c r="H206" s="611">
        <f t="shared" si="33"/>
        <v>0</v>
      </c>
      <c r="I206" s="688"/>
      <c r="J206" s="688"/>
      <c r="K206" s="688"/>
      <c r="L206" s="688"/>
      <c r="M206" s="688"/>
      <c r="N206" s="688"/>
      <c r="O206" s="611">
        <f t="shared" si="34"/>
        <v>0</v>
      </c>
      <c r="P206" s="688"/>
      <c r="Q206" s="688"/>
      <c r="R206" s="688"/>
      <c r="S206" s="688"/>
      <c r="T206" s="688"/>
      <c r="U206" s="688"/>
      <c r="V206" s="611">
        <f t="shared" si="27"/>
        <v>0</v>
      </c>
      <c r="W206" s="688"/>
      <c r="X206" s="688"/>
      <c r="Y206" s="688"/>
      <c r="Z206" s="688"/>
      <c r="AA206" s="688"/>
      <c r="AB206" s="688"/>
      <c r="AC206" s="611">
        <f t="shared" si="28"/>
        <v>0</v>
      </c>
      <c r="AD206" s="688"/>
      <c r="AE206" s="688"/>
      <c r="AF206" s="688"/>
      <c r="AG206" s="688"/>
      <c r="AH206" s="688"/>
      <c r="AI206" s="688"/>
      <c r="AJ206" s="611">
        <f t="shared" si="35"/>
        <v>0</v>
      </c>
      <c r="AK206" s="688"/>
      <c r="AL206" s="688"/>
      <c r="AM206" s="688"/>
      <c r="AN206" s="688"/>
      <c r="AO206" s="688"/>
      <c r="AP206" s="688"/>
      <c r="AQ206" s="611">
        <f t="shared" si="36"/>
        <v>0</v>
      </c>
      <c r="AR206" s="473"/>
      <c r="AS206" s="664">
        <f t="shared" si="37"/>
        <v>191</v>
      </c>
      <c r="AT206" s="611">
        <f t="shared" si="29"/>
        <v>0</v>
      </c>
      <c r="AU206" s="611">
        <f t="shared" si="30"/>
        <v>0</v>
      </c>
      <c r="AV206" s="611">
        <f t="shared" si="31"/>
        <v>0</v>
      </c>
    </row>
    <row r="207" spans="1:48" ht="18" customHeight="1" x14ac:dyDescent="0.25">
      <c r="A207" s="664">
        <f t="shared" si="32"/>
        <v>192</v>
      </c>
      <c r="B207" s="688"/>
      <c r="C207" s="688"/>
      <c r="D207" s="688"/>
      <c r="E207" s="688"/>
      <c r="F207" s="688"/>
      <c r="G207" s="688"/>
      <c r="H207" s="611">
        <f t="shared" si="33"/>
        <v>0</v>
      </c>
      <c r="I207" s="688"/>
      <c r="J207" s="688"/>
      <c r="K207" s="688"/>
      <c r="L207" s="688"/>
      <c r="M207" s="688"/>
      <c r="N207" s="688"/>
      <c r="O207" s="611">
        <f t="shared" si="34"/>
        <v>0</v>
      </c>
      <c r="P207" s="688"/>
      <c r="Q207" s="688"/>
      <c r="R207" s="688"/>
      <c r="S207" s="688"/>
      <c r="T207" s="688"/>
      <c r="U207" s="688"/>
      <c r="V207" s="611">
        <f t="shared" si="27"/>
        <v>0</v>
      </c>
      <c r="W207" s="688"/>
      <c r="X207" s="688"/>
      <c r="Y207" s="688"/>
      <c r="Z207" s="688"/>
      <c r="AA207" s="688"/>
      <c r="AB207" s="688"/>
      <c r="AC207" s="611">
        <f t="shared" si="28"/>
        <v>0</v>
      </c>
      <c r="AD207" s="688"/>
      <c r="AE207" s="688"/>
      <c r="AF207" s="688"/>
      <c r="AG207" s="688"/>
      <c r="AH207" s="688"/>
      <c r="AI207" s="688"/>
      <c r="AJ207" s="611">
        <f t="shared" si="35"/>
        <v>0</v>
      </c>
      <c r="AK207" s="688"/>
      <c r="AL207" s="688"/>
      <c r="AM207" s="688"/>
      <c r="AN207" s="688"/>
      <c r="AO207" s="688"/>
      <c r="AP207" s="688"/>
      <c r="AQ207" s="611">
        <f t="shared" si="36"/>
        <v>0</v>
      </c>
      <c r="AR207" s="473"/>
      <c r="AS207" s="664">
        <f t="shared" si="37"/>
        <v>192</v>
      </c>
      <c r="AT207" s="611">
        <f t="shared" si="29"/>
        <v>0</v>
      </c>
      <c r="AU207" s="611">
        <f t="shared" si="30"/>
        <v>0</v>
      </c>
      <c r="AV207" s="611">
        <f t="shared" si="31"/>
        <v>0</v>
      </c>
    </row>
    <row r="208" spans="1:48" ht="18" customHeight="1" x14ac:dyDescent="0.25">
      <c r="A208" s="664">
        <f t="shared" si="32"/>
        <v>193</v>
      </c>
      <c r="B208" s="688"/>
      <c r="C208" s="688"/>
      <c r="D208" s="688"/>
      <c r="E208" s="688"/>
      <c r="F208" s="688"/>
      <c r="G208" s="688"/>
      <c r="H208" s="611">
        <f t="shared" si="33"/>
        <v>0</v>
      </c>
      <c r="I208" s="688"/>
      <c r="J208" s="688"/>
      <c r="K208" s="688"/>
      <c r="L208" s="688"/>
      <c r="M208" s="688"/>
      <c r="N208" s="688"/>
      <c r="O208" s="611">
        <f t="shared" si="34"/>
        <v>0</v>
      </c>
      <c r="P208" s="688"/>
      <c r="Q208" s="688"/>
      <c r="R208" s="688"/>
      <c r="S208" s="688"/>
      <c r="T208" s="688"/>
      <c r="U208" s="688"/>
      <c r="V208" s="611">
        <f t="shared" si="27"/>
        <v>0</v>
      </c>
      <c r="W208" s="688"/>
      <c r="X208" s="688"/>
      <c r="Y208" s="688"/>
      <c r="Z208" s="688"/>
      <c r="AA208" s="688"/>
      <c r="AB208" s="688"/>
      <c r="AC208" s="611">
        <f t="shared" si="28"/>
        <v>0</v>
      </c>
      <c r="AD208" s="688"/>
      <c r="AE208" s="688"/>
      <c r="AF208" s="688"/>
      <c r="AG208" s="688"/>
      <c r="AH208" s="688"/>
      <c r="AI208" s="688"/>
      <c r="AJ208" s="611">
        <f t="shared" si="35"/>
        <v>0</v>
      </c>
      <c r="AK208" s="688"/>
      <c r="AL208" s="688"/>
      <c r="AM208" s="688"/>
      <c r="AN208" s="688"/>
      <c r="AO208" s="688"/>
      <c r="AP208" s="688"/>
      <c r="AQ208" s="611">
        <f t="shared" si="36"/>
        <v>0</v>
      </c>
      <c r="AR208" s="473"/>
      <c r="AS208" s="664">
        <f t="shared" si="37"/>
        <v>193</v>
      </c>
      <c r="AT208" s="611">
        <f t="shared" si="29"/>
        <v>0</v>
      </c>
      <c r="AU208" s="611">
        <f t="shared" si="30"/>
        <v>0</v>
      </c>
      <c r="AV208" s="611">
        <f t="shared" si="31"/>
        <v>0</v>
      </c>
    </row>
    <row r="209" spans="1:48" ht="18" customHeight="1" x14ac:dyDescent="0.25">
      <c r="A209" s="664">
        <f t="shared" si="32"/>
        <v>194</v>
      </c>
      <c r="B209" s="688"/>
      <c r="C209" s="688"/>
      <c r="D209" s="688"/>
      <c r="E209" s="688"/>
      <c r="F209" s="688"/>
      <c r="G209" s="688"/>
      <c r="H209" s="611">
        <f t="shared" si="33"/>
        <v>0</v>
      </c>
      <c r="I209" s="688"/>
      <c r="J209" s="688"/>
      <c r="K209" s="688"/>
      <c r="L209" s="688"/>
      <c r="M209" s="688"/>
      <c r="N209" s="688"/>
      <c r="O209" s="611">
        <f t="shared" si="34"/>
        <v>0</v>
      </c>
      <c r="P209" s="688"/>
      <c r="Q209" s="688"/>
      <c r="R209" s="688"/>
      <c r="S209" s="688"/>
      <c r="T209" s="688"/>
      <c r="U209" s="688"/>
      <c r="V209" s="611">
        <f t="shared" ref="V209:V272" si="38">SUM(Q209:T209)-P209-U209</f>
        <v>0</v>
      </c>
      <c r="W209" s="688"/>
      <c r="X209" s="688"/>
      <c r="Y209" s="688"/>
      <c r="Z209" s="688"/>
      <c r="AA209" s="688"/>
      <c r="AB209" s="688"/>
      <c r="AC209" s="611">
        <f t="shared" ref="AC209:AC272" si="39">SUM(X209:AA209)-W209-AB209</f>
        <v>0</v>
      </c>
      <c r="AD209" s="688"/>
      <c r="AE209" s="688"/>
      <c r="AF209" s="688"/>
      <c r="AG209" s="688"/>
      <c r="AH209" s="688"/>
      <c r="AI209" s="688"/>
      <c r="AJ209" s="611">
        <f t="shared" si="35"/>
        <v>0</v>
      </c>
      <c r="AK209" s="688"/>
      <c r="AL209" s="688"/>
      <c r="AM209" s="688"/>
      <c r="AN209" s="688"/>
      <c r="AO209" s="688"/>
      <c r="AP209" s="688"/>
      <c r="AQ209" s="611">
        <f t="shared" si="36"/>
        <v>0</v>
      </c>
      <c r="AR209" s="473"/>
      <c r="AS209" s="664">
        <f t="shared" si="37"/>
        <v>194</v>
      </c>
      <c r="AT209" s="611">
        <f t="shared" ref="AT209:AT272" si="40">H209+O209</f>
        <v>0</v>
      </c>
      <c r="AU209" s="611">
        <f t="shared" ref="AU209:AU272" si="41">AC209+V209</f>
        <v>0</v>
      </c>
      <c r="AV209" s="611">
        <f t="shared" ref="AV209:AV272" si="42">AJ209+AQ209</f>
        <v>0</v>
      </c>
    </row>
    <row r="210" spans="1:48" ht="18" customHeight="1" x14ac:dyDescent="0.25">
      <c r="A210" s="664">
        <f t="shared" ref="A210:A273" si="43">A209+1</f>
        <v>195</v>
      </c>
      <c r="B210" s="688"/>
      <c r="C210" s="688"/>
      <c r="D210" s="688"/>
      <c r="E210" s="688"/>
      <c r="F210" s="688"/>
      <c r="G210" s="688"/>
      <c r="H210" s="611">
        <f t="shared" si="33"/>
        <v>0</v>
      </c>
      <c r="I210" s="688"/>
      <c r="J210" s="688"/>
      <c r="K210" s="688"/>
      <c r="L210" s="688"/>
      <c r="M210" s="688"/>
      <c r="N210" s="688"/>
      <c r="O210" s="611">
        <f t="shared" si="34"/>
        <v>0</v>
      </c>
      <c r="P210" s="688"/>
      <c r="Q210" s="688"/>
      <c r="R210" s="688"/>
      <c r="S210" s="688"/>
      <c r="T210" s="688"/>
      <c r="U210" s="688"/>
      <c r="V210" s="611">
        <f t="shared" si="38"/>
        <v>0</v>
      </c>
      <c r="W210" s="688"/>
      <c r="X210" s="688"/>
      <c r="Y210" s="688"/>
      <c r="Z210" s="688"/>
      <c r="AA210" s="688"/>
      <c r="AB210" s="688"/>
      <c r="AC210" s="611">
        <f t="shared" si="39"/>
        <v>0</v>
      </c>
      <c r="AD210" s="688"/>
      <c r="AE210" s="688"/>
      <c r="AF210" s="688"/>
      <c r="AG210" s="688"/>
      <c r="AH210" s="688"/>
      <c r="AI210" s="688"/>
      <c r="AJ210" s="611">
        <f t="shared" si="35"/>
        <v>0</v>
      </c>
      <c r="AK210" s="688"/>
      <c r="AL210" s="688"/>
      <c r="AM210" s="688"/>
      <c r="AN210" s="688"/>
      <c r="AO210" s="688"/>
      <c r="AP210" s="688"/>
      <c r="AQ210" s="611">
        <f t="shared" si="36"/>
        <v>0</v>
      </c>
      <c r="AR210" s="473"/>
      <c r="AS210" s="664">
        <f t="shared" si="37"/>
        <v>195</v>
      </c>
      <c r="AT210" s="611">
        <f t="shared" si="40"/>
        <v>0</v>
      </c>
      <c r="AU210" s="611">
        <f t="shared" si="41"/>
        <v>0</v>
      </c>
      <c r="AV210" s="611">
        <f t="shared" si="42"/>
        <v>0</v>
      </c>
    </row>
    <row r="211" spans="1:48" ht="18" customHeight="1" x14ac:dyDescent="0.25">
      <c r="A211" s="664">
        <f t="shared" si="43"/>
        <v>196</v>
      </c>
      <c r="B211" s="688"/>
      <c r="C211" s="688"/>
      <c r="D211" s="688"/>
      <c r="E211" s="688"/>
      <c r="F211" s="688"/>
      <c r="G211" s="688"/>
      <c r="H211" s="611">
        <f t="shared" si="33"/>
        <v>0</v>
      </c>
      <c r="I211" s="688"/>
      <c r="J211" s="688"/>
      <c r="K211" s="688"/>
      <c r="L211" s="688"/>
      <c r="M211" s="688"/>
      <c r="N211" s="688"/>
      <c r="O211" s="611">
        <f t="shared" si="34"/>
        <v>0</v>
      </c>
      <c r="P211" s="688"/>
      <c r="Q211" s="688"/>
      <c r="R211" s="688"/>
      <c r="S211" s="688"/>
      <c r="T211" s="688"/>
      <c r="U211" s="688"/>
      <c r="V211" s="611">
        <f t="shared" si="38"/>
        <v>0</v>
      </c>
      <c r="W211" s="688"/>
      <c r="X211" s="688"/>
      <c r="Y211" s="688"/>
      <c r="Z211" s="688"/>
      <c r="AA211" s="688"/>
      <c r="AB211" s="688"/>
      <c r="AC211" s="611">
        <f t="shared" si="39"/>
        <v>0</v>
      </c>
      <c r="AD211" s="688"/>
      <c r="AE211" s="688"/>
      <c r="AF211" s="688"/>
      <c r="AG211" s="688"/>
      <c r="AH211" s="688"/>
      <c r="AI211" s="688"/>
      <c r="AJ211" s="611">
        <f t="shared" si="35"/>
        <v>0</v>
      </c>
      <c r="AK211" s="688"/>
      <c r="AL211" s="688"/>
      <c r="AM211" s="688"/>
      <c r="AN211" s="688"/>
      <c r="AO211" s="688"/>
      <c r="AP211" s="688"/>
      <c r="AQ211" s="611">
        <f t="shared" si="36"/>
        <v>0</v>
      </c>
      <c r="AR211" s="473"/>
      <c r="AS211" s="664">
        <f t="shared" si="37"/>
        <v>196</v>
      </c>
      <c r="AT211" s="611">
        <f t="shared" si="40"/>
        <v>0</v>
      </c>
      <c r="AU211" s="611">
        <f t="shared" si="41"/>
        <v>0</v>
      </c>
      <c r="AV211" s="611">
        <f t="shared" si="42"/>
        <v>0</v>
      </c>
    </row>
    <row r="212" spans="1:48" ht="18" customHeight="1" x14ac:dyDescent="0.25">
      <c r="A212" s="664">
        <f t="shared" si="43"/>
        <v>197</v>
      </c>
      <c r="B212" s="688"/>
      <c r="C212" s="688"/>
      <c r="D212" s="688"/>
      <c r="E212" s="688"/>
      <c r="F212" s="688"/>
      <c r="G212" s="688"/>
      <c r="H212" s="611">
        <f t="shared" si="33"/>
        <v>0</v>
      </c>
      <c r="I212" s="688"/>
      <c r="J212" s="688"/>
      <c r="K212" s="688"/>
      <c r="L212" s="688"/>
      <c r="M212" s="688"/>
      <c r="N212" s="688"/>
      <c r="O212" s="611">
        <f t="shared" si="34"/>
        <v>0</v>
      </c>
      <c r="P212" s="688"/>
      <c r="Q212" s="688"/>
      <c r="R212" s="688"/>
      <c r="S212" s="688"/>
      <c r="T212" s="688"/>
      <c r="U212" s="688"/>
      <c r="V212" s="611">
        <f t="shared" si="38"/>
        <v>0</v>
      </c>
      <c r="W212" s="688"/>
      <c r="X212" s="688"/>
      <c r="Y212" s="688"/>
      <c r="Z212" s="688"/>
      <c r="AA212" s="688"/>
      <c r="AB212" s="688"/>
      <c r="AC212" s="611">
        <f t="shared" si="39"/>
        <v>0</v>
      </c>
      <c r="AD212" s="688"/>
      <c r="AE212" s="688"/>
      <c r="AF212" s="688"/>
      <c r="AG212" s="688"/>
      <c r="AH212" s="688"/>
      <c r="AI212" s="688"/>
      <c r="AJ212" s="611">
        <f t="shared" si="35"/>
        <v>0</v>
      </c>
      <c r="AK212" s="688"/>
      <c r="AL212" s="688"/>
      <c r="AM212" s="688"/>
      <c r="AN212" s="688"/>
      <c r="AO212" s="688"/>
      <c r="AP212" s="688"/>
      <c r="AQ212" s="611">
        <f t="shared" si="36"/>
        <v>0</v>
      </c>
      <c r="AR212" s="473"/>
      <c r="AS212" s="664">
        <f t="shared" si="37"/>
        <v>197</v>
      </c>
      <c r="AT212" s="611">
        <f t="shared" si="40"/>
        <v>0</v>
      </c>
      <c r="AU212" s="611">
        <f t="shared" si="41"/>
        <v>0</v>
      </c>
      <c r="AV212" s="611">
        <f t="shared" si="42"/>
        <v>0</v>
      </c>
    </row>
    <row r="213" spans="1:48" ht="18" customHeight="1" x14ac:dyDescent="0.25">
      <c r="A213" s="664">
        <f t="shared" si="43"/>
        <v>198</v>
      </c>
      <c r="B213" s="688"/>
      <c r="C213" s="688"/>
      <c r="D213" s="688"/>
      <c r="E213" s="688"/>
      <c r="F213" s="688"/>
      <c r="G213" s="688"/>
      <c r="H213" s="611">
        <f t="shared" si="33"/>
        <v>0</v>
      </c>
      <c r="I213" s="688"/>
      <c r="J213" s="688"/>
      <c r="K213" s="688"/>
      <c r="L213" s="688"/>
      <c r="M213" s="688"/>
      <c r="N213" s="688"/>
      <c r="O213" s="611">
        <f t="shared" si="34"/>
        <v>0</v>
      </c>
      <c r="P213" s="688"/>
      <c r="Q213" s="688"/>
      <c r="R213" s="688"/>
      <c r="S213" s="688"/>
      <c r="T213" s="688"/>
      <c r="U213" s="688"/>
      <c r="V213" s="611">
        <f t="shared" si="38"/>
        <v>0</v>
      </c>
      <c r="W213" s="688"/>
      <c r="X213" s="688"/>
      <c r="Y213" s="688"/>
      <c r="Z213" s="688"/>
      <c r="AA213" s="688"/>
      <c r="AB213" s="688"/>
      <c r="AC213" s="611">
        <f t="shared" si="39"/>
        <v>0</v>
      </c>
      <c r="AD213" s="688"/>
      <c r="AE213" s="688"/>
      <c r="AF213" s="688"/>
      <c r="AG213" s="688"/>
      <c r="AH213" s="688"/>
      <c r="AI213" s="688"/>
      <c r="AJ213" s="611">
        <f t="shared" si="35"/>
        <v>0</v>
      </c>
      <c r="AK213" s="688"/>
      <c r="AL213" s="688"/>
      <c r="AM213" s="688"/>
      <c r="AN213" s="688"/>
      <c r="AO213" s="688"/>
      <c r="AP213" s="688"/>
      <c r="AQ213" s="611">
        <f t="shared" si="36"/>
        <v>0</v>
      </c>
      <c r="AR213" s="473"/>
      <c r="AS213" s="664">
        <f t="shared" si="37"/>
        <v>198</v>
      </c>
      <c r="AT213" s="611">
        <f t="shared" si="40"/>
        <v>0</v>
      </c>
      <c r="AU213" s="611">
        <f t="shared" si="41"/>
        <v>0</v>
      </c>
      <c r="AV213" s="611">
        <f t="shared" si="42"/>
        <v>0</v>
      </c>
    </row>
    <row r="214" spans="1:48" ht="18" customHeight="1" x14ac:dyDescent="0.25">
      <c r="A214" s="664">
        <f t="shared" si="43"/>
        <v>199</v>
      </c>
      <c r="B214" s="688"/>
      <c r="C214" s="688"/>
      <c r="D214" s="688"/>
      <c r="E214" s="688"/>
      <c r="F214" s="688"/>
      <c r="G214" s="688"/>
      <c r="H214" s="611">
        <f t="shared" si="33"/>
        <v>0</v>
      </c>
      <c r="I214" s="688"/>
      <c r="J214" s="688"/>
      <c r="K214" s="688"/>
      <c r="L214" s="688"/>
      <c r="M214" s="688"/>
      <c r="N214" s="688"/>
      <c r="O214" s="611">
        <f t="shared" si="34"/>
        <v>0</v>
      </c>
      <c r="P214" s="688"/>
      <c r="Q214" s="688"/>
      <c r="R214" s="688"/>
      <c r="S214" s="688"/>
      <c r="T214" s="688"/>
      <c r="U214" s="688"/>
      <c r="V214" s="611">
        <f t="shared" si="38"/>
        <v>0</v>
      </c>
      <c r="W214" s="688"/>
      <c r="X214" s="688"/>
      <c r="Y214" s="688"/>
      <c r="Z214" s="688"/>
      <c r="AA214" s="688"/>
      <c r="AB214" s="688"/>
      <c r="AC214" s="611">
        <f t="shared" si="39"/>
        <v>0</v>
      </c>
      <c r="AD214" s="688"/>
      <c r="AE214" s="688"/>
      <c r="AF214" s="688"/>
      <c r="AG214" s="688"/>
      <c r="AH214" s="688"/>
      <c r="AI214" s="688"/>
      <c r="AJ214" s="611">
        <f t="shared" si="35"/>
        <v>0</v>
      </c>
      <c r="AK214" s="688"/>
      <c r="AL214" s="688"/>
      <c r="AM214" s="688"/>
      <c r="AN214" s="688"/>
      <c r="AO214" s="688"/>
      <c r="AP214" s="688"/>
      <c r="AQ214" s="611">
        <f t="shared" si="36"/>
        <v>0</v>
      </c>
      <c r="AR214" s="473"/>
      <c r="AS214" s="664">
        <f t="shared" si="37"/>
        <v>199</v>
      </c>
      <c r="AT214" s="611">
        <f t="shared" si="40"/>
        <v>0</v>
      </c>
      <c r="AU214" s="611">
        <f t="shared" si="41"/>
        <v>0</v>
      </c>
      <c r="AV214" s="611">
        <f t="shared" si="42"/>
        <v>0</v>
      </c>
    </row>
    <row r="215" spans="1:48" ht="18" customHeight="1" x14ac:dyDescent="0.25">
      <c r="A215" s="664">
        <f t="shared" si="43"/>
        <v>200</v>
      </c>
      <c r="B215" s="688"/>
      <c r="C215" s="688"/>
      <c r="D215" s="688"/>
      <c r="E215" s="688"/>
      <c r="F215" s="688"/>
      <c r="G215" s="688"/>
      <c r="H215" s="611">
        <f t="shared" si="33"/>
        <v>0</v>
      </c>
      <c r="I215" s="688"/>
      <c r="J215" s="688"/>
      <c r="K215" s="688"/>
      <c r="L215" s="688"/>
      <c r="M215" s="688"/>
      <c r="N215" s="688"/>
      <c r="O215" s="611">
        <f t="shared" si="34"/>
        <v>0</v>
      </c>
      <c r="P215" s="688"/>
      <c r="Q215" s="688"/>
      <c r="R215" s="688"/>
      <c r="S215" s="688"/>
      <c r="T215" s="688"/>
      <c r="U215" s="688"/>
      <c r="V215" s="611">
        <f t="shared" si="38"/>
        <v>0</v>
      </c>
      <c r="W215" s="688"/>
      <c r="X215" s="688"/>
      <c r="Y215" s="688"/>
      <c r="Z215" s="688"/>
      <c r="AA215" s="688"/>
      <c r="AB215" s="688"/>
      <c r="AC215" s="611">
        <f t="shared" si="39"/>
        <v>0</v>
      </c>
      <c r="AD215" s="688"/>
      <c r="AE215" s="688"/>
      <c r="AF215" s="688"/>
      <c r="AG215" s="688"/>
      <c r="AH215" s="688"/>
      <c r="AI215" s="688"/>
      <c r="AJ215" s="611">
        <f t="shared" si="35"/>
        <v>0</v>
      </c>
      <c r="AK215" s="688"/>
      <c r="AL215" s="688"/>
      <c r="AM215" s="688"/>
      <c r="AN215" s="688"/>
      <c r="AO215" s="688"/>
      <c r="AP215" s="688"/>
      <c r="AQ215" s="611">
        <f t="shared" si="36"/>
        <v>0</v>
      </c>
      <c r="AR215" s="473"/>
      <c r="AS215" s="664">
        <f t="shared" si="37"/>
        <v>200</v>
      </c>
      <c r="AT215" s="611">
        <f t="shared" si="40"/>
        <v>0</v>
      </c>
      <c r="AU215" s="611">
        <f t="shared" si="41"/>
        <v>0</v>
      </c>
      <c r="AV215" s="611">
        <f t="shared" si="42"/>
        <v>0</v>
      </c>
    </row>
    <row r="216" spans="1:48" ht="18" customHeight="1" x14ac:dyDescent="0.25">
      <c r="A216" s="664">
        <f t="shared" si="43"/>
        <v>201</v>
      </c>
      <c r="B216" s="688"/>
      <c r="C216" s="688"/>
      <c r="D216" s="688"/>
      <c r="E216" s="688"/>
      <c r="F216" s="688"/>
      <c r="G216" s="688"/>
      <c r="H216" s="611">
        <f t="shared" si="33"/>
        <v>0</v>
      </c>
      <c r="I216" s="688"/>
      <c r="J216" s="688"/>
      <c r="K216" s="688"/>
      <c r="L216" s="688"/>
      <c r="M216" s="688"/>
      <c r="N216" s="688"/>
      <c r="O216" s="611">
        <f t="shared" si="34"/>
        <v>0</v>
      </c>
      <c r="P216" s="688"/>
      <c r="Q216" s="688"/>
      <c r="R216" s="688"/>
      <c r="S216" s="688"/>
      <c r="T216" s="688"/>
      <c r="U216" s="688"/>
      <c r="V216" s="611">
        <f t="shared" si="38"/>
        <v>0</v>
      </c>
      <c r="W216" s="688"/>
      <c r="X216" s="688"/>
      <c r="Y216" s="688"/>
      <c r="Z216" s="688"/>
      <c r="AA216" s="688"/>
      <c r="AB216" s="688"/>
      <c r="AC216" s="611">
        <f t="shared" si="39"/>
        <v>0</v>
      </c>
      <c r="AD216" s="688"/>
      <c r="AE216" s="688"/>
      <c r="AF216" s="688"/>
      <c r="AG216" s="688"/>
      <c r="AH216" s="688"/>
      <c r="AI216" s="688"/>
      <c r="AJ216" s="611">
        <f t="shared" si="35"/>
        <v>0</v>
      </c>
      <c r="AK216" s="688"/>
      <c r="AL216" s="688"/>
      <c r="AM216" s="688"/>
      <c r="AN216" s="688"/>
      <c r="AO216" s="688"/>
      <c r="AP216" s="688"/>
      <c r="AQ216" s="611">
        <f t="shared" si="36"/>
        <v>0</v>
      </c>
      <c r="AR216" s="473"/>
      <c r="AS216" s="664">
        <f t="shared" si="37"/>
        <v>201</v>
      </c>
      <c r="AT216" s="611">
        <f t="shared" si="40"/>
        <v>0</v>
      </c>
      <c r="AU216" s="611">
        <f t="shared" si="41"/>
        <v>0</v>
      </c>
      <c r="AV216" s="611">
        <f t="shared" si="42"/>
        <v>0</v>
      </c>
    </row>
    <row r="217" spans="1:48" ht="18" customHeight="1" x14ac:dyDescent="0.25">
      <c r="A217" s="664">
        <f t="shared" si="43"/>
        <v>202</v>
      </c>
      <c r="B217" s="688"/>
      <c r="C217" s="688"/>
      <c r="D217" s="688"/>
      <c r="E217" s="688"/>
      <c r="F217" s="688"/>
      <c r="G217" s="688"/>
      <c r="H217" s="611">
        <f t="shared" si="33"/>
        <v>0</v>
      </c>
      <c r="I217" s="688"/>
      <c r="J217" s="688"/>
      <c r="K217" s="688"/>
      <c r="L217" s="688"/>
      <c r="M217" s="688"/>
      <c r="N217" s="688"/>
      <c r="O217" s="611">
        <f t="shared" si="34"/>
        <v>0</v>
      </c>
      <c r="P217" s="688"/>
      <c r="Q217" s="688"/>
      <c r="R217" s="688"/>
      <c r="S217" s="688"/>
      <c r="T217" s="688"/>
      <c r="U217" s="688"/>
      <c r="V217" s="611">
        <f t="shared" si="38"/>
        <v>0</v>
      </c>
      <c r="W217" s="688"/>
      <c r="X217" s="688"/>
      <c r="Y217" s="688"/>
      <c r="Z217" s="688"/>
      <c r="AA217" s="688"/>
      <c r="AB217" s="688"/>
      <c r="AC217" s="611">
        <f t="shared" si="39"/>
        <v>0</v>
      </c>
      <c r="AD217" s="688"/>
      <c r="AE217" s="688"/>
      <c r="AF217" s="688"/>
      <c r="AG217" s="688"/>
      <c r="AH217" s="688"/>
      <c r="AI217" s="688"/>
      <c r="AJ217" s="611">
        <f t="shared" si="35"/>
        <v>0</v>
      </c>
      <c r="AK217" s="688"/>
      <c r="AL217" s="688"/>
      <c r="AM217" s="688"/>
      <c r="AN217" s="688"/>
      <c r="AO217" s="688"/>
      <c r="AP217" s="688"/>
      <c r="AQ217" s="611">
        <f t="shared" si="36"/>
        <v>0</v>
      </c>
      <c r="AR217" s="473"/>
      <c r="AS217" s="664">
        <f t="shared" si="37"/>
        <v>202</v>
      </c>
      <c r="AT217" s="611">
        <f t="shared" si="40"/>
        <v>0</v>
      </c>
      <c r="AU217" s="611">
        <f t="shared" si="41"/>
        <v>0</v>
      </c>
      <c r="AV217" s="611">
        <f t="shared" si="42"/>
        <v>0</v>
      </c>
    </row>
    <row r="218" spans="1:48" ht="18" customHeight="1" x14ac:dyDescent="0.25">
      <c r="A218" s="664">
        <f t="shared" si="43"/>
        <v>203</v>
      </c>
      <c r="B218" s="688"/>
      <c r="C218" s="688"/>
      <c r="D218" s="688"/>
      <c r="E218" s="688"/>
      <c r="F218" s="688"/>
      <c r="G218" s="688"/>
      <c r="H218" s="611">
        <f t="shared" si="33"/>
        <v>0</v>
      </c>
      <c r="I218" s="688"/>
      <c r="J218" s="688"/>
      <c r="K218" s="688"/>
      <c r="L218" s="688"/>
      <c r="M218" s="688"/>
      <c r="N218" s="688"/>
      <c r="O218" s="611">
        <f t="shared" si="34"/>
        <v>0</v>
      </c>
      <c r="P218" s="688"/>
      <c r="Q218" s="688"/>
      <c r="R218" s="688"/>
      <c r="S218" s="688"/>
      <c r="T218" s="688"/>
      <c r="U218" s="688"/>
      <c r="V218" s="611">
        <f t="shared" si="38"/>
        <v>0</v>
      </c>
      <c r="W218" s="688"/>
      <c r="X218" s="688"/>
      <c r="Y218" s="688"/>
      <c r="Z218" s="688"/>
      <c r="AA218" s="688"/>
      <c r="AB218" s="688"/>
      <c r="AC218" s="611">
        <f t="shared" si="39"/>
        <v>0</v>
      </c>
      <c r="AD218" s="688"/>
      <c r="AE218" s="688"/>
      <c r="AF218" s="688"/>
      <c r="AG218" s="688"/>
      <c r="AH218" s="688"/>
      <c r="AI218" s="688"/>
      <c r="AJ218" s="611">
        <f t="shared" si="35"/>
        <v>0</v>
      </c>
      <c r="AK218" s="688"/>
      <c r="AL218" s="688"/>
      <c r="AM218" s="688"/>
      <c r="AN218" s="688"/>
      <c r="AO218" s="688"/>
      <c r="AP218" s="688"/>
      <c r="AQ218" s="611">
        <f t="shared" si="36"/>
        <v>0</v>
      </c>
      <c r="AR218" s="473"/>
      <c r="AS218" s="664">
        <f t="shared" si="37"/>
        <v>203</v>
      </c>
      <c r="AT218" s="611">
        <f t="shared" si="40"/>
        <v>0</v>
      </c>
      <c r="AU218" s="611">
        <f t="shared" si="41"/>
        <v>0</v>
      </c>
      <c r="AV218" s="611">
        <f t="shared" si="42"/>
        <v>0</v>
      </c>
    </row>
    <row r="219" spans="1:48" ht="18" customHeight="1" x14ac:dyDescent="0.25">
      <c r="A219" s="664">
        <f t="shared" si="43"/>
        <v>204</v>
      </c>
      <c r="B219" s="688"/>
      <c r="C219" s="688"/>
      <c r="D219" s="688"/>
      <c r="E219" s="688"/>
      <c r="F219" s="688"/>
      <c r="G219" s="688"/>
      <c r="H219" s="611">
        <f t="shared" si="33"/>
        <v>0</v>
      </c>
      <c r="I219" s="688"/>
      <c r="J219" s="688"/>
      <c r="K219" s="688"/>
      <c r="L219" s="688"/>
      <c r="M219" s="688"/>
      <c r="N219" s="688"/>
      <c r="O219" s="611">
        <f t="shared" si="34"/>
        <v>0</v>
      </c>
      <c r="P219" s="688"/>
      <c r="Q219" s="688"/>
      <c r="R219" s="688"/>
      <c r="S219" s="688"/>
      <c r="T219" s="688"/>
      <c r="U219" s="688"/>
      <c r="V219" s="611">
        <f t="shared" si="38"/>
        <v>0</v>
      </c>
      <c r="W219" s="688"/>
      <c r="X219" s="688"/>
      <c r="Y219" s="688"/>
      <c r="Z219" s="688"/>
      <c r="AA219" s="688"/>
      <c r="AB219" s="688"/>
      <c r="AC219" s="611">
        <f t="shared" si="39"/>
        <v>0</v>
      </c>
      <c r="AD219" s="688"/>
      <c r="AE219" s="688"/>
      <c r="AF219" s="688"/>
      <c r="AG219" s="688"/>
      <c r="AH219" s="688"/>
      <c r="AI219" s="688"/>
      <c r="AJ219" s="611">
        <f t="shared" si="35"/>
        <v>0</v>
      </c>
      <c r="AK219" s="688"/>
      <c r="AL219" s="688"/>
      <c r="AM219" s="688"/>
      <c r="AN219" s="688"/>
      <c r="AO219" s="688"/>
      <c r="AP219" s="688"/>
      <c r="AQ219" s="611">
        <f t="shared" si="36"/>
        <v>0</v>
      </c>
      <c r="AR219" s="473"/>
      <c r="AS219" s="664">
        <f t="shared" si="37"/>
        <v>204</v>
      </c>
      <c r="AT219" s="611">
        <f t="shared" si="40"/>
        <v>0</v>
      </c>
      <c r="AU219" s="611">
        <f t="shared" si="41"/>
        <v>0</v>
      </c>
      <c r="AV219" s="611">
        <f t="shared" si="42"/>
        <v>0</v>
      </c>
    </row>
    <row r="220" spans="1:48" ht="18" customHeight="1" x14ac:dyDescent="0.25">
      <c r="A220" s="664">
        <f t="shared" si="43"/>
        <v>205</v>
      </c>
      <c r="B220" s="688"/>
      <c r="C220" s="688"/>
      <c r="D220" s="688"/>
      <c r="E220" s="688"/>
      <c r="F220" s="688"/>
      <c r="G220" s="688"/>
      <c r="H220" s="611">
        <f t="shared" si="33"/>
        <v>0</v>
      </c>
      <c r="I220" s="688"/>
      <c r="J220" s="688"/>
      <c r="K220" s="688"/>
      <c r="L220" s="688"/>
      <c r="M220" s="688"/>
      <c r="N220" s="688"/>
      <c r="O220" s="611">
        <f t="shared" si="34"/>
        <v>0</v>
      </c>
      <c r="P220" s="688"/>
      <c r="Q220" s="688"/>
      <c r="R220" s="688"/>
      <c r="S220" s="688"/>
      <c r="T220" s="688"/>
      <c r="U220" s="688"/>
      <c r="V220" s="611">
        <f t="shared" si="38"/>
        <v>0</v>
      </c>
      <c r="W220" s="688"/>
      <c r="X220" s="688"/>
      <c r="Y220" s="688"/>
      <c r="Z220" s="688"/>
      <c r="AA220" s="688"/>
      <c r="AB220" s="688"/>
      <c r="AC220" s="611">
        <f t="shared" si="39"/>
        <v>0</v>
      </c>
      <c r="AD220" s="688"/>
      <c r="AE220" s="688"/>
      <c r="AF220" s="688"/>
      <c r="AG220" s="688"/>
      <c r="AH220" s="688"/>
      <c r="AI220" s="688"/>
      <c r="AJ220" s="611">
        <f t="shared" si="35"/>
        <v>0</v>
      </c>
      <c r="AK220" s="688"/>
      <c r="AL220" s="688"/>
      <c r="AM220" s="688"/>
      <c r="AN220" s="688"/>
      <c r="AO220" s="688"/>
      <c r="AP220" s="688"/>
      <c r="AQ220" s="611">
        <f t="shared" si="36"/>
        <v>0</v>
      </c>
      <c r="AR220" s="473"/>
      <c r="AS220" s="664">
        <f t="shared" si="37"/>
        <v>205</v>
      </c>
      <c r="AT220" s="611">
        <f t="shared" si="40"/>
        <v>0</v>
      </c>
      <c r="AU220" s="611">
        <f t="shared" si="41"/>
        <v>0</v>
      </c>
      <c r="AV220" s="611">
        <f t="shared" si="42"/>
        <v>0</v>
      </c>
    </row>
    <row r="221" spans="1:48" ht="18" customHeight="1" x14ac:dyDescent="0.25">
      <c r="A221" s="664">
        <f t="shared" si="43"/>
        <v>206</v>
      </c>
      <c r="B221" s="688"/>
      <c r="C221" s="688"/>
      <c r="D221" s="688"/>
      <c r="E221" s="688"/>
      <c r="F221" s="688"/>
      <c r="G221" s="688"/>
      <c r="H221" s="611">
        <f t="shared" si="33"/>
        <v>0</v>
      </c>
      <c r="I221" s="688"/>
      <c r="J221" s="688"/>
      <c r="K221" s="688"/>
      <c r="L221" s="688"/>
      <c r="M221" s="688"/>
      <c r="N221" s="688"/>
      <c r="O221" s="611">
        <f t="shared" si="34"/>
        <v>0</v>
      </c>
      <c r="P221" s="688"/>
      <c r="Q221" s="688"/>
      <c r="R221" s="688"/>
      <c r="S221" s="688"/>
      <c r="T221" s="688"/>
      <c r="U221" s="688"/>
      <c r="V221" s="611">
        <f t="shared" si="38"/>
        <v>0</v>
      </c>
      <c r="W221" s="688"/>
      <c r="X221" s="688"/>
      <c r="Y221" s="688"/>
      <c r="Z221" s="688"/>
      <c r="AA221" s="688"/>
      <c r="AB221" s="688"/>
      <c r="AC221" s="611">
        <f t="shared" si="39"/>
        <v>0</v>
      </c>
      <c r="AD221" s="688"/>
      <c r="AE221" s="688"/>
      <c r="AF221" s="688"/>
      <c r="AG221" s="688"/>
      <c r="AH221" s="688"/>
      <c r="AI221" s="688"/>
      <c r="AJ221" s="611">
        <f t="shared" si="35"/>
        <v>0</v>
      </c>
      <c r="AK221" s="688"/>
      <c r="AL221" s="688"/>
      <c r="AM221" s="688"/>
      <c r="AN221" s="688"/>
      <c r="AO221" s="688"/>
      <c r="AP221" s="688"/>
      <c r="AQ221" s="611">
        <f t="shared" si="36"/>
        <v>0</v>
      </c>
      <c r="AR221" s="473"/>
      <c r="AS221" s="664">
        <f t="shared" si="37"/>
        <v>206</v>
      </c>
      <c r="AT221" s="611">
        <f t="shared" si="40"/>
        <v>0</v>
      </c>
      <c r="AU221" s="611">
        <f t="shared" si="41"/>
        <v>0</v>
      </c>
      <c r="AV221" s="611">
        <f t="shared" si="42"/>
        <v>0</v>
      </c>
    </row>
    <row r="222" spans="1:48" ht="18" customHeight="1" x14ac:dyDescent="0.25">
      <c r="A222" s="664">
        <f t="shared" si="43"/>
        <v>207</v>
      </c>
      <c r="B222" s="688"/>
      <c r="C222" s="688"/>
      <c r="D222" s="688"/>
      <c r="E222" s="688"/>
      <c r="F222" s="688"/>
      <c r="G222" s="688"/>
      <c r="H222" s="611">
        <f t="shared" si="33"/>
        <v>0</v>
      </c>
      <c r="I222" s="688"/>
      <c r="J222" s="688"/>
      <c r="K222" s="688"/>
      <c r="L222" s="688"/>
      <c r="M222" s="688"/>
      <c r="N222" s="688"/>
      <c r="O222" s="611">
        <f t="shared" si="34"/>
        <v>0</v>
      </c>
      <c r="P222" s="688"/>
      <c r="Q222" s="688"/>
      <c r="R222" s="688"/>
      <c r="S222" s="688"/>
      <c r="T222" s="688"/>
      <c r="U222" s="688"/>
      <c r="V222" s="611">
        <f t="shared" si="38"/>
        <v>0</v>
      </c>
      <c r="W222" s="688"/>
      <c r="X222" s="688"/>
      <c r="Y222" s="688"/>
      <c r="Z222" s="688"/>
      <c r="AA222" s="688"/>
      <c r="AB222" s="688"/>
      <c r="AC222" s="611">
        <f t="shared" si="39"/>
        <v>0</v>
      </c>
      <c r="AD222" s="688"/>
      <c r="AE222" s="688"/>
      <c r="AF222" s="688"/>
      <c r="AG222" s="688"/>
      <c r="AH222" s="688"/>
      <c r="AI222" s="688"/>
      <c r="AJ222" s="611">
        <f t="shared" si="35"/>
        <v>0</v>
      </c>
      <c r="AK222" s="688"/>
      <c r="AL222" s="688"/>
      <c r="AM222" s="688"/>
      <c r="AN222" s="688"/>
      <c r="AO222" s="688"/>
      <c r="AP222" s="688"/>
      <c r="AQ222" s="611">
        <f t="shared" si="36"/>
        <v>0</v>
      </c>
      <c r="AR222" s="473"/>
      <c r="AS222" s="664">
        <f t="shared" si="37"/>
        <v>207</v>
      </c>
      <c r="AT222" s="611">
        <f t="shared" si="40"/>
        <v>0</v>
      </c>
      <c r="AU222" s="611">
        <f t="shared" si="41"/>
        <v>0</v>
      </c>
      <c r="AV222" s="611">
        <f t="shared" si="42"/>
        <v>0</v>
      </c>
    </row>
    <row r="223" spans="1:48" ht="18" customHeight="1" x14ac:dyDescent="0.25">
      <c r="A223" s="664">
        <f t="shared" si="43"/>
        <v>208</v>
      </c>
      <c r="B223" s="688"/>
      <c r="C223" s="688"/>
      <c r="D223" s="688"/>
      <c r="E223" s="688"/>
      <c r="F223" s="688"/>
      <c r="G223" s="688"/>
      <c r="H223" s="611">
        <f t="shared" si="33"/>
        <v>0</v>
      </c>
      <c r="I223" s="688"/>
      <c r="J223" s="688"/>
      <c r="K223" s="688"/>
      <c r="L223" s="688"/>
      <c r="M223" s="688"/>
      <c r="N223" s="688"/>
      <c r="O223" s="611">
        <f t="shared" si="34"/>
        <v>0</v>
      </c>
      <c r="P223" s="688"/>
      <c r="Q223" s="688"/>
      <c r="R223" s="688"/>
      <c r="S223" s="688"/>
      <c r="T223" s="688"/>
      <c r="U223" s="688"/>
      <c r="V223" s="611">
        <f t="shared" si="38"/>
        <v>0</v>
      </c>
      <c r="W223" s="688"/>
      <c r="X223" s="688"/>
      <c r="Y223" s="688"/>
      <c r="Z223" s="688"/>
      <c r="AA223" s="688"/>
      <c r="AB223" s="688"/>
      <c r="AC223" s="611">
        <f t="shared" si="39"/>
        <v>0</v>
      </c>
      <c r="AD223" s="688"/>
      <c r="AE223" s="688"/>
      <c r="AF223" s="688"/>
      <c r="AG223" s="688"/>
      <c r="AH223" s="688"/>
      <c r="AI223" s="688"/>
      <c r="AJ223" s="611">
        <f t="shared" si="35"/>
        <v>0</v>
      </c>
      <c r="AK223" s="688"/>
      <c r="AL223" s="688"/>
      <c r="AM223" s="688"/>
      <c r="AN223" s="688"/>
      <c r="AO223" s="688"/>
      <c r="AP223" s="688"/>
      <c r="AQ223" s="611">
        <f t="shared" si="36"/>
        <v>0</v>
      </c>
      <c r="AR223" s="473"/>
      <c r="AS223" s="664">
        <f t="shared" si="37"/>
        <v>208</v>
      </c>
      <c r="AT223" s="611">
        <f t="shared" si="40"/>
        <v>0</v>
      </c>
      <c r="AU223" s="611">
        <f t="shared" si="41"/>
        <v>0</v>
      </c>
      <c r="AV223" s="611">
        <f t="shared" si="42"/>
        <v>0</v>
      </c>
    </row>
    <row r="224" spans="1:48" ht="18" customHeight="1" x14ac:dyDescent="0.25">
      <c r="A224" s="664">
        <f t="shared" si="43"/>
        <v>209</v>
      </c>
      <c r="B224" s="688"/>
      <c r="C224" s="688"/>
      <c r="D224" s="688"/>
      <c r="E224" s="688"/>
      <c r="F224" s="688"/>
      <c r="G224" s="688"/>
      <c r="H224" s="611">
        <f t="shared" si="33"/>
        <v>0</v>
      </c>
      <c r="I224" s="688"/>
      <c r="J224" s="688"/>
      <c r="K224" s="688"/>
      <c r="L224" s="688"/>
      <c r="M224" s="688"/>
      <c r="N224" s="688"/>
      <c r="O224" s="611">
        <f t="shared" si="34"/>
        <v>0</v>
      </c>
      <c r="P224" s="688"/>
      <c r="Q224" s="688"/>
      <c r="R224" s="688"/>
      <c r="S224" s="688"/>
      <c r="T224" s="688"/>
      <c r="U224" s="688"/>
      <c r="V224" s="611">
        <f t="shared" si="38"/>
        <v>0</v>
      </c>
      <c r="W224" s="688"/>
      <c r="X224" s="688"/>
      <c r="Y224" s="688"/>
      <c r="Z224" s="688"/>
      <c r="AA224" s="688"/>
      <c r="AB224" s="688"/>
      <c r="AC224" s="611">
        <f t="shared" si="39"/>
        <v>0</v>
      </c>
      <c r="AD224" s="688"/>
      <c r="AE224" s="688"/>
      <c r="AF224" s="688"/>
      <c r="AG224" s="688"/>
      <c r="AH224" s="688"/>
      <c r="AI224" s="688"/>
      <c r="AJ224" s="611">
        <f t="shared" si="35"/>
        <v>0</v>
      </c>
      <c r="AK224" s="688"/>
      <c r="AL224" s="688"/>
      <c r="AM224" s="688"/>
      <c r="AN224" s="688"/>
      <c r="AO224" s="688"/>
      <c r="AP224" s="688"/>
      <c r="AQ224" s="611">
        <f t="shared" si="36"/>
        <v>0</v>
      </c>
      <c r="AR224" s="473"/>
      <c r="AS224" s="664">
        <f t="shared" si="37"/>
        <v>209</v>
      </c>
      <c r="AT224" s="611">
        <f t="shared" si="40"/>
        <v>0</v>
      </c>
      <c r="AU224" s="611">
        <f t="shared" si="41"/>
        <v>0</v>
      </c>
      <c r="AV224" s="611">
        <f t="shared" si="42"/>
        <v>0</v>
      </c>
    </row>
    <row r="225" spans="1:48" ht="18" customHeight="1" x14ac:dyDescent="0.25">
      <c r="A225" s="664">
        <f t="shared" si="43"/>
        <v>210</v>
      </c>
      <c r="B225" s="688"/>
      <c r="C225" s="688"/>
      <c r="D225" s="688"/>
      <c r="E225" s="688"/>
      <c r="F225" s="688"/>
      <c r="G225" s="688"/>
      <c r="H225" s="611">
        <f t="shared" si="33"/>
        <v>0</v>
      </c>
      <c r="I225" s="688"/>
      <c r="J225" s="688"/>
      <c r="K225" s="688"/>
      <c r="L225" s="688"/>
      <c r="M225" s="688"/>
      <c r="N225" s="688"/>
      <c r="O225" s="611">
        <f t="shared" si="34"/>
        <v>0</v>
      </c>
      <c r="P225" s="688"/>
      <c r="Q225" s="688"/>
      <c r="R225" s="688"/>
      <c r="S225" s="688"/>
      <c r="T225" s="688"/>
      <c r="U225" s="688"/>
      <c r="V225" s="611">
        <f t="shared" si="38"/>
        <v>0</v>
      </c>
      <c r="W225" s="688"/>
      <c r="X225" s="688"/>
      <c r="Y225" s="688"/>
      <c r="Z225" s="688"/>
      <c r="AA225" s="688"/>
      <c r="AB225" s="688"/>
      <c r="AC225" s="611">
        <f t="shared" si="39"/>
        <v>0</v>
      </c>
      <c r="AD225" s="688"/>
      <c r="AE225" s="688"/>
      <c r="AF225" s="688"/>
      <c r="AG225" s="688"/>
      <c r="AH225" s="688"/>
      <c r="AI225" s="688"/>
      <c r="AJ225" s="611">
        <f t="shared" si="35"/>
        <v>0</v>
      </c>
      <c r="AK225" s="688"/>
      <c r="AL225" s="688"/>
      <c r="AM225" s="688"/>
      <c r="AN225" s="688"/>
      <c r="AO225" s="688"/>
      <c r="AP225" s="688"/>
      <c r="AQ225" s="611">
        <f t="shared" si="36"/>
        <v>0</v>
      </c>
      <c r="AR225" s="473"/>
      <c r="AS225" s="664">
        <f t="shared" si="37"/>
        <v>210</v>
      </c>
      <c r="AT225" s="611">
        <f t="shared" si="40"/>
        <v>0</v>
      </c>
      <c r="AU225" s="611">
        <f t="shared" si="41"/>
        <v>0</v>
      </c>
      <c r="AV225" s="611">
        <f t="shared" si="42"/>
        <v>0</v>
      </c>
    </row>
    <row r="226" spans="1:48" ht="18" customHeight="1" x14ac:dyDescent="0.25">
      <c r="A226" s="664">
        <f t="shared" si="43"/>
        <v>211</v>
      </c>
      <c r="B226" s="688"/>
      <c r="C226" s="688"/>
      <c r="D226" s="688"/>
      <c r="E226" s="688"/>
      <c r="F226" s="688"/>
      <c r="G226" s="688"/>
      <c r="H226" s="611">
        <f t="shared" si="33"/>
        <v>0</v>
      </c>
      <c r="I226" s="688"/>
      <c r="J226" s="688"/>
      <c r="K226" s="688"/>
      <c r="L226" s="688"/>
      <c r="M226" s="688"/>
      <c r="N226" s="688"/>
      <c r="O226" s="611">
        <f t="shared" si="34"/>
        <v>0</v>
      </c>
      <c r="P226" s="688"/>
      <c r="Q226" s="688"/>
      <c r="R226" s="688"/>
      <c r="S226" s="688"/>
      <c r="T226" s="688"/>
      <c r="U226" s="688"/>
      <c r="V226" s="611">
        <f t="shared" si="38"/>
        <v>0</v>
      </c>
      <c r="W226" s="688"/>
      <c r="X226" s="688"/>
      <c r="Y226" s="688"/>
      <c r="Z226" s="688"/>
      <c r="AA226" s="688"/>
      <c r="AB226" s="688"/>
      <c r="AC226" s="611">
        <f t="shared" si="39"/>
        <v>0</v>
      </c>
      <c r="AD226" s="688"/>
      <c r="AE226" s="688"/>
      <c r="AF226" s="688"/>
      <c r="AG226" s="688"/>
      <c r="AH226" s="688"/>
      <c r="AI226" s="688"/>
      <c r="AJ226" s="611">
        <f t="shared" si="35"/>
        <v>0</v>
      </c>
      <c r="AK226" s="688"/>
      <c r="AL226" s="688"/>
      <c r="AM226" s="688"/>
      <c r="AN226" s="688"/>
      <c r="AO226" s="688"/>
      <c r="AP226" s="688"/>
      <c r="AQ226" s="611">
        <f t="shared" si="36"/>
        <v>0</v>
      </c>
      <c r="AR226" s="473"/>
      <c r="AS226" s="664">
        <f t="shared" si="37"/>
        <v>211</v>
      </c>
      <c r="AT226" s="611">
        <f t="shared" si="40"/>
        <v>0</v>
      </c>
      <c r="AU226" s="611">
        <f t="shared" si="41"/>
        <v>0</v>
      </c>
      <c r="AV226" s="611">
        <f t="shared" si="42"/>
        <v>0</v>
      </c>
    </row>
    <row r="227" spans="1:48" ht="18" customHeight="1" x14ac:dyDescent="0.25">
      <c r="A227" s="664">
        <f t="shared" si="43"/>
        <v>212</v>
      </c>
      <c r="B227" s="688"/>
      <c r="C227" s="688"/>
      <c r="D227" s="688"/>
      <c r="E227" s="688"/>
      <c r="F227" s="688"/>
      <c r="G227" s="688"/>
      <c r="H227" s="611">
        <f t="shared" si="33"/>
        <v>0</v>
      </c>
      <c r="I227" s="688"/>
      <c r="J227" s="688"/>
      <c r="K227" s="688"/>
      <c r="L227" s="688"/>
      <c r="M227" s="688"/>
      <c r="N227" s="688"/>
      <c r="O227" s="611">
        <f t="shared" si="34"/>
        <v>0</v>
      </c>
      <c r="P227" s="688"/>
      <c r="Q227" s="688"/>
      <c r="R227" s="688"/>
      <c r="S227" s="688"/>
      <c r="T227" s="688"/>
      <c r="U227" s="688"/>
      <c r="V227" s="611">
        <f t="shared" si="38"/>
        <v>0</v>
      </c>
      <c r="W227" s="688"/>
      <c r="X227" s="688"/>
      <c r="Y227" s="688"/>
      <c r="Z227" s="688"/>
      <c r="AA227" s="688"/>
      <c r="AB227" s="688"/>
      <c r="AC227" s="611">
        <f t="shared" si="39"/>
        <v>0</v>
      </c>
      <c r="AD227" s="688"/>
      <c r="AE227" s="688"/>
      <c r="AF227" s="688"/>
      <c r="AG227" s="688"/>
      <c r="AH227" s="688"/>
      <c r="AI227" s="688"/>
      <c r="AJ227" s="611">
        <f t="shared" si="35"/>
        <v>0</v>
      </c>
      <c r="AK227" s="688"/>
      <c r="AL227" s="688"/>
      <c r="AM227" s="688"/>
      <c r="AN227" s="688"/>
      <c r="AO227" s="688"/>
      <c r="AP227" s="688"/>
      <c r="AQ227" s="611">
        <f t="shared" si="36"/>
        <v>0</v>
      </c>
      <c r="AR227" s="473"/>
      <c r="AS227" s="664">
        <f t="shared" si="37"/>
        <v>212</v>
      </c>
      <c r="AT227" s="611">
        <f t="shared" si="40"/>
        <v>0</v>
      </c>
      <c r="AU227" s="611">
        <f t="shared" si="41"/>
        <v>0</v>
      </c>
      <c r="AV227" s="611">
        <f t="shared" si="42"/>
        <v>0</v>
      </c>
    </row>
    <row r="228" spans="1:48" ht="18" customHeight="1" x14ac:dyDescent="0.25">
      <c r="A228" s="664">
        <f t="shared" si="43"/>
        <v>213</v>
      </c>
      <c r="B228" s="688"/>
      <c r="C228" s="688"/>
      <c r="D228" s="688"/>
      <c r="E228" s="688"/>
      <c r="F228" s="688"/>
      <c r="G228" s="688"/>
      <c r="H228" s="611">
        <f t="shared" si="33"/>
        <v>0</v>
      </c>
      <c r="I228" s="688"/>
      <c r="J228" s="688"/>
      <c r="K228" s="688"/>
      <c r="L228" s="688"/>
      <c r="M228" s="688"/>
      <c r="N228" s="688"/>
      <c r="O228" s="611">
        <f t="shared" si="34"/>
        <v>0</v>
      </c>
      <c r="P228" s="688"/>
      <c r="Q228" s="688"/>
      <c r="R228" s="688"/>
      <c r="S228" s="688"/>
      <c r="T228" s="688"/>
      <c r="U228" s="688"/>
      <c r="V228" s="611">
        <f t="shared" si="38"/>
        <v>0</v>
      </c>
      <c r="W228" s="688"/>
      <c r="X228" s="688"/>
      <c r="Y228" s="688"/>
      <c r="Z228" s="688"/>
      <c r="AA228" s="688"/>
      <c r="AB228" s="688"/>
      <c r="AC228" s="611">
        <f t="shared" si="39"/>
        <v>0</v>
      </c>
      <c r="AD228" s="688"/>
      <c r="AE228" s="688"/>
      <c r="AF228" s="688"/>
      <c r="AG228" s="688"/>
      <c r="AH228" s="688"/>
      <c r="AI228" s="688"/>
      <c r="AJ228" s="611">
        <f t="shared" si="35"/>
        <v>0</v>
      </c>
      <c r="AK228" s="688"/>
      <c r="AL228" s="688"/>
      <c r="AM228" s="688"/>
      <c r="AN228" s="688"/>
      <c r="AO228" s="688"/>
      <c r="AP228" s="688"/>
      <c r="AQ228" s="611">
        <f t="shared" si="36"/>
        <v>0</v>
      </c>
      <c r="AR228" s="473"/>
      <c r="AS228" s="664">
        <f t="shared" si="37"/>
        <v>213</v>
      </c>
      <c r="AT228" s="611">
        <f t="shared" si="40"/>
        <v>0</v>
      </c>
      <c r="AU228" s="611">
        <f t="shared" si="41"/>
        <v>0</v>
      </c>
      <c r="AV228" s="611">
        <f t="shared" si="42"/>
        <v>0</v>
      </c>
    </row>
    <row r="229" spans="1:48" ht="18" customHeight="1" x14ac:dyDescent="0.25">
      <c r="A229" s="664">
        <f t="shared" si="43"/>
        <v>214</v>
      </c>
      <c r="B229" s="688"/>
      <c r="C229" s="688"/>
      <c r="D229" s="688"/>
      <c r="E229" s="688"/>
      <c r="F229" s="688"/>
      <c r="G229" s="688"/>
      <c r="H229" s="611">
        <f t="shared" si="33"/>
        <v>0</v>
      </c>
      <c r="I229" s="688"/>
      <c r="J229" s="688"/>
      <c r="K229" s="688"/>
      <c r="L229" s="688"/>
      <c r="M229" s="688"/>
      <c r="N229" s="688"/>
      <c r="O229" s="611">
        <f t="shared" si="34"/>
        <v>0</v>
      </c>
      <c r="P229" s="688"/>
      <c r="Q229" s="688"/>
      <c r="R229" s="688"/>
      <c r="S229" s="688"/>
      <c r="T229" s="688"/>
      <c r="U229" s="688"/>
      <c r="V229" s="611">
        <f t="shared" si="38"/>
        <v>0</v>
      </c>
      <c r="W229" s="688"/>
      <c r="X229" s="688"/>
      <c r="Y229" s="688"/>
      <c r="Z229" s="688"/>
      <c r="AA229" s="688"/>
      <c r="AB229" s="688"/>
      <c r="AC229" s="611">
        <f t="shared" si="39"/>
        <v>0</v>
      </c>
      <c r="AD229" s="688"/>
      <c r="AE229" s="688"/>
      <c r="AF229" s="688"/>
      <c r="AG229" s="688"/>
      <c r="AH229" s="688"/>
      <c r="AI229" s="688"/>
      <c r="AJ229" s="611">
        <f t="shared" si="35"/>
        <v>0</v>
      </c>
      <c r="AK229" s="688"/>
      <c r="AL229" s="688"/>
      <c r="AM229" s="688"/>
      <c r="AN229" s="688"/>
      <c r="AO229" s="688"/>
      <c r="AP229" s="688"/>
      <c r="AQ229" s="611">
        <f t="shared" si="36"/>
        <v>0</v>
      </c>
      <c r="AR229" s="473"/>
      <c r="AS229" s="664">
        <f t="shared" si="37"/>
        <v>214</v>
      </c>
      <c r="AT229" s="611">
        <f t="shared" si="40"/>
        <v>0</v>
      </c>
      <c r="AU229" s="611">
        <f t="shared" si="41"/>
        <v>0</v>
      </c>
      <c r="AV229" s="611">
        <f t="shared" si="42"/>
        <v>0</v>
      </c>
    </row>
    <row r="230" spans="1:48" ht="18" customHeight="1" x14ac:dyDescent="0.25">
      <c r="A230" s="664">
        <f t="shared" si="43"/>
        <v>215</v>
      </c>
      <c r="B230" s="688"/>
      <c r="C230" s="688"/>
      <c r="D230" s="688"/>
      <c r="E230" s="688"/>
      <c r="F230" s="688"/>
      <c r="G230" s="688"/>
      <c r="H230" s="611">
        <f t="shared" si="33"/>
        <v>0</v>
      </c>
      <c r="I230" s="688"/>
      <c r="J230" s="688"/>
      <c r="K230" s="688"/>
      <c r="L230" s="688"/>
      <c r="M230" s="688"/>
      <c r="N230" s="688"/>
      <c r="O230" s="611">
        <f t="shared" si="34"/>
        <v>0</v>
      </c>
      <c r="P230" s="688"/>
      <c r="Q230" s="688"/>
      <c r="R230" s="688"/>
      <c r="S230" s="688"/>
      <c r="T230" s="688"/>
      <c r="U230" s="688"/>
      <c r="V230" s="611">
        <f t="shared" si="38"/>
        <v>0</v>
      </c>
      <c r="W230" s="688"/>
      <c r="X230" s="688"/>
      <c r="Y230" s="688"/>
      <c r="Z230" s="688"/>
      <c r="AA230" s="688"/>
      <c r="AB230" s="688"/>
      <c r="AC230" s="611">
        <f t="shared" si="39"/>
        <v>0</v>
      </c>
      <c r="AD230" s="688"/>
      <c r="AE230" s="688"/>
      <c r="AF230" s="688"/>
      <c r="AG230" s="688"/>
      <c r="AH230" s="688"/>
      <c r="AI230" s="688"/>
      <c r="AJ230" s="611">
        <f t="shared" si="35"/>
        <v>0</v>
      </c>
      <c r="AK230" s="688"/>
      <c r="AL230" s="688"/>
      <c r="AM230" s="688"/>
      <c r="AN230" s="688"/>
      <c r="AO230" s="688"/>
      <c r="AP230" s="688"/>
      <c r="AQ230" s="611">
        <f t="shared" si="36"/>
        <v>0</v>
      </c>
      <c r="AR230" s="473"/>
      <c r="AS230" s="664">
        <f t="shared" si="37"/>
        <v>215</v>
      </c>
      <c r="AT230" s="611">
        <f t="shared" si="40"/>
        <v>0</v>
      </c>
      <c r="AU230" s="611">
        <f t="shared" si="41"/>
        <v>0</v>
      </c>
      <c r="AV230" s="611">
        <f t="shared" si="42"/>
        <v>0</v>
      </c>
    </row>
    <row r="231" spans="1:48" ht="18" customHeight="1" x14ac:dyDescent="0.25">
      <c r="A231" s="664">
        <f t="shared" si="43"/>
        <v>216</v>
      </c>
      <c r="B231" s="688"/>
      <c r="C231" s="688"/>
      <c r="D231" s="688"/>
      <c r="E231" s="688"/>
      <c r="F231" s="688"/>
      <c r="G231" s="688"/>
      <c r="H231" s="611">
        <f t="shared" si="33"/>
        <v>0</v>
      </c>
      <c r="I231" s="688"/>
      <c r="J231" s="688"/>
      <c r="K231" s="688"/>
      <c r="L231" s="688"/>
      <c r="M231" s="688"/>
      <c r="N231" s="688"/>
      <c r="O231" s="611">
        <f t="shared" si="34"/>
        <v>0</v>
      </c>
      <c r="P231" s="688"/>
      <c r="Q231" s="688"/>
      <c r="R231" s="688"/>
      <c r="S231" s="688"/>
      <c r="T231" s="688"/>
      <c r="U231" s="688"/>
      <c r="V231" s="611">
        <f t="shared" si="38"/>
        <v>0</v>
      </c>
      <c r="W231" s="688"/>
      <c r="X231" s="688"/>
      <c r="Y231" s="688"/>
      <c r="Z231" s="688"/>
      <c r="AA231" s="688"/>
      <c r="AB231" s="688"/>
      <c r="AC231" s="611">
        <f t="shared" si="39"/>
        <v>0</v>
      </c>
      <c r="AD231" s="688"/>
      <c r="AE231" s="688"/>
      <c r="AF231" s="688"/>
      <c r="AG231" s="688"/>
      <c r="AH231" s="688"/>
      <c r="AI231" s="688"/>
      <c r="AJ231" s="611">
        <f t="shared" si="35"/>
        <v>0</v>
      </c>
      <c r="AK231" s="688"/>
      <c r="AL231" s="688"/>
      <c r="AM231" s="688"/>
      <c r="AN231" s="688"/>
      <c r="AO231" s="688"/>
      <c r="AP231" s="688"/>
      <c r="AQ231" s="611">
        <f t="shared" si="36"/>
        <v>0</v>
      </c>
      <c r="AR231" s="473"/>
      <c r="AS231" s="664">
        <f t="shared" si="37"/>
        <v>216</v>
      </c>
      <c r="AT231" s="611">
        <f t="shared" si="40"/>
        <v>0</v>
      </c>
      <c r="AU231" s="611">
        <f t="shared" si="41"/>
        <v>0</v>
      </c>
      <c r="AV231" s="611">
        <f t="shared" si="42"/>
        <v>0</v>
      </c>
    </row>
    <row r="232" spans="1:48" ht="18" customHeight="1" x14ac:dyDescent="0.25">
      <c r="A232" s="664">
        <f t="shared" si="43"/>
        <v>217</v>
      </c>
      <c r="B232" s="688"/>
      <c r="C232" s="688"/>
      <c r="D232" s="688"/>
      <c r="E232" s="688"/>
      <c r="F232" s="688"/>
      <c r="G232" s="688"/>
      <c r="H232" s="611">
        <f t="shared" si="33"/>
        <v>0</v>
      </c>
      <c r="I232" s="688"/>
      <c r="J232" s="688"/>
      <c r="K232" s="688"/>
      <c r="L232" s="688"/>
      <c r="M232" s="688"/>
      <c r="N232" s="688"/>
      <c r="O232" s="611">
        <f t="shared" si="34"/>
        <v>0</v>
      </c>
      <c r="P232" s="688"/>
      <c r="Q232" s="688"/>
      <c r="R232" s="688"/>
      <c r="S232" s="688"/>
      <c r="T232" s="688"/>
      <c r="U232" s="688"/>
      <c r="V232" s="611">
        <f t="shared" si="38"/>
        <v>0</v>
      </c>
      <c r="W232" s="688"/>
      <c r="X232" s="688"/>
      <c r="Y232" s="688"/>
      <c r="Z232" s="688"/>
      <c r="AA232" s="688"/>
      <c r="AB232" s="688"/>
      <c r="AC232" s="611">
        <f t="shared" si="39"/>
        <v>0</v>
      </c>
      <c r="AD232" s="688"/>
      <c r="AE232" s="688"/>
      <c r="AF232" s="688"/>
      <c r="AG232" s="688"/>
      <c r="AH232" s="688"/>
      <c r="AI232" s="688"/>
      <c r="AJ232" s="611">
        <f t="shared" si="35"/>
        <v>0</v>
      </c>
      <c r="AK232" s="688"/>
      <c r="AL232" s="688"/>
      <c r="AM232" s="688"/>
      <c r="AN232" s="688"/>
      <c r="AO232" s="688"/>
      <c r="AP232" s="688"/>
      <c r="AQ232" s="611">
        <f t="shared" si="36"/>
        <v>0</v>
      </c>
      <c r="AR232" s="473"/>
      <c r="AS232" s="664">
        <f t="shared" si="37"/>
        <v>217</v>
      </c>
      <c r="AT232" s="611">
        <f t="shared" si="40"/>
        <v>0</v>
      </c>
      <c r="AU232" s="611">
        <f t="shared" si="41"/>
        <v>0</v>
      </c>
      <c r="AV232" s="611">
        <f t="shared" si="42"/>
        <v>0</v>
      </c>
    </row>
    <row r="233" spans="1:48" ht="18" customHeight="1" x14ac:dyDescent="0.25">
      <c r="A233" s="664">
        <f t="shared" si="43"/>
        <v>218</v>
      </c>
      <c r="B233" s="688"/>
      <c r="C233" s="688"/>
      <c r="D233" s="688"/>
      <c r="E233" s="688"/>
      <c r="F233" s="688"/>
      <c r="G233" s="688"/>
      <c r="H233" s="611">
        <f t="shared" si="33"/>
        <v>0</v>
      </c>
      <c r="I233" s="688"/>
      <c r="J233" s="688"/>
      <c r="K233" s="688"/>
      <c r="L233" s="688"/>
      <c r="M233" s="688"/>
      <c r="N233" s="688"/>
      <c r="O233" s="611">
        <f t="shared" si="34"/>
        <v>0</v>
      </c>
      <c r="P233" s="688"/>
      <c r="Q233" s="688"/>
      <c r="R233" s="688"/>
      <c r="S233" s="688"/>
      <c r="T233" s="688"/>
      <c r="U233" s="688"/>
      <c r="V233" s="611">
        <f t="shared" si="38"/>
        <v>0</v>
      </c>
      <c r="W233" s="688"/>
      <c r="X233" s="688"/>
      <c r="Y233" s="688"/>
      <c r="Z233" s="688"/>
      <c r="AA233" s="688"/>
      <c r="AB233" s="688"/>
      <c r="AC233" s="611">
        <f t="shared" si="39"/>
        <v>0</v>
      </c>
      <c r="AD233" s="688"/>
      <c r="AE233" s="688"/>
      <c r="AF233" s="688"/>
      <c r="AG233" s="688"/>
      <c r="AH233" s="688"/>
      <c r="AI233" s="688"/>
      <c r="AJ233" s="611">
        <f t="shared" si="35"/>
        <v>0</v>
      </c>
      <c r="AK233" s="688"/>
      <c r="AL233" s="688"/>
      <c r="AM233" s="688"/>
      <c r="AN233" s="688"/>
      <c r="AO233" s="688"/>
      <c r="AP233" s="688"/>
      <c r="AQ233" s="611">
        <f t="shared" si="36"/>
        <v>0</v>
      </c>
      <c r="AR233" s="473"/>
      <c r="AS233" s="664">
        <f t="shared" si="37"/>
        <v>218</v>
      </c>
      <c r="AT233" s="611">
        <f t="shared" si="40"/>
        <v>0</v>
      </c>
      <c r="AU233" s="611">
        <f t="shared" si="41"/>
        <v>0</v>
      </c>
      <c r="AV233" s="611">
        <f t="shared" si="42"/>
        <v>0</v>
      </c>
    </row>
    <row r="234" spans="1:48" ht="18" customHeight="1" x14ac:dyDescent="0.25">
      <c r="A234" s="664">
        <f t="shared" si="43"/>
        <v>219</v>
      </c>
      <c r="B234" s="688"/>
      <c r="C234" s="688"/>
      <c r="D234" s="688"/>
      <c r="E234" s="688"/>
      <c r="F234" s="688"/>
      <c r="G234" s="688"/>
      <c r="H234" s="611">
        <f t="shared" si="33"/>
        <v>0</v>
      </c>
      <c r="I234" s="688"/>
      <c r="J234" s="688"/>
      <c r="K234" s="688"/>
      <c r="L234" s="688"/>
      <c r="M234" s="688"/>
      <c r="N234" s="688"/>
      <c r="O234" s="611">
        <f t="shared" si="34"/>
        <v>0</v>
      </c>
      <c r="P234" s="688"/>
      <c r="Q234" s="688"/>
      <c r="R234" s="688"/>
      <c r="S234" s="688"/>
      <c r="T234" s="688"/>
      <c r="U234" s="688"/>
      <c r="V234" s="611">
        <f t="shared" si="38"/>
        <v>0</v>
      </c>
      <c r="W234" s="688"/>
      <c r="X234" s="688"/>
      <c r="Y234" s="688"/>
      <c r="Z234" s="688"/>
      <c r="AA234" s="688"/>
      <c r="AB234" s="688"/>
      <c r="AC234" s="611">
        <f t="shared" si="39"/>
        <v>0</v>
      </c>
      <c r="AD234" s="688"/>
      <c r="AE234" s="688"/>
      <c r="AF234" s="688"/>
      <c r="AG234" s="688"/>
      <c r="AH234" s="688"/>
      <c r="AI234" s="688"/>
      <c r="AJ234" s="611">
        <f t="shared" si="35"/>
        <v>0</v>
      </c>
      <c r="AK234" s="688"/>
      <c r="AL234" s="688"/>
      <c r="AM234" s="688"/>
      <c r="AN234" s="688"/>
      <c r="AO234" s="688"/>
      <c r="AP234" s="688"/>
      <c r="AQ234" s="611">
        <f t="shared" si="36"/>
        <v>0</v>
      </c>
      <c r="AR234" s="473"/>
      <c r="AS234" s="664">
        <f t="shared" si="37"/>
        <v>219</v>
      </c>
      <c r="AT234" s="611">
        <f t="shared" si="40"/>
        <v>0</v>
      </c>
      <c r="AU234" s="611">
        <f t="shared" si="41"/>
        <v>0</v>
      </c>
      <c r="AV234" s="611">
        <f t="shared" si="42"/>
        <v>0</v>
      </c>
    </row>
    <row r="235" spans="1:48" ht="18" customHeight="1" x14ac:dyDescent="0.25">
      <c r="A235" s="664">
        <f t="shared" si="43"/>
        <v>220</v>
      </c>
      <c r="B235" s="688"/>
      <c r="C235" s="688"/>
      <c r="D235" s="688"/>
      <c r="E235" s="688"/>
      <c r="F235" s="688"/>
      <c r="G235" s="688"/>
      <c r="H235" s="611">
        <f t="shared" si="33"/>
        <v>0</v>
      </c>
      <c r="I235" s="688"/>
      <c r="J235" s="688"/>
      <c r="K235" s="688"/>
      <c r="L235" s="688"/>
      <c r="M235" s="688"/>
      <c r="N235" s="688"/>
      <c r="O235" s="611">
        <f t="shared" si="34"/>
        <v>0</v>
      </c>
      <c r="P235" s="688"/>
      <c r="Q235" s="688"/>
      <c r="R235" s="688"/>
      <c r="S235" s="688"/>
      <c r="T235" s="688"/>
      <c r="U235" s="688"/>
      <c r="V235" s="611">
        <f t="shared" si="38"/>
        <v>0</v>
      </c>
      <c r="W235" s="688"/>
      <c r="X235" s="688"/>
      <c r="Y235" s="688"/>
      <c r="Z235" s="688"/>
      <c r="AA235" s="688"/>
      <c r="AB235" s="688"/>
      <c r="AC235" s="611">
        <f t="shared" si="39"/>
        <v>0</v>
      </c>
      <c r="AD235" s="688"/>
      <c r="AE235" s="688"/>
      <c r="AF235" s="688"/>
      <c r="AG235" s="688"/>
      <c r="AH235" s="688"/>
      <c r="AI235" s="688"/>
      <c r="AJ235" s="611">
        <f t="shared" si="35"/>
        <v>0</v>
      </c>
      <c r="AK235" s="688"/>
      <c r="AL235" s="688"/>
      <c r="AM235" s="688"/>
      <c r="AN235" s="688"/>
      <c r="AO235" s="688"/>
      <c r="AP235" s="688"/>
      <c r="AQ235" s="611">
        <f t="shared" si="36"/>
        <v>0</v>
      </c>
      <c r="AR235" s="473"/>
      <c r="AS235" s="664">
        <f t="shared" si="37"/>
        <v>220</v>
      </c>
      <c r="AT235" s="611">
        <f t="shared" si="40"/>
        <v>0</v>
      </c>
      <c r="AU235" s="611">
        <f t="shared" si="41"/>
        <v>0</v>
      </c>
      <c r="AV235" s="611">
        <f t="shared" si="42"/>
        <v>0</v>
      </c>
    </row>
    <row r="236" spans="1:48" ht="18" customHeight="1" x14ac:dyDescent="0.25">
      <c r="A236" s="664">
        <f t="shared" si="43"/>
        <v>221</v>
      </c>
      <c r="B236" s="688"/>
      <c r="C236" s="688"/>
      <c r="D236" s="688"/>
      <c r="E236" s="688"/>
      <c r="F236" s="688"/>
      <c r="G236" s="688"/>
      <c r="H236" s="611">
        <f t="shared" si="33"/>
        <v>0</v>
      </c>
      <c r="I236" s="688"/>
      <c r="J236" s="688"/>
      <c r="K236" s="688"/>
      <c r="L236" s="688"/>
      <c r="M236" s="688"/>
      <c r="N236" s="688"/>
      <c r="O236" s="611">
        <f t="shared" si="34"/>
        <v>0</v>
      </c>
      <c r="P236" s="688"/>
      <c r="Q236" s="688"/>
      <c r="R236" s="688"/>
      <c r="S236" s="688"/>
      <c r="T236" s="688"/>
      <c r="U236" s="688"/>
      <c r="V236" s="611">
        <f t="shared" si="38"/>
        <v>0</v>
      </c>
      <c r="W236" s="688"/>
      <c r="X236" s="688"/>
      <c r="Y236" s="688"/>
      <c r="Z236" s="688"/>
      <c r="AA236" s="688"/>
      <c r="AB236" s="688"/>
      <c r="AC236" s="611">
        <f t="shared" si="39"/>
        <v>0</v>
      </c>
      <c r="AD236" s="688"/>
      <c r="AE236" s="688"/>
      <c r="AF236" s="688"/>
      <c r="AG236" s="688"/>
      <c r="AH236" s="688"/>
      <c r="AI236" s="688"/>
      <c r="AJ236" s="611">
        <f t="shared" si="35"/>
        <v>0</v>
      </c>
      <c r="AK236" s="688"/>
      <c r="AL236" s="688"/>
      <c r="AM236" s="688"/>
      <c r="AN236" s="688"/>
      <c r="AO236" s="688"/>
      <c r="AP236" s="688"/>
      <c r="AQ236" s="611">
        <f t="shared" si="36"/>
        <v>0</v>
      </c>
      <c r="AR236" s="473"/>
      <c r="AS236" s="664">
        <f t="shared" si="37"/>
        <v>221</v>
      </c>
      <c r="AT236" s="611">
        <f t="shared" si="40"/>
        <v>0</v>
      </c>
      <c r="AU236" s="611">
        <f t="shared" si="41"/>
        <v>0</v>
      </c>
      <c r="AV236" s="611">
        <f t="shared" si="42"/>
        <v>0</v>
      </c>
    </row>
    <row r="237" spans="1:48" ht="18" customHeight="1" x14ac:dyDescent="0.25">
      <c r="A237" s="664">
        <f t="shared" si="43"/>
        <v>222</v>
      </c>
      <c r="B237" s="688"/>
      <c r="C237" s="688"/>
      <c r="D237" s="688"/>
      <c r="E237" s="688"/>
      <c r="F237" s="688"/>
      <c r="G237" s="688"/>
      <c r="H237" s="611">
        <f t="shared" si="33"/>
        <v>0</v>
      </c>
      <c r="I237" s="688"/>
      <c r="J237" s="688"/>
      <c r="K237" s="688"/>
      <c r="L237" s="688"/>
      <c r="M237" s="688"/>
      <c r="N237" s="688"/>
      <c r="O237" s="611">
        <f t="shared" si="34"/>
        <v>0</v>
      </c>
      <c r="P237" s="688"/>
      <c r="Q237" s="688"/>
      <c r="R237" s="688"/>
      <c r="S237" s="688"/>
      <c r="T237" s="688"/>
      <c r="U237" s="688"/>
      <c r="V237" s="611">
        <f t="shared" si="38"/>
        <v>0</v>
      </c>
      <c r="W237" s="688"/>
      <c r="X237" s="688"/>
      <c r="Y237" s="688"/>
      <c r="Z237" s="688"/>
      <c r="AA237" s="688"/>
      <c r="AB237" s="688"/>
      <c r="AC237" s="611">
        <f t="shared" si="39"/>
        <v>0</v>
      </c>
      <c r="AD237" s="688"/>
      <c r="AE237" s="688"/>
      <c r="AF237" s="688"/>
      <c r="AG237" s="688"/>
      <c r="AH237" s="688"/>
      <c r="AI237" s="688"/>
      <c r="AJ237" s="611">
        <f t="shared" si="35"/>
        <v>0</v>
      </c>
      <c r="AK237" s="688"/>
      <c r="AL237" s="688"/>
      <c r="AM237" s="688"/>
      <c r="AN237" s="688"/>
      <c r="AO237" s="688"/>
      <c r="AP237" s="688"/>
      <c r="AQ237" s="611">
        <f t="shared" si="36"/>
        <v>0</v>
      </c>
      <c r="AR237" s="473"/>
      <c r="AS237" s="664">
        <f t="shared" si="37"/>
        <v>222</v>
      </c>
      <c r="AT237" s="611">
        <f t="shared" si="40"/>
        <v>0</v>
      </c>
      <c r="AU237" s="611">
        <f t="shared" si="41"/>
        <v>0</v>
      </c>
      <c r="AV237" s="611">
        <f t="shared" si="42"/>
        <v>0</v>
      </c>
    </row>
    <row r="238" spans="1:48" ht="18" customHeight="1" x14ac:dyDescent="0.25">
      <c r="A238" s="664">
        <f t="shared" si="43"/>
        <v>223</v>
      </c>
      <c r="B238" s="688"/>
      <c r="C238" s="688"/>
      <c r="D238" s="688"/>
      <c r="E238" s="688"/>
      <c r="F238" s="688"/>
      <c r="G238" s="688"/>
      <c r="H238" s="611">
        <f t="shared" si="33"/>
        <v>0</v>
      </c>
      <c r="I238" s="688"/>
      <c r="J238" s="688"/>
      <c r="K238" s="688"/>
      <c r="L238" s="688"/>
      <c r="M238" s="688"/>
      <c r="N238" s="688"/>
      <c r="O238" s="611">
        <f t="shared" si="34"/>
        <v>0</v>
      </c>
      <c r="P238" s="688"/>
      <c r="Q238" s="688"/>
      <c r="R238" s="688"/>
      <c r="S238" s="688"/>
      <c r="T238" s="688"/>
      <c r="U238" s="688"/>
      <c r="V238" s="611">
        <f t="shared" si="38"/>
        <v>0</v>
      </c>
      <c r="W238" s="688"/>
      <c r="X238" s="688"/>
      <c r="Y238" s="688"/>
      <c r="Z238" s="688"/>
      <c r="AA238" s="688"/>
      <c r="AB238" s="688"/>
      <c r="AC238" s="611">
        <f t="shared" si="39"/>
        <v>0</v>
      </c>
      <c r="AD238" s="688"/>
      <c r="AE238" s="688"/>
      <c r="AF238" s="688"/>
      <c r="AG238" s="688"/>
      <c r="AH238" s="688"/>
      <c r="AI238" s="688"/>
      <c r="AJ238" s="611">
        <f t="shared" si="35"/>
        <v>0</v>
      </c>
      <c r="AK238" s="688"/>
      <c r="AL238" s="688"/>
      <c r="AM238" s="688"/>
      <c r="AN238" s="688"/>
      <c r="AO238" s="688"/>
      <c r="AP238" s="688"/>
      <c r="AQ238" s="611">
        <f t="shared" si="36"/>
        <v>0</v>
      </c>
      <c r="AR238" s="473"/>
      <c r="AS238" s="664">
        <f t="shared" si="37"/>
        <v>223</v>
      </c>
      <c r="AT238" s="611">
        <f t="shared" si="40"/>
        <v>0</v>
      </c>
      <c r="AU238" s="611">
        <f t="shared" si="41"/>
        <v>0</v>
      </c>
      <c r="AV238" s="611">
        <f t="shared" si="42"/>
        <v>0</v>
      </c>
    </row>
    <row r="239" spans="1:48" ht="18" customHeight="1" x14ac:dyDescent="0.25">
      <c r="A239" s="664">
        <f t="shared" si="43"/>
        <v>224</v>
      </c>
      <c r="B239" s="688"/>
      <c r="C239" s="688"/>
      <c r="D239" s="688"/>
      <c r="E239" s="688"/>
      <c r="F239" s="688"/>
      <c r="G239" s="688"/>
      <c r="H239" s="611">
        <f t="shared" si="33"/>
        <v>0</v>
      </c>
      <c r="I239" s="688"/>
      <c r="J239" s="688"/>
      <c r="K239" s="688"/>
      <c r="L239" s="688"/>
      <c r="M239" s="688"/>
      <c r="N239" s="688"/>
      <c r="O239" s="611">
        <f t="shared" si="34"/>
        <v>0</v>
      </c>
      <c r="P239" s="688"/>
      <c r="Q239" s="688"/>
      <c r="R239" s="688"/>
      <c r="S239" s="688"/>
      <c r="T239" s="688"/>
      <c r="U239" s="688"/>
      <c r="V239" s="611">
        <f t="shared" si="38"/>
        <v>0</v>
      </c>
      <c r="W239" s="688"/>
      <c r="X239" s="688"/>
      <c r="Y239" s="688"/>
      <c r="Z239" s="688"/>
      <c r="AA239" s="688"/>
      <c r="AB239" s="688"/>
      <c r="AC239" s="611">
        <f t="shared" si="39"/>
        <v>0</v>
      </c>
      <c r="AD239" s="688"/>
      <c r="AE239" s="688"/>
      <c r="AF239" s="688"/>
      <c r="AG239" s="688"/>
      <c r="AH239" s="688"/>
      <c r="AI239" s="688"/>
      <c r="AJ239" s="611">
        <f t="shared" si="35"/>
        <v>0</v>
      </c>
      <c r="AK239" s="688"/>
      <c r="AL239" s="688"/>
      <c r="AM239" s="688"/>
      <c r="AN239" s="688"/>
      <c r="AO239" s="688"/>
      <c r="AP239" s="688"/>
      <c r="AQ239" s="611">
        <f t="shared" si="36"/>
        <v>0</v>
      </c>
      <c r="AR239" s="473"/>
      <c r="AS239" s="664">
        <f t="shared" si="37"/>
        <v>224</v>
      </c>
      <c r="AT239" s="611">
        <f t="shared" si="40"/>
        <v>0</v>
      </c>
      <c r="AU239" s="611">
        <f t="shared" si="41"/>
        <v>0</v>
      </c>
      <c r="AV239" s="611">
        <f t="shared" si="42"/>
        <v>0</v>
      </c>
    </row>
    <row r="240" spans="1:48" ht="18" customHeight="1" x14ac:dyDescent="0.25">
      <c r="A240" s="664">
        <f t="shared" si="43"/>
        <v>225</v>
      </c>
      <c r="B240" s="688"/>
      <c r="C240" s="688"/>
      <c r="D240" s="688"/>
      <c r="E240" s="688"/>
      <c r="F240" s="688"/>
      <c r="G240" s="688"/>
      <c r="H240" s="611">
        <f t="shared" si="33"/>
        <v>0</v>
      </c>
      <c r="I240" s="688"/>
      <c r="J240" s="688"/>
      <c r="K240" s="688"/>
      <c r="L240" s="688"/>
      <c r="M240" s="688"/>
      <c r="N240" s="688"/>
      <c r="O240" s="611">
        <f t="shared" si="34"/>
        <v>0</v>
      </c>
      <c r="P240" s="688"/>
      <c r="Q240" s="688"/>
      <c r="R240" s="688"/>
      <c r="S240" s="688"/>
      <c r="T240" s="688"/>
      <c r="U240" s="688"/>
      <c r="V240" s="611">
        <f t="shared" si="38"/>
        <v>0</v>
      </c>
      <c r="W240" s="688"/>
      <c r="X240" s="688"/>
      <c r="Y240" s="688"/>
      <c r="Z240" s="688"/>
      <c r="AA240" s="688"/>
      <c r="AB240" s="688"/>
      <c r="AC240" s="611">
        <f t="shared" si="39"/>
        <v>0</v>
      </c>
      <c r="AD240" s="688"/>
      <c r="AE240" s="688"/>
      <c r="AF240" s="688"/>
      <c r="AG240" s="688"/>
      <c r="AH240" s="688"/>
      <c r="AI240" s="688"/>
      <c r="AJ240" s="611">
        <f t="shared" si="35"/>
        <v>0</v>
      </c>
      <c r="AK240" s="688"/>
      <c r="AL240" s="688"/>
      <c r="AM240" s="688"/>
      <c r="AN240" s="688"/>
      <c r="AO240" s="688"/>
      <c r="AP240" s="688"/>
      <c r="AQ240" s="611">
        <f t="shared" si="36"/>
        <v>0</v>
      </c>
      <c r="AR240" s="473"/>
      <c r="AS240" s="664">
        <f t="shared" si="37"/>
        <v>225</v>
      </c>
      <c r="AT240" s="611">
        <f t="shared" si="40"/>
        <v>0</v>
      </c>
      <c r="AU240" s="611">
        <f t="shared" si="41"/>
        <v>0</v>
      </c>
      <c r="AV240" s="611">
        <f t="shared" si="42"/>
        <v>0</v>
      </c>
    </row>
    <row r="241" spans="1:48" ht="18" customHeight="1" x14ac:dyDescent="0.25">
      <c r="A241" s="664">
        <f t="shared" si="43"/>
        <v>226</v>
      </c>
      <c r="B241" s="688"/>
      <c r="C241" s="688"/>
      <c r="D241" s="688"/>
      <c r="E241" s="688"/>
      <c r="F241" s="688"/>
      <c r="G241" s="688"/>
      <c r="H241" s="611">
        <f t="shared" si="33"/>
        <v>0</v>
      </c>
      <c r="I241" s="688"/>
      <c r="J241" s="688"/>
      <c r="K241" s="688"/>
      <c r="L241" s="688"/>
      <c r="M241" s="688"/>
      <c r="N241" s="688"/>
      <c r="O241" s="611">
        <f t="shared" si="34"/>
        <v>0</v>
      </c>
      <c r="P241" s="688"/>
      <c r="Q241" s="688"/>
      <c r="R241" s="688"/>
      <c r="S241" s="688"/>
      <c r="T241" s="688"/>
      <c r="U241" s="688"/>
      <c r="V241" s="611">
        <f t="shared" si="38"/>
        <v>0</v>
      </c>
      <c r="W241" s="688"/>
      <c r="X241" s="688"/>
      <c r="Y241" s="688"/>
      <c r="Z241" s="688"/>
      <c r="AA241" s="688"/>
      <c r="AB241" s="688"/>
      <c r="AC241" s="611">
        <f t="shared" si="39"/>
        <v>0</v>
      </c>
      <c r="AD241" s="688"/>
      <c r="AE241" s="688"/>
      <c r="AF241" s="688"/>
      <c r="AG241" s="688"/>
      <c r="AH241" s="688"/>
      <c r="AI241" s="688"/>
      <c r="AJ241" s="611">
        <f t="shared" si="35"/>
        <v>0</v>
      </c>
      <c r="AK241" s="688"/>
      <c r="AL241" s="688"/>
      <c r="AM241" s="688"/>
      <c r="AN241" s="688"/>
      <c r="AO241" s="688"/>
      <c r="AP241" s="688"/>
      <c r="AQ241" s="611">
        <f t="shared" si="36"/>
        <v>0</v>
      </c>
      <c r="AR241" s="473"/>
      <c r="AS241" s="664">
        <f t="shared" si="37"/>
        <v>226</v>
      </c>
      <c r="AT241" s="611">
        <f t="shared" si="40"/>
        <v>0</v>
      </c>
      <c r="AU241" s="611">
        <f t="shared" si="41"/>
        <v>0</v>
      </c>
      <c r="AV241" s="611">
        <f t="shared" si="42"/>
        <v>0</v>
      </c>
    </row>
    <row r="242" spans="1:48" ht="18" customHeight="1" x14ac:dyDescent="0.25">
      <c r="A242" s="664">
        <f t="shared" si="43"/>
        <v>227</v>
      </c>
      <c r="B242" s="688"/>
      <c r="C242" s="688"/>
      <c r="D242" s="688"/>
      <c r="E242" s="688"/>
      <c r="F242" s="688"/>
      <c r="G242" s="688"/>
      <c r="H242" s="611">
        <f t="shared" si="33"/>
        <v>0</v>
      </c>
      <c r="I242" s="688"/>
      <c r="J242" s="688"/>
      <c r="K242" s="688"/>
      <c r="L242" s="688"/>
      <c r="M242" s="688"/>
      <c r="N242" s="688"/>
      <c r="O242" s="611">
        <f t="shared" si="34"/>
        <v>0</v>
      </c>
      <c r="P242" s="688"/>
      <c r="Q242" s="688"/>
      <c r="R242" s="688"/>
      <c r="S242" s="688"/>
      <c r="T242" s="688"/>
      <c r="U242" s="688"/>
      <c r="V242" s="611">
        <f t="shared" si="38"/>
        <v>0</v>
      </c>
      <c r="W242" s="688"/>
      <c r="X242" s="688"/>
      <c r="Y242" s="688"/>
      <c r="Z242" s="688"/>
      <c r="AA242" s="688"/>
      <c r="AB242" s="688"/>
      <c r="AC242" s="611">
        <f t="shared" si="39"/>
        <v>0</v>
      </c>
      <c r="AD242" s="688"/>
      <c r="AE242" s="688"/>
      <c r="AF242" s="688"/>
      <c r="AG242" s="688"/>
      <c r="AH242" s="688"/>
      <c r="AI242" s="688"/>
      <c r="AJ242" s="611">
        <f t="shared" si="35"/>
        <v>0</v>
      </c>
      <c r="AK242" s="688"/>
      <c r="AL242" s="688"/>
      <c r="AM242" s="688"/>
      <c r="AN242" s="688"/>
      <c r="AO242" s="688"/>
      <c r="AP242" s="688"/>
      <c r="AQ242" s="611">
        <f t="shared" si="36"/>
        <v>0</v>
      </c>
      <c r="AR242" s="473"/>
      <c r="AS242" s="664">
        <f t="shared" si="37"/>
        <v>227</v>
      </c>
      <c r="AT242" s="611">
        <f t="shared" si="40"/>
        <v>0</v>
      </c>
      <c r="AU242" s="611">
        <f t="shared" si="41"/>
        <v>0</v>
      </c>
      <c r="AV242" s="611">
        <f t="shared" si="42"/>
        <v>0</v>
      </c>
    </row>
    <row r="243" spans="1:48" ht="18" customHeight="1" x14ac:dyDescent="0.25">
      <c r="A243" s="664">
        <f t="shared" si="43"/>
        <v>228</v>
      </c>
      <c r="B243" s="688"/>
      <c r="C243" s="688"/>
      <c r="D243" s="688"/>
      <c r="E243" s="688"/>
      <c r="F243" s="688"/>
      <c r="G243" s="688"/>
      <c r="H243" s="611">
        <f t="shared" ref="H243:H306" si="44">SUM(C243:F243)-B243-G243</f>
        <v>0</v>
      </c>
      <c r="I243" s="688"/>
      <c r="J243" s="688"/>
      <c r="K243" s="688"/>
      <c r="L243" s="688"/>
      <c r="M243" s="688"/>
      <c r="N243" s="688"/>
      <c r="O243" s="611">
        <f t="shared" ref="O243:O306" si="45">SUM(J243:M243)-I243-N243</f>
        <v>0</v>
      </c>
      <c r="P243" s="688"/>
      <c r="Q243" s="688"/>
      <c r="R243" s="688"/>
      <c r="S243" s="688"/>
      <c r="T243" s="688"/>
      <c r="U243" s="688"/>
      <c r="V243" s="611">
        <f t="shared" si="38"/>
        <v>0</v>
      </c>
      <c r="W243" s="688"/>
      <c r="X243" s="688"/>
      <c r="Y243" s="688"/>
      <c r="Z243" s="688"/>
      <c r="AA243" s="688"/>
      <c r="AB243" s="688"/>
      <c r="AC243" s="611">
        <f t="shared" si="39"/>
        <v>0</v>
      </c>
      <c r="AD243" s="688"/>
      <c r="AE243" s="688"/>
      <c r="AF243" s="688"/>
      <c r="AG243" s="688"/>
      <c r="AH243" s="688"/>
      <c r="AI243" s="688"/>
      <c r="AJ243" s="611">
        <f t="shared" ref="AJ243:AJ306" si="46">SUM(AE243:AH243)-AD243-AI243</f>
        <v>0</v>
      </c>
      <c r="AK243" s="688"/>
      <c r="AL243" s="688"/>
      <c r="AM243" s="688"/>
      <c r="AN243" s="688"/>
      <c r="AO243" s="688"/>
      <c r="AP243" s="688"/>
      <c r="AQ243" s="611">
        <f t="shared" ref="AQ243:AQ306" si="47">SUM(AL243:AO243)-AK243-AP243</f>
        <v>0</v>
      </c>
      <c r="AR243" s="473"/>
      <c r="AS243" s="664">
        <f t="shared" ref="AS243:AS306" si="48">A243</f>
        <v>228</v>
      </c>
      <c r="AT243" s="611">
        <f t="shared" si="40"/>
        <v>0</v>
      </c>
      <c r="AU243" s="611">
        <f t="shared" si="41"/>
        <v>0</v>
      </c>
      <c r="AV243" s="611">
        <f t="shared" si="42"/>
        <v>0</v>
      </c>
    </row>
    <row r="244" spans="1:48" ht="18" customHeight="1" x14ac:dyDescent="0.25">
      <c r="A244" s="664">
        <f t="shared" si="43"/>
        <v>229</v>
      </c>
      <c r="B244" s="688"/>
      <c r="C244" s="688"/>
      <c r="D244" s="688"/>
      <c r="E244" s="688"/>
      <c r="F244" s="688"/>
      <c r="G244" s="688"/>
      <c r="H244" s="611">
        <f t="shared" si="44"/>
        <v>0</v>
      </c>
      <c r="I244" s="688"/>
      <c r="J244" s="688"/>
      <c r="K244" s="688"/>
      <c r="L244" s="688"/>
      <c r="M244" s="688"/>
      <c r="N244" s="688"/>
      <c r="O244" s="611">
        <f t="shared" si="45"/>
        <v>0</v>
      </c>
      <c r="P244" s="688"/>
      <c r="Q244" s="688"/>
      <c r="R244" s="688"/>
      <c r="S244" s="688"/>
      <c r="T244" s="688"/>
      <c r="U244" s="688"/>
      <c r="V244" s="611">
        <f t="shared" si="38"/>
        <v>0</v>
      </c>
      <c r="W244" s="688"/>
      <c r="X244" s="688"/>
      <c r="Y244" s="688"/>
      <c r="Z244" s="688"/>
      <c r="AA244" s="688"/>
      <c r="AB244" s="688"/>
      <c r="AC244" s="611">
        <f t="shared" si="39"/>
        <v>0</v>
      </c>
      <c r="AD244" s="688"/>
      <c r="AE244" s="688"/>
      <c r="AF244" s="688"/>
      <c r="AG244" s="688"/>
      <c r="AH244" s="688"/>
      <c r="AI244" s="688"/>
      <c r="AJ244" s="611">
        <f t="shared" si="46"/>
        <v>0</v>
      </c>
      <c r="AK244" s="688"/>
      <c r="AL244" s="688"/>
      <c r="AM244" s="688"/>
      <c r="AN244" s="688"/>
      <c r="AO244" s="688"/>
      <c r="AP244" s="688"/>
      <c r="AQ244" s="611">
        <f t="shared" si="47"/>
        <v>0</v>
      </c>
      <c r="AR244" s="473"/>
      <c r="AS244" s="664">
        <f t="shared" si="48"/>
        <v>229</v>
      </c>
      <c r="AT244" s="611">
        <f t="shared" si="40"/>
        <v>0</v>
      </c>
      <c r="AU244" s="611">
        <f t="shared" si="41"/>
        <v>0</v>
      </c>
      <c r="AV244" s="611">
        <f t="shared" si="42"/>
        <v>0</v>
      </c>
    </row>
    <row r="245" spans="1:48" ht="18" customHeight="1" x14ac:dyDescent="0.25">
      <c r="A245" s="664">
        <f t="shared" si="43"/>
        <v>230</v>
      </c>
      <c r="B245" s="688"/>
      <c r="C245" s="688"/>
      <c r="D245" s="688"/>
      <c r="E245" s="688"/>
      <c r="F245" s="688"/>
      <c r="G245" s="688"/>
      <c r="H245" s="611">
        <f t="shared" si="44"/>
        <v>0</v>
      </c>
      <c r="I245" s="688"/>
      <c r="J245" s="688"/>
      <c r="K245" s="688"/>
      <c r="L245" s="688"/>
      <c r="M245" s="688"/>
      <c r="N245" s="688"/>
      <c r="O245" s="611">
        <f t="shared" si="45"/>
        <v>0</v>
      </c>
      <c r="P245" s="688"/>
      <c r="Q245" s="688"/>
      <c r="R245" s="688"/>
      <c r="S245" s="688"/>
      <c r="T245" s="688"/>
      <c r="U245" s="688"/>
      <c r="V245" s="611">
        <f t="shared" si="38"/>
        <v>0</v>
      </c>
      <c r="W245" s="688"/>
      <c r="X245" s="688"/>
      <c r="Y245" s="688"/>
      <c r="Z245" s="688"/>
      <c r="AA245" s="688"/>
      <c r="AB245" s="688"/>
      <c r="AC245" s="611">
        <f t="shared" si="39"/>
        <v>0</v>
      </c>
      <c r="AD245" s="688"/>
      <c r="AE245" s="688"/>
      <c r="AF245" s="688"/>
      <c r="AG245" s="688"/>
      <c r="AH245" s="688"/>
      <c r="AI245" s="688"/>
      <c r="AJ245" s="611">
        <f t="shared" si="46"/>
        <v>0</v>
      </c>
      <c r="AK245" s="688"/>
      <c r="AL245" s="688"/>
      <c r="AM245" s="688"/>
      <c r="AN245" s="688"/>
      <c r="AO245" s="688"/>
      <c r="AP245" s="688"/>
      <c r="AQ245" s="611">
        <f t="shared" si="47"/>
        <v>0</v>
      </c>
      <c r="AR245" s="473"/>
      <c r="AS245" s="664">
        <f t="shared" si="48"/>
        <v>230</v>
      </c>
      <c r="AT245" s="611">
        <f t="shared" si="40"/>
        <v>0</v>
      </c>
      <c r="AU245" s="611">
        <f t="shared" si="41"/>
        <v>0</v>
      </c>
      <c r="AV245" s="611">
        <f t="shared" si="42"/>
        <v>0</v>
      </c>
    </row>
    <row r="246" spans="1:48" ht="18" customHeight="1" x14ac:dyDescent="0.25">
      <c r="A246" s="664">
        <f t="shared" si="43"/>
        <v>231</v>
      </c>
      <c r="B246" s="688"/>
      <c r="C246" s="688"/>
      <c r="D246" s="688"/>
      <c r="E246" s="688"/>
      <c r="F246" s="688"/>
      <c r="G246" s="688"/>
      <c r="H246" s="611">
        <f t="shared" si="44"/>
        <v>0</v>
      </c>
      <c r="I246" s="688"/>
      <c r="J246" s="688"/>
      <c r="K246" s="688"/>
      <c r="L246" s="688"/>
      <c r="M246" s="688"/>
      <c r="N246" s="688"/>
      <c r="O246" s="611">
        <f t="shared" si="45"/>
        <v>0</v>
      </c>
      <c r="P246" s="688"/>
      <c r="Q246" s="688"/>
      <c r="R246" s="688"/>
      <c r="S246" s="688"/>
      <c r="T246" s="688"/>
      <c r="U246" s="688"/>
      <c r="V246" s="611">
        <f t="shared" si="38"/>
        <v>0</v>
      </c>
      <c r="W246" s="688"/>
      <c r="X246" s="688"/>
      <c r="Y246" s="688"/>
      <c r="Z246" s="688"/>
      <c r="AA246" s="688"/>
      <c r="AB246" s="688"/>
      <c r="AC246" s="611">
        <f t="shared" si="39"/>
        <v>0</v>
      </c>
      <c r="AD246" s="688"/>
      <c r="AE246" s="688"/>
      <c r="AF246" s="688"/>
      <c r="AG246" s="688"/>
      <c r="AH246" s="688"/>
      <c r="AI246" s="688"/>
      <c r="AJ246" s="611">
        <f t="shared" si="46"/>
        <v>0</v>
      </c>
      <c r="AK246" s="688"/>
      <c r="AL246" s="688"/>
      <c r="AM246" s="688"/>
      <c r="AN246" s="688"/>
      <c r="AO246" s="688"/>
      <c r="AP246" s="688"/>
      <c r="AQ246" s="611">
        <f t="shared" si="47"/>
        <v>0</v>
      </c>
      <c r="AR246" s="473"/>
      <c r="AS246" s="664">
        <f t="shared" si="48"/>
        <v>231</v>
      </c>
      <c r="AT246" s="611">
        <f t="shared" si="40"/>
        <v>0</v>
      </c>
      <c r="AU246" s="611">
        <f t="shared" si="41"/>
        <v>0</v>
      </c>
      <c r="AV246" s="611">
        <f t="shared" si="42"/>
        <v>0</v>
      </c>
    </row>
    <row r="247" spans="1:48" ht="18" customHeight="1" x14ac:dyDescent="0.25">
      <c r="A247" s="664">
        <f t="shared" si="43"/>
        <v>232</v>
      </c>
      <c r="B247" s="688"/>
      <c r="C247" s="688"/>
      <c r="D247" s="688"/>
      <c r="E247" s="688"/>
      <c r="F247" s="688"/>
      <c r="G247" s="688"/>
      <c r="H247" s="611">
        <f t="shared" si="44"/>
        <v>0</v>
      </c>
      <c r="I247" s="688"/>
      <c r="J247" s="688"/>
      <c r="K247" s="688"/>
      <c r="L247" s="688"/>
      <c r="M247" s="688"/>
      <c r="N247" s="688"/>
      <c r="O247" s="611">
        <f t="shared" si="45"/>
        <v>0</v>
      </c>
      <c r="P247" s="688"/>
      <c r="Q247" s="688"/>
      <c r="R247" s="688"/>
      <c r="S247" s="688"/>
      <c r="T247" s="688"/>
      <c r="U247" s="688"/>
      <c r="V247" s="611">
        <f t="shared" si="38"/>
        <v>0</v>
      </c>
      <c r="W247" s="688"/>
      <c r="X247" s="688"/>
      <c r="Y247" s="688"/>
      <c r="Z247" s="688"/>
      <c r="AA247" s="688"/>
      <c r="AB247" s="688"/>
      <c r="AC247" s="611">
        <f t="shared" si="39"/>
        <v>0</v>
      </c>
      <c r="AD247" s="688"/>
      <c r="AE247" s="688"/>
      <c r="AF247" s="688"/>
      <c r="AG247" s="688"/>
      <c r="AH247" s="688"/>
      <c r="AI247" s="688"/>
      <c r="AJ247" s="611">
        <f t="shared" si="46"/>
        <v>0</v>
      </c>
      <c r="AK247" s="688"/>
      <c r="AL247" s="688"/>
      <c r="AM247" s="688"/>
      <c r="AN247" s="688"/>
      <c r="AO247" s="688"/>
      <c r="AP247" s="688"/>
      <c r="AQ247" s="611">
        <f t="shared" si="47"/>
        <v>0</v>
      </c>
      <c r="AR247" s="473"/>
      <c r="AS247" s="664">
        <f t="shared" si="48"/>
        <v>232</v>
      </c>
      <c r="AT247" s="611">
        <f t="shared" si="40"/>
        <v>0</v>
      </c>
      <c r="AU247" s="611">
        <f t="shared" si="41"/>
        <v>0</v>
      </c>
      <c r="AV247" s="611">
        <f t="shared" si="42"/>
        <v>0</v>
      </c>
    </row>
    <row r="248" spans="1:48" ht="18" customHeight="1" x14ac:dyDescent="0.25">
      <c r="A248" s="664">
        <f t="shared" si="43"/>
        <v>233</v>
      </c>
      <c r="B248" s="688"/>
      <c r="C248" s="688"/>
      <c r="D248" s="688"/>
      <c r="E248" s="688"/>
      <c r="F248" s="688"/>
      <c r="G248" s="688"/>
      <c r="H248" s="611">
        <f t="shared" si="44"/>
        <v>0</v>
      </c>
      <c r="I248" s="688"/>
      <c r="J248" s="688"/>
      <c r="K248" s="688"/>
      <c r="L248" s="688"/>
      <c r="M248" s="688"/>
      <c r="N248" s="688"/>
      <c r="O248" s="611">
        <f t="shared" si="45"/>
        <v>0</v>
      </c>
      <c r="P248" s="688"/>
      <c r="Q248" s="688"/>
      <c r="R248" s="688"/>
      <c r="S248" s="688"/>
      <c r="T248" s="688"/>
      <c r="U248" s="688"/>
      <c r="V248" s="611">
        <f t="shared" si="38"/>
        <v>0</v>
      </c>
      <c r="W248" s="688"/>
      <c r="X248" s="688"/>
      <c r="Y248" s="688"/>
      <c r="Z248" s="688"/>
      <c r="AA248" s="688"/>
      <c r="AB248" s="688"/>
      <c r="AC248" s="611">
        <f t="shared" si="39"/>
        <v>0</v>
      </c>
      <c r="AD248" s="688"/>
      <c r="AE248" s="688"/>
      <c r="AF248" s="688"/>
      <c r="AG248" s="688"/>
      <c r="AH248" s="688"/>
      <c r="AI248" s="688"/>
      <c r="AJ248" s="611">
        <f t="shared" si="46"/>
        <v>0</v>
      </c>
      <c r="AK248" s="688"/>
      <c r="AL248" s="688"/>
      <c r="AM248" s="688"/>
      <c r="AN248" s="688"/>
      <c r="AO248" s="688"/>
      <c r="AP248" s="688"/>
      <c r="AQ248" s="611">
        <f t="shared" si="47"/>
        <v>0</v>
      </c>
      <c r="AR248" s="473"/>
      <c r="AS248" s="664">
        <f t="shared" si="48"/>
        <v>233</v>
      </c>
      <c r="AT248" s="611">
        <f t="shared" si="40"/>
        <v>0</v>
      </c>
      <c r="AU248" s="611">
        <f t="shared" si="41"/>
        <v>0</v>
      </c>
      <c r="AV248" s="611">
        <f t="shared" si="42"/>
        <v>0</v>
      </c>
    </row>
    <row r="249" spans="1:48" ht="18" customHeight="1" x14ac:dyDescent="0.25">
      <c r="A249" s="664">
        <f t="shared" si="43"/>
        <v>234</v>
      </c>
      <c r="B249" s="688"/>
      <c r="C249" s="688"/>
      <c r="D249" s="688"/>
      <c r="E249" s="688"/>
      <c r="F249" s="688"/>
      <c r="G249" s="688"/>
      <c r="H249" s="611">
        <f t="shared" si="44"/>
        <v>0</v>
      </c>
      <c r="I249" s="688"/>
      <c r="J249" s="688"/>
      <c r="K249" s="688"/>
      <c r="L249" s="688"/>
      <c r="M249" s="688"/>
      <c r="N249" s="688"/>
      <c r="O249" s="611">
        <f t="shared" si="45"/>
        <v>0</v>
      </c>
      <c r="P249" s="688"/>
      <c r="Q249" s="688"/>
      <c r="R249" s="688"/>
      <c r="S249" s="688"/>
      <c r="T249" s="688"/>
      <c r="U249" s="688"/>
      <c r="V249" s="611">
        <f t="shared" si="38"/>
        <v>0</v>
      </c>
      <c r="W249" s="688"/>
      <c r="X249" s="688"/>
      <c r="Y249" s="688"/>
      <c r="Z249" s="688"/>
      <c r="AA249" s="688"/>
      <c r="AB249" s="688"/>
      <c r="AC249" s="611">
        <f t="shared" si="39"/>
        <v>0</v>
      </c>
      <c r="AD249" s="688"/>
      <c r="AE249" s="688"/>
      <c r="AF249" s="688"/>
      <c r="AG249" s="688"/>
      <c r="AH249" s="688"/>
      <c r="AI249" s="688"/>
      <c r="AJ249" s="611">
        <f t="shared" si="46"/>
        <v>0</v>
      </c>
      <c r="AK249" s="688"/>
      <c r="AL249" s="688"/>
      <c r="AM249" s="688"/>
      <c r="AN249" s="688"/>
      <c r="AO249" s="688"/>
      <c r="AP249" s="688"/>
      <c r="AQ249" s="611">
        <f t="shared" si="47"/>
        <v>0</v>
      </c>
      <c r="AR249" s="473"/>
      <c r="AS249" s="664">
        <f t="shared" si="48"/>
        <v>234</v>
      </c>
      <c r="AT249" s="611">
        <f t="shared" si="40"/>
        <v>0</v>
      </c>
      <c r="AU249" s="611">
        <f t="shared" si="41"/>
        <v>0</v>
      </c>
      <c r="AV249" s="611">
        <f t="shared" si="42"/>
        <v>0</v>
      </c>
    </row>
    <row r="250" spans="1:48" ht="18" customHeight="1" x14ac:dyDescent="0.25">
      <c r="A250" s="664">
        <f t="shared" si="43"/>
        <v>235</v>
      </c>
      <c r="B250" s="688"/>
      <c r="C250" s="688"/>
      <c r="D250" s="688"/>
      <c r="E250" s="688"/>
      <c r="F250" s="688"/>
      <c r="G250" s="688"/>
      <c r="H250" s="611">
        <f t="shared" si="44"/>
        <v>0</v>
      </c>
      <c r="I250" s="688"/>
      <c r="J250" s="688"/>
      <c r="K250" s="688"/>
      <c r="L250" s="688"/>
      <c r="M250" s="688"/>
      <c r="N250" s="688"/>
      <c r="O250" s="611">
        <f t="shared" si="45"/>
        <v>0</v>
      </c>
      <c r="P250" s="688"/>
      <c r="Q250" s="688"/>
      <c r="R250" s="688"/>
      <c r="S250" s="688"/>
      <c r="T250" s="688"/>
      <c r="U250" s="688"/>
      <c r="V250" s="611">
        <f t="shared" si="38"/>
        <v>0</v>
      </c>
      <c r="W250" s="688"/>
      <c r="X250" s="688"/>
      <c r="Y250" s="688"/>
      <c r="Z250" s="688"/>
      <c r="AA250" s="688"/>
      <c r="AB250" s="688"/>
      <c r="AC250" s="611">
        <f t="shared" si="39"/>
        <v>0</v>
      </c>
      <c r="AD250" s="688"/>
      <c r="AE250" s="688"/>
      <c r="AF250" s="688"/>
      <c r="AG250" s="688"/>
      <c r="AH250" s="688"/>
      <c r="AI250" s="688"/>
      <c r="AJ250" s="611">
        <f t="shared" si="46"/>
        <v>0</v>
      </c>
      <c r="AK250" s="688"/>
      <c r="AL250" s="688"/>
      <c r="AM250" s="688"/>
      <c r="AN250" s="688"/>
      <c r="AO250" s="688"/>
      <c r="AP250" s="688"/>
      <c r="AQ250" s="611">
        <f t="shared" si="47"/>
        <v>0</v>
      </c>
      <c r="AR250" s="473"/>
      <c r="AS250" s="664">
        <f t="shared" si="48"/>
        <v>235</v>
      </c>
      <c r="AT250" s="611">
        <f t="shared" si="40"/>
        <v>0</v>
      </c>
      <c r="AU250" s="611">
        <f t="shared" si="41"/>
        <v>0</v>
      </c>
      <c r="AV250" s="611">
        <f t="shared" si="42"/>
        <v>0</v>
      </c>
    </row>
    <row r="251" spans="1:48" ht="18" customHeight="1" x14ac:dyDescent="0.25">
      <c r="A251" s="664">
        <f t="shared" si="43"/>
        <v>236</v>
      </c>
      <c r="B251" s="688"/>
      <c r="C251" s="688"/>
      <c r="D251" s="688"/>
      <c r="E251" s="688"/>
      <c r="F251" s="688"/>
      <c r="G251" s="688"/>
      <c r="H251" s="611">
        <f t="shared" si="44"/>
        <v>0</v>
      </c>
      <c r="I251" s="688"/>
      <c r="J251" s="688"/>
      <c r="K251" s="688"/>
      <c r="L251" s="688"/>
      <c r="M251" s="688"/>
      <c r="N251" s="688"/>
      <c r="O251" s="611">
        <f t="shared" si="45"/>
        <v>0</v>
      </c>
      <c r="P251" s="688"/>
      <c r="Q251" s="688"/>
      <c r="R251" s="688"/>
      <c r="S251" s="688"/>
      <c r="T251" s="688"/>
      <c r="U251" s="688"/>
      <c r="V251" s="611">
        <f t="shared" si="38"/>
        <v>0</v>
      </c>
      <c r="W251" s="688"/>
      <c r="X251" s="688"/>
      <c r="Y251" s="688"/>
      <c r="Z251" s="688"/>
      <c r="AA251" s="688"/>
      <c r="AB251" s="688"/>
      <c r="AC251" s="611">
        <f t="shared" si="39"/>
        <v>0</v>
      </c>
      <c r="AD251" s="688"/>
      <c r="AE251" s="688"/>
      <c r="AF251" s="688"/>
      <c r="AG251" s="688"/>
      <c r="AH251" s="688"/>
      <c r="AI251" s="688"/>
      <c r="AJ251" s="611">
        <f t="shared" si="46"/>
        <v>0</v>
      </c>
      <c r="AK251" s="688"/>
      <c r="AL251" s="688"/>
      <c r="AM251" s="688"/>
      <c r="AN251" s="688"/>
      <c r="AO251" s="688"/>
      <c r="AP251" s="688"/>
      <c r="AQ251" s="611">
        <f t="shared" si="47"/>
        <v>0</v>
      </c>
      <c r="AR251" s="473"/>
      <c r="AS251" s="664">
        <f t="shared" si="48"/>
        <v>236</v>
      </c>
      <c r="AT251" s="611">
        <f t="shared" si="40"/>
        <v>0</v>
      </c>
      <c r="AU251" s="611">
        <f t="shared" si="41"/>
        <v>0</v>
      </c>
      <c r="AV251" s="611">
        <f t="shared" si="42"/>
        <v>0</v>
      </c>
    </row>
    <row r="252" spans="1:48" ht="18" customHeight="1" x14ac:dyDescent="0.25">
      <c r="A252" s="664">
        <f t="shared" si="43"/>
        <v>237</v>
      </c>
      <c r="B252" s="688"/>
      <c r="C252" s="688"/>
      <c r="D252" s="688"/>
      <c r="E252" s="688"/>
      <c r="F252" s="688"/>
      <c r="G252" s="688"/>
      <c r="H252" s="611">
        <f t="shared" si="44"/>
        <v>0</v>
      </c>
      <c r="I252" s="688"/>
      <c r="J252" s="688"/>
      <c r="K252" s="688"/>
      <c r="L252" s="688"/>
      <c r="M252" s="688"/>
      <c r="N252" s="688"/>
      <c r="O252" s="611">
        <f t="shared" si="45"/>
        <v>0</v>
      </c>
      <c r="P252" s="688"/>
      <c r="Q252" s="688"/>
      <c r="R252" s="688"/>
      <c r="S252" s="688"/>
      <c r="T252" s="688"/>
      <c r="U252" s="688"/>
      <c r="V252" s="611">
        <f t="shared" si="38"/>
        <v>0</v>
      </c>
      <c r="W252" s="688"/>
      <c r="X252" s="688"/>
      <c r="Y252" s="688"/>
      <c r="Z252" s="688"/>
      <c r="AA252" s="688"/>
      <c r="AB252" s="688"/>
      <c r="AC252" s="611">
        <f t="shared" si="39"/>
        <v>0</v>
      </c>
      <c r="AD252" s="688"/>
      <c r="AE252" s="688"/>
      <c r="AF252" s="688"/>
      <c r="AG252" s="688"/>
      <c r="AH252" s="688"/>
      <c r="AI252" s="688"/>
      <c r="AJ252" s="611">
        <f t="shared" si="46"/>
        <v>0</v>
      </c>
      <c r="AK252" s="688"/>
      <c r="AL252" s="688"/>
      <c r="AM252" s="688"/>
      <c r="AN252" s="688"/>
      <c r="AO252" s="688"/>
      <c r="AP252" s="688"/>
      <c r="AQ252" s="611">
        <f t="shared" si="47"/>
        <v>0</v>
      </c>
      <c r="AR252" s="473"/>
      <c r="AS252" s="664">
        <f t="shared" si="48"/>
        <v>237</v>
      </c>
      <c r="AT252" s="611">
        <f t="shared" si="40"/>
        <v>0</v>
      </c>
      <c r="AU252" s="611">
        <f t="shared" si="41"/>
        <v>0</v>
      </c>
      <c r="AV252" s="611">
        <f t="shared" si="42"/>
        <v>0</v>
      </c>
    </row>
    <row r="253" spans="1:48" ht="18" customHeight="1" x14ac:dyDescent="0.25">
      <c r="A253" s="664">
        <f t="shared" si="43"/>
        <v>238</v>
      </c>
      <c r="B253" s="688"/>
      <c r="C253" s="688"/>
      <c r="D253" s="688"/>
      <c r="E253" s="688"/>
      <c r="F253" s="688"/>
      <c r="G253" s="688"/>
      <c r="H253" s="611">
        <f t="shared" si="44"/>
        <v>0</v>
      </c>
      <c r="I253" s="688"/>
      <c r="J253" s="688"/>
      <c r="K253" s="688"/>
      <c r="L253" s="688"/>
      <c r="M253" s="688"/>
      <c r="N253" s="688"/>
      <c r="O253" s="611">
        <f t="shared" si="45"/>
        <v>0</v>
      </c>
      <c r="P253" s="688"/>
      <c r="Q253" s="688"/>
      <c r="R253" s="688"/>
      <c r="S253" s="688"/>
      <c r="T253" s="688"/>
      <c r="U253" s="688"/>
      <c r="V253" s="611">
        <f t="shared" si="38"/>
        <v>0</v>
      </c>
      <c r="W253" s="688"/>
      <c r="X253" s="688"/>
      <c r="Y253" s="688"/>
      <c r="Z253" s="688"/>
      <c r="AA253" s="688"/>
      <c r="AB253" s="688"/>
      <c r="AC253" s="611">
        <f t="shared" si="39"/>
        <v>0</v>
      </c>
      <c r="AD253" s="688"/>
      <c r="AE253" s="688"/>
      <c r="AF253" s="688"/>
      <c r="AG253" s="688"/>
      <c r="AH253" s="688"/>
      <c r="AI253" s="688"/>
      <c r="AJ253" s="611">
        <f t="shared" si="46"/>
        <v>0</v>
      </c>
      <c r="AK253" s="688"/>
      <c r="AL253" s="688"/>
      <c r="AM253" s="688"/>
      <c r="AN253" s="688"/>
      <c r="AO253" s="688"/>
      <c r="AP253" s="688"/>
      <c r="AQ253" s="611">
        <f t="shared" si="47"/>
        <v>0</v>
      </c>
      <c r="AR253" s="473"/>
      <c r="AS253" s="664">
        <f t="shared" si="48"/>
        <v>238</v>
      </c>
      <c r="AT253" s="611">
        <f t="shared" si="40"/>
        <v>0</v>
      </c>
      <c r="AU253" s="611">
        <f t="shared" si="41"/>
        <v>0</v>
      </c>
      <c r="AV253" s="611">
        <f t="shared" si="42"/>
        <v>0</v>
      </c>
    </row>
    <row r="254" spans="1:48" ht="18" customHeight="1" x14ac:dyDescent="0.25">
      <c r="A254" s="664">
        <f t="shared" si="43"/>
        <v>239</v>
      </c>
      <c r="B254" s="688"/>
      <c r="C254" s="688"/>
      <c r="D254" s="688"/>
      <c r="E254" s="688"/>
      <c r="F254" s="688"/>
      <c r="G254" s="688"/>
      <c r="H254" s="611">
        <f t="shared" si="44"/>
        <v>0</v>
      </c>
      <c r="I254" s="688"/>
      <c r="J254" s="688"/>
      <c r="K254" s="688"/>
      <c r="L254" s="688"/>
      <c r="M254" s="688"/>
      <c r="N254" s="688"/>
      <c r="O254" s="611">
        <f t="shared" si="45"/>
        <v>0</v>
      </c>
      <c r="P254" s="688"/>
      <c r="Q254" s="688"/>
      <c r="R254" s="688"/>
      <c r="S254" s="688"/>
      <c r="T254" s="688"/>
      <c r="U254" s="688"/>
      <c r="V254" s="611">
        <f t="shared" si="38"/>
        <v>0</v>
      </c>
      <c r="W254" s="688"/>
      <c r="X254" s="688"/>
      <c r="Y254" s="688"/>
      <c r="Z254" s="688"/>
      <c r="AA254" s="688"/>
      <c r="AB254" s="688"/>
      <c r="AC254" s="611">
        <f t="shared" si="39"/>
        <v>0</v>
      </c>
      <c r="AD254" s="688"/>
      <c r="AE254" s="688"/>
      <c r="AF254" s="688"/>
      <c r="AG254" s="688"/>
      <c r="AH254" s="688"/>
      <c r="AI254" s="688"/>
      <c r="AJ254" s="611">
        <f t="shared" si="46"/>
        <v>0</v>
      </c>
      <c r="AK254" s="688"/>
      <c r="AL254" s="688"/>
      <c r="AM254" s="688"/>
      <c r="AN254" s="688"/>
      <c r="AO254" s="688"/>
      <c r="AP254" s="688"/>
      <c r="AQ254" s="611">
        <f t="shared" si="47"/>
        <v>0</v>
      </c>
      <c r="AR254" s="473"/>
      <c r="AS254" s="664">
        <f t="shared" si="48"/>
        <v>239</v>
      </c>
      <c r="AT254" s="611">
        <f t="shared" si="40"/>
        <v>0</v>
      </c>
      <c r="AU254" s="611">
        <f t="shared" si="41"/>
        <v>0</v>
      </c>
      <c r="AV254" s="611">
        <f t="shared" si="42"/>
        <v>0</v>
      </c>
    </row>
    <row r="255" spans="1:48" ht="18" customHeight="1" x14ac:dyDescent="0.25">
      <c r="A255" s="664">
        <f t="shared" si="43"/>
        <v>240</v>
      </c>
      <c r="B255" s="688"/>
      <c r="C255" s="688"/>
      <c r="D255" s="688"/>
      <c r="E255" s="688"/>
      <c r="F255" s="688"/>
      <c r="G255" s="688"/>
      <c r="H255" s="611">
        <f t="shared" si="44"/>
        <v>0</v>
      </c>
      <c r="I255" s="688"/>
      <c r="J255" s="688"/>
      <c r="K255" s="688"/>
      <c r="L255" s="688"/>
      <c r="M255" s="688"/>
      <c r="N255" s="688"/>
      <c r="O255" s="611">
        <f t="shared" si="45"/>
        <v>0</v>
      </c>
      <c r="P255" s="688"/>
      <c r="Q255" s="688"/>
      <c r="R255" s="688"/>
      <c r="S255" s="688"/>
      <c r="T255" s="688"/>
      <c r="U255" s="688"/>
      <c r="V255" s="611">
        <f t="shared" si="38"/>
        <v>0</v>
      </c>
      <c r="W255" s="688"/>
      <c r="X255" s="688"/>
      <c r="Y255" s="688"/>
      <c r="Z255" s="688"/>
      <c r="AA255" s="688"/>
      <c r="AB255" s="688"/>
      <c r="AC255" s="611">
        <f t="shared" si="39"/>
        <v>0</v>
      </c>
      <c r="AD255" s="688"/>
      <c r="AE255" s="688"/>
      <c r="AF255" s="688"/>
      <c r="AG255" s="688"/>
      <c r="AH255" s="688"/>
      <c r="AI255" s="688"/>
      <c r="AJ255" s="611">
        <f t="shared" si="46"/>
        <v>0</v>
      </c>
      <c r="AK255" s="688"/>
      <c r="AL255" s="688"/>
      <c r="AM255" s="688"/>
      <c r="AN255" s="688"/>
      <c r="AO255" s="688"/>
      <c r="AP255" s="688"/>
      <c r="AQ255" s="611">
        <f t="shared" si="47"/>
        <v>0</v>
      </c>
      <c r="AR255" s="473"/>
      <c r="AS255" s="664">
        <f t="shared" si="48"/>
        <v>240</v>
      </c>
      <c r="AT255" s="611">
        <f t="shared" si="40"/>
        <v>0</v>
      </c>
      <c r="AU255" s="611">
        <f t="shared" si="41"/>
        <v>0</v>
      </c>
      <c r="AV255" s="611">
        <f t="shared" si="42"/>
        <v>0</v>
      </c>
    </row>
    <row r="256" spans="1:48" ht="18" customHeight="1" x14ac:dyDescent="0.25">
      <c r="A256" s="664">
        <f t="shared" si="43"/>
        <v>241</v>
      </c>
      <c r="B256" s="688"/>
      <c r="C256" s="688"/>
      <c r="D256" s="688"/>
      <c r="E256" s="688"/>
      <c r="F256" s="688"/>
      <c r="G256" s="688"/>
      <c r="H256" s="611">
        <f t="shared" si="44"/>
        <v>0</v>
      </c>
      <c r="I256" s="688"/>
      <c r="J256" s="688"/>
      <c r="K256" s="688"/>
      <c r="L256" s="688"/>
      <c r="M256" s="688"/>
      <c r="N256" s="688"/>
      <c r="O256" s="611">
        <f t="shared" si="45"/>
        <v>0</v>
      </c>
      <c r="P256" s="688"/>
      <c r="Q256" s="688"/>
      <c r="R256" s="688"/>
      <c r="S256" s="688"/>
      <c r="T256" s="688"/>
      <c r="U256" s="688"/>
      <c r="V256" s="611">
        <f t="shared" si="38"/>
        <v>0</v>
      </c>
      <c r="W256" s="688"/>
      <c r="X256" s="688"/>
      <c r="Y256" s="688"/>
      <c r="Z256" s="688"/>
      <c r="AA256" s="688"/>
      <c r="AB256" s="688"/>
      <c r="AC256" s="611">
        <f t="shared" si="39"/>
        <v>0</v>
      </c>
      <c r="AD256" s="688"/>
      <c r="AE256" s="688"/>
      <c r="AF256" s="688"/>
      <c r="AG256" s="688"/>
      <c r="AH256" s="688"/>
      <c r="AI256" s="688"/>
      <c r="AJ256" s="611">
        <f t="shared" si="46"/>
        <v>0</v>
      </c>
      <c r="AK256" s="688"/>
      <c r="AL256" s="688"/>
      <c r="AM256" s="688"/>
      <c r="AN256" s="688"/>
      <c r="AO256" s="688"/>
      <c r="AP256" s="688"/>
      <c r="AQ256" s="611">
        <f t="shared" si="47"/>
        <v>0</v>
      </c>
      <c r="AR256" s="473"/>
      <c r="AS256" s="664">
        <f t="shared" si="48"/>
        <v>241</v>
      </c>
      <c r="AT256" s="611">
        <f t="shared" si="40"/>
        <v>0</v>
      </c>
      <c r="AU256" s="611">
        <f t="shared" si="41"/>
        <v>0</v>
      </c>
      <c r="AV256" s="611">
        <f t="shared" si="42"/>
        <v>0</v>
      </c>
    </row>
    <row r="257" spans="1:48" ht="18" customHeight="1" x14ac:dyDescent="0.25">
      <c r="A257" s="664">
        <f t="shared" si="43"/>
        <v>242</v>
      </c>
      <c r="B257" s="688"/>
      <c r="C257" s="688"/>
      <c r="D257" s="688"/>
      <c r="E257" s="688"/>
      <c r="F257" s="688"/>
      <c r="G257" s="688"/>
      <c r="H257" s="611">
        <f t="shared" si="44"/>
        <v>0</v>
      </c>
      <c r="I257" s="688"/>
      <c r="J257" s="688"/>
      <c r="K257" s="688"/>
      <c r="L257" s="688"/>
      <c r="M257" s="688"/>
      <c r="N257" s="688"/>
      <c r="O257" s="611">
        <f t="shared" si="45"/>
        <v>0</v>
      </c>
      <c r="P257" s="688"/>
      <c r="Q257" s="688"/>
      <c r="R257" s="688"/>
      <c r="S257" s="688"/>
      <c r="T257" s="688"/>
      <c r="U257" s="688"/>
      <c r="V257" s="611">
        <f t="shared" si="38"/>
        <v>0</v>
      </c>
      <c r="W257" s="688"/>
      <c r="X257" s="688"/>
      <c r="Y257" s="688"/>
      <c r="Z257" s="688"/>
      <c r="AA257" s="688"/>
      <c r="AB257" s="688"/>
      <c r="AC257" s="611">
        <f t="shared" si="39"/>
        <v>0</v>
      </c>
      <c r="AD257" s="688"/>
      <c r="AE257" s="688"/>
      <c r="AF257" s="688"/>
      <c r="AG257" s="688"/>
      <c r="AH257" s="688"/>
      <c r="AI257" s="688"/>
      <c r="AJ257" s="611">
        <f t="shared" si="46"/>
        <v>0</v>
      </c>
      <c r="AK257" s="688"/>
      <c r="AL257" s="688"/>
      <c r="AM257" s="688"/>
      <c r="AN257" s="688"/>
      <c r="AO257" s="688"/>
      <c r="AP257" s="688"/>
      <c r="AQ257" s="611">
        <f t="shared" si="47"/>
        <v>0</v>
      </c>
      <c r="AR257" s="473"/>
      <c r="AS257" s="664">
        <f t="shared" si="48"/>
        <v>242</v>
      </c>
      <c r="AT257" s="611">
        <f t="shared" si="40"/>
        <v>0</v>
      </c>
      <c r="AU257" s="611">
        <f t="shared" si="41"/>
        <v>0</v>
      </c>
      <c r="AV257" s="611">
        <f t="shared" si="42"/>
        <v>0</v>
      </c>
    </row>
    <row r="258" spans="1:48" ht="18" customHeight="1" x14ac:dyDescent="0.25">
      <c r="A258" s="664">
        <f t="shared" si="43"/>
        <v>243</v>
      </c>
      <c r="B258" s="688"/>
      <c r="C258" s="688"/>
      <c r="D258" s="688"/>
      <c r="E258" s="688"/>
      <c r="F258" s="688"/>
      <c r="G258" s="688"/>
      <c r="H258" s="611">
        <f t="shared" si="44"/>
        <v>0</v>
      </c>
      <c r="I258" s="688"/>
      <c r="J258" s="688"/>
      <c r="K258" s="688"/>
      <c r="L258" s="688"/>
      <c r="M258" s="688"/>
      <c r="N258" s="688"/>
      <c r="O258" s="611">
        <f t="shared" si="45"/>
        <v>0</v>
      </c>
      <c r="P258" s="688"/>
      <c r="Q258" s="688"/>
      <c r="R258" s="688"/>
      <c r="S258" s="688"/>
      <c r="T258" s="688"/>
      <c r="U258" s="688"/>
      <c r="V258" s="611">
        <f t="shared" si="38"/>
        <v>0</v>
      </c>
      <c r="W258" s="688"/>
      <c r="X258" s="688"/>
      <c r="Y258" s="688"/>
      <c r="Z258" s="688"/>
      <c r="AA258" s="688"/>
      <c r="AB258" s="688"/>
      <c r="AC258" s="611">
        <f t="shared" si="39"/>
        <v>0</v>
      </c>
      <c r="AD258" s="688"/>
      <c r="AE258" s="688"/>
      <c r="AF258" s="688"/>
      <c r="AG258" s="688"/>
      <c r="AH258" s="688"/>
      <c r="AI258" s="688"/>
      <c r="AJ258" s="611">
        <f t="shared" si="46"/>
        <v>0</v>
      </c>
      <c r="AK258" s="688"/>
      <c r="AL258" s="688"/>
      <c r="AM258" s="688"/>
      <c r="AN258" s="688"/>
      <c r="AO258" s="688"/>
      <c r="AP258" s="688"/>
      <c r="AQ258" s="611">
        <f t="shared" si="47"/>
        <v>0</v>
      </c>
      <c r="AR258" s="473"/>
      <c r="AS258" s="664">
        <f t="shared" si="48"/>
        <v>243</v>
      </c>
      <c r="AT258" s="611">
        <f t="shared" si="40"/>
        <v>0</v>
      </c>
      <c r="AU258" s="611">
        <f t="shared" si="41"/>
        <v>0</v>
      </c>
      <c r="AV258" s="611">
        <f t="shared" si="42"/>
        <v>0</v>
      </c>
    </row>
    <row r="259" spans="1:48" ht="18" customHeight="1" x14ac:dyDescent="0.25">
      <c r="A259" s="664">
        <f t="shared" si="43"/>
        <v>244</v>
      </c>
      <c r="B259" s="688"/>
      <c r="C259" s="688"/>
      <c r="D259" s="688"/>
      <c r="E259" s="688"/>
      <c r="F259" s="688"/>
      <c r="G259" s="688"/>
      <c r="H259" s="611">
        <f t="shared" si="44"/>
        <v>0</v>
      </c>
      <c r="I259" s="688"/>
      <c r="J259" s="688"/>
      <c r="K259" s="688"/>
      <c r="L259" s="688"/>
      <c r="M259" s="688"/>
      <c r="N259" s="688"/>
      <c r="O259" s="611">
        <f t="shared" si="45"/>
        <v>0</v>
      </c>
      <c r="P259" s="688"/>
      <c r="Q259" s="688"/>
      <c r="R259" s="688"/>
      <c r="S259" s="688"/>
      <c r="T259" s="688"/>
      <c r="U259" s="688"/>
      <c r="V259" s="611">
        <f t="shared" si="38"/>
        <v>0</v>
      </c>
      <c r="W259" s="688"/>
      <c r="X259" s="688"/>
      <c r="Y259" s="688"/>
      <c r="Z259" s="688"/>
      <c r="AA259" s="688"/>
      <c r="AB259" s="688"/>
      <c r="AC259" s="611">
        <f t="shared" si="39"/>
        <v>0</v>
      </c>
      <c r="AD259" s="688"/>
      <c r="AE259" s="688"/>
      <c r="AF259" s="688"/>
      <c r="AG259" s="688"/>
      <c r="AH259" s="688"/>
      <c r="AI259" s="688"/>
      <c r="AJ259" s="611">
        <f t="shared" si="46"/>
        <v>0</v>
      </c>
      <c r="AK259" s="688"/>
      <c r="AL259" s="688"/>
      <c r="AM259" s="688"/>
      <c r="AN259" s="688"/>
      <c r="AO259" s="688"/>
      <c r="AP259" s="688"/>
      <c r="AQ259" s="611">
        <f t="shared" si="47"/>
        <v>0</v>
      </c>
      <c r="AR259" s="473"/>
      <c r="AS259" s="664">
        <f t="shared" si="48"/>
        <v>244</v>
      </c>
      <c r="AT259" s="611">
        <f t="shared" si="40"/>
        <v>0</v>
      </c>
      <c r="AU259" s="611">
        <f t="shared" si="41"/>
        <v>0</v>
      </c>
      <c r="AV259" s="611">
        <f t="shared" si="42"/>
        <v>0</v>
      </c>
    </row>
    <row r="260" spans="1:48" ht="18" customHeight="1" x14ac:dyDescent="0.25">
      <c r="A260" s="664">
        <f t="shared" si="43"/>
        <v>245</v>
      </c>
      <c r="B260" s="688"/>
      <c r="C260" s="688"/>
      <c r="D260" s="688"/>
      <c r="E260" s="688"/>
      <c r="F260" s="688"/>
      <c r="G260" s="688"/>
      <c r="H260" s="611">
        <f t="shared" si="44"/>
        <v>0</v>
      </c>
      <c r="I260" s="688"/>
      <c r="J260" s="688"/>
      <c r="K260" s="688"/>
      <c r="L260" s="688"/>
      <c r="M260" s="688"/>
      <c r="N260" s="688"/>
      <c r="O260" s="611">
        <f t="shared" si="45"/>
        <v>0</v>
      </c>
      <c r="P260" s="688"/>
      <c r="Q260" s="688"/>
      <c r="R260" s="688"/>
      <c r="S260" s="688"/>
      <c r="T260" s="688"/>
      <c r="U260" s="688"/>
      <c r="V260" s="611">
        <f t="shared" si="38"/>
        <v>0</v>
      </c>
      <c r="W260" s="688"/>
      <c r="X260" s="688"/>
      <c r="Y260" s="688"/>
      <c r="Z260" s="688"/>
      <c r="AA260" s="688"/>
      <c r="AB260" s="688"/>
      <c r="AC260" s="611">
        <f t="shared" si="39"/>
        <v>0</v>
      </c>
      <c r="AD260" s="688"/>
      <c r="AE260" s="688"/>
      <c r="AF260" s="688"/>
      <c r="AG260" s="688"/>
      <c r="AH260" s="688"/>
      <c r="AI260" s="688"/>
      <c r="AJ260" s="611">
        <f t="shared" si="46"/>
        <v>0</v>
      </c>
      <c r="AK260" s="688"/>
      <c r="AL260" s="688"/>
      <c r="AM260" s="688"/>
      <c r="AN260" s="688"/>
      <c r="AO260" s="688"/>
      <c r="AP260" s="688"/>
      <c r="AQ260" s="611">
        <f t="shared" si="47"/>
        <v>0</v>
      </c>
      <c r="AR260" s="473"/>
      <c r="AS260" s="664">
        <f t="shared" si="48"/>
        <v>245</v>
      </c>
      <c r="AT260" s="611">
        <f t="shared" si="40"/>
        <v>0</v>
      </c>
      <c r="AU260" s="611">
        <f t="shared" si="41"/>
        <v>0</v>
      </c>
      <c r="AV260" s="611">
        <f t="shared" si="42"/>
        <v>0</v>
      </c>
    </row>
    <row r="261" spans="1:48" ht="18" customHeight="1" x14ac:dyDescent="0.25">
      <c r="A261" s="664">
        <f t="shared" si="43"/>
        <v>246</v>
      </c>
      <c r="B261" s="688"/>
      <c r="C261" s="688"/>
      <c r="D261" s="688"/>
      <c r="E261" s="688"/>
      <c r="F261" s="688"/>
      <c r="G261" s="688"/>
      <c r="H261" s="611">
        <f t="shared" si="44"/>
        <v>0</v>
      </c>
      <c r="I261" s="688"/>
      <c r="J261" s="688"/>
      <c r="K261" s="688"/>
      <c r="L261" s="688"/>
      <c r="M261" s="688"/>
      <c r="N261" s="688"/>
      <c r="O261" s="611">
        <f t="shared" si="45"/>
        <v>0</v>
      </c>
      <c r="P261" s="688"/>
      <c r="Q261" s="688"/>
      <c r="R261" s="688"/>
      <c r="S261" s="688"/>
      <c r="T261" s="688"/>
      <c r="U261" s="688"/>
      <c r="V261" s="611">
        <f t="shared" si="38"/>
        <v>0</v>
      </c>
      <c r="W261" s="688"/>
      <c r="X261" s="688"/>
      <c r="Y261" s="688"/>
      <c r="Z261" s="688"/>
      <c r="AA261" s="688"/>
      <c r="AB261" s="688"/>
      <c r="AC261" s="611">
        <f t="shared" si="39"/>
        <v>0</v>
      </c>
      <c r="AD261" s="688"/>
      <c r="AE261" s="688"/>
      <c r="AF261" s="688"/>
      <c r="AG261" s="688"/>
      <c r="AH261" s="688"/>
      <c r="AI261" s="688"/>
      <c r="AJ261" s="611">
        <f t="shared" si="46"/>
        <v>0</v>
      </c>
      <c r="AK261" s="688"/>
      <c r="AL261" s="688"/>
      <c r="AM261" s="688"/>
      <c r="AN261" s="688"/>
      <c r="AO261" s="688"/>
      <c r="AP261" s="688"/>
      <c r="AQ261" s="611">
        <f t="shared" si="47"/>
        <v>0</v>
      </c>
      <c r="AR261" s="473"/>
      <c r="AS261" s="664">
        <f t="shared" si="48"/>
        <v>246</v>
      </c>
      <c r="AT261" s="611">
        <f t="shared" si="40"/>
        <v>0</v>
      </c>
      <c r="AU261" s="611">
        <f t="shared" si="41"/>
        <v>0</v>
      </c>
      <c r="AV261" s="611">
        <f t="shared" si="42"/>
        <v>0</v>
      </c>
    </row>
    <row r="262" spans="1:48" ht="18" customHeight="1" x14ac:dyDescent="0.25">
      <c r="A262" s="664">
        <f t="shared" si="43"/>
        <v>247</v>
      </c>
      <c r="B262" s="688"/>
      <c r="C262" s="688"/>
      <c r="D262" s="688"/>
      <c r="E262" s="688"/>
      <c r="F262" s="688"/>
      <c r="G262" s="688"/>
      <c r="H262" s="611">
        <f t="shared" si="44"/>
        <v>0</v>
      </c>
      <c r="I262" s="688"/>
      <c r="J262" s="688"/>
      <c r="K262" s="688"/>
      <c r="L262" s="688"/>
      <c r="M262" s="688"/>
      <c r="N262" s="688"/>
      <c r="O262" s="611">
        <f t="shared" si="45"/>
        <v>0</v>
      </c>
      <c r="P262" s="688"/>
      <c r="Q262" s="688"/>
      <c r="R262" s="688"/>
      <c r="S262" s="688"/>
      <c r="T262" s="688"/>
      <c r="U262" s="688"/>
      <c r="V262" s="611">
        <f t="shared" si="38"/>
        <v>0</v>
      </c>
      <c r="W262" s="688"/>
      <c r="X262" s="688"/>
      <c r="Y262" s="688"/>
      <c r="Z262" s="688"/>
      <c r="AA262" s="688"/>
      <c r="AB262" s="688"/>
      <c r="AC262" s="611">
        <f t="shared" si="39"/>
        <v>0</v>
      </c>
      <c r="AD262" s="688"/>
      <c r="AE262" s="688"/>
      <c r="AF262" s="688"/>
      <c r="AG262" s="688"/>
      <c r="AH262" s="688"/>
      <c r="AI262" s="688"/>
      <c r="AJ262" s="611">
        <f t="shared" si="46"/>
        <v>0</v>
      </c>
      <c r="AK262" s="688"/>
      <c r="AL262" s="688"/>
      <c r="AM262" s="688"/>
      <c r="AN262" s="688"/>
      <c r="AO262" s="688"/>
      <c r="AP262" s="688"/>
      <c r="AQ262" s="611">
        <f t="shared" si="47"/>
        <v>0</v>
      </c>
      <c r="AR262" s="473"/>
      <c r="AS262" s="664">
        <f t="shared" si="48"/>
        <v>247</v>
      </c>
      <c r="AT262" s="611">
        <f t="shared" si="40"/>
        <v>0</v>
      </c>
      <c r="AU262" s="611">
        <f t="shared" si="41"/>
        <v>0</v>
      </c>
      <c r="AV262" s="611">
        <f t="shared" si="42"/>
        <v>0</v>
      </c>
    </row>
    <row r="263" spans="1:48" ht="18" customHeight="1" x14ac:dyDescent="0.25">
      <c r="A263" s="664">
        <f t="shared" si="43"/>
        <v>248</v>
      </c>
      <c r="B263" s="688"/>
      <c r="C263" s="688"/>
      <c r="D263" s="688"/>
      <c r="E263" s="688"/>
      <c r="F263" s="688"/>
      <c r="G263" s="688"/>
      <c r="H263" s="611">
        <f t="shared" si="44"/>
        <v>0</v>
      </c>
      <c r="I263" s="688"/>
      <c r="J263" s="688"/>
      <c r="K263" s="688"/>
      <c r="L263" s="688"/>
      <c r="M263" s="688"/>
      <c r="N263" s="688"/>
      <c r="O263" s="611">
        <f t="shared" si="45"/>
        <v>0</v>
      </c>
      <c r="P263" s="688"/>
      <c r="Q263" s="688"/>
      <c r="R263" s="688"/>
      <c r="S263" s="688"/>
      <c r="T263" s="688"/>
      <c r="U263" s="688"/>
      <c r="V263" s="611">
        <f t="shared" si="38"/>
        <v>0</v>
      </c>
      <c r="W263" s="688"/>
      <c r="X263" s="688"/>
      <c r="Y263" s="688"/>
      <c r="Z263" s="688"/>
      <c r="AA263" s="688"/>
      <c r="AB263" s="688"/>
      <c r="AC263" s="611">
        <f t="shared" si="39"/>
        <v>0</v>
      </c>
      <c r="AD263" s="688"/>
      <c r="AE263" s="688"/>
      <c r="AF263" s="688"/>
      <c r="AG263" s="688"/>
      <c r="AH263" s="688"/>
      <c r="AI263" s="688"/>
      <c r="AJ263" s="611">
        <f t="shared" si="46"/>
        <v>0</v>
      </c>
      <c r="AK263" s="688"/>
      <c r="AL263" s="688"/>
      <c r="AM263" s="688"/>
      <c r="AN263" s="688"/>
      <c r="AO263" s="688"/>
      <c r="AP263" s="688"/>
      <c r="AQ263" s="611">
        <f t="shared" si="47"/>
        <v>0</v>
      </c>
      <c r="AR263" s="473"/>
      <c r="AS263" s="664">
        <f t="shared" si="48"/>
        <v>248</v>
      </c>
      <c r="AT263" s="611">
        <f t="shared" si="40"/>
        <v>0</v>
      </c>
      <c r="AU263" s="611">
        <f t="shared" si="41"/>
        <v>0</v>
      </c>
      <c r="AV263" s="611">
        <f t="shared" si="42"/>
        <v>0</v>
      </c>
    </row>
    <row r="264" spans="1:48" ht="18" customHeight="1" x14ac:dyDescent="0.25">
      <c r="A264" s="664">
        <f t="shared" si="43"/>
        <v>249</v>
      </c>
      <c r="B264" s="688"/>
      <c r="C264" s="688"/>
      <c r="D264" s="688"/>
      <c r="E264" s="688"/>
      <c r="F264" s="688"/>
      <c r="G264" s="688"/>
      <c r="H264" s="611">
        <f t="shared" si="44"/>
        <v>0</v>
      </c>
      <c r="I264" s="688"/>
      <c r="J264" s="688"/>
      <c r="K264" s="688"/>
      <c r="L264" s="688"/>
      <c r="M264" s="688"/>
      <c r="N264" s="688"/>
      <c r="O264" s="611">
        <f t="shared" si="45"/>
        <v>0</v>
      </c>
      <c r="P264" s="688"/>
      <c r="Q264" s="688"/>
      <c r="R264" s="688"/>
      <c r="S264" s="688"/>
      <c r="T264" s="688"/>
      <c r="U264" s="688"/>
      <c r="V264" s="611">
        <f t="shared" si="38"/>
        <v>0</v>
      </c>
      <c r="W264" s="688"/>
      <c r="X264" s="688"/>
      <c r="Y264" s="688"/>
      <c r="Z264" s="688"/>
      <c r="AA264" s="688"/>
      <c r="AB264" s="688"/>
      <c r="AC264" s="611">
        <f t="shared" si="39"/>
        <v>0</v>
      </c>
      <c r="AD264" s="688"/>
      <c r="AE264" s="688"/>
      <c r="AF264" s="688"/>
      <c r="AG264" s="688"/>
      <c r="AH264" s="688"/>
      <c r="AI264" s="688"/>
      <c r="AJ264" s="611">
        <f t="shared" si="46"/>
        <v>0</v>
      </c>
      <c r="AK264" s="688"/>
      <c r="AL264" s="688"/>
      <c r="AM264" s="688"/>
      <c r="AN264" s="688"/>
      <c r="AO264" s="688"/>
      <c r="AP264" s="688"/>
      <c r="AQ264" s="611">
        <f t="shared" si="47"/>
        <v>0</v>
      </c>
      <c r="AR264" s="473"/>
      <c r="AS264" s="664">
        <f t="shared" si="48"/>
        <v>249</v>
      </c>
      <c r="AT264" s="611">
        <f t="shared" si="40"/>
        <v>0</v>
      </c>
      <c r="AU264" s="611">
        <f t="shared" si="41"/>
        <v>0</v>
      </c>
      <c r="AV264" s="611">
        <f t="shared" si="42"/>
        <v>0</v>
      </c>
    </row>
    <row r="265" spans="1:48" ht="18" customHeight="1" x14ac:dyDescent="0.25">
      <c r="A265" s="664">
        <f t="shared" si="43"/>
        <v>250</v>
      </c>
      <c r="B265" s="688"/>
      <c r="C265" s="688"/>
      <c r="D265" s="688"/>
      <c r="E265" s="688"/>
      <c r="F265" s="688"/>
      <c r="G265" s="688"/>
      <c r="H265" s="611">
        <f t="shared" si="44"/>
        <v>0</v>
      </c>
      <c r="I265" s="688"/>
      <c r="J265" s="688"/>
      <c r="K265" s="688"/>
      <c r="L265" s="688"/>
      <c r="M265" s="688"/>
      <c r="N265" s="688"/>
      <c r="O265" s="611">
        <f t="shared" si="45"/>
        <v>0</v>
      </c>
      <c r="P265" s="688"/>
      <c r="Q265" s="688"/>
      <c r="R265" s="688"/>
      <c r="S265" s="688"/>
      <c r="T265" s="688"/>
      <c r="U265" s="688"/>
      <c r="V265" s="611">
        <f t="shared" si="38"/>
        <v>0</v>
      </c>
      <c r="W265" s="688"/>
      <c r="X265" s="688"/>
      <c r="Y265" s="688"/>
      <c r="Z265" s="688"/>
      <c r="AA265" s="688"/>
      <c r="AB265" s="688"/>
      <c r="AC265" s="611">
        <f t="shared" si="39"/>
        <v>0</v>
      </c>
      <c r="AD265" s="688"/>
      <c r="AE265" s="688"/>
      <c r="AF265" s="688"/>
      <c r="AG265" s="688"/>
      <c r="AH265" s="688"/>
      <c r="AI265" s="688"/>
      <c r="AJ265" s="611">
        <f t="shared" si="46"/>
        <v>0</v>
      </c>
      <c r="AK265" s="688"/>
      <c r="AL265" s="688"/>
      <c r="AM265" s="688"/>
      <c r="AN265" s="688"/>
      <c r="AO265" s="688"/>
      <c r="AP265" s="688"/>
      <c r="AQ265" s="611">
        <f t="shared" si="47"/>
        <v>0</v>
      </c>
      <c r="AR265" s="473"/>
      <c r="AS265" s="664">
        <f t="shared" si="48"/>
        <v>250</v>
      </c>
      <c r="AT265" s="611">
        <f t="shared" si="40"/>
        <v>0</v>
      </c>
      <c r="AU265" s="611">
        <f t="shared" si="41"/>
        <v>0</v>
      </c>
      <c r="AV265" s="611">
        <f t="shared" si="42"/>
        <v>0</v>
      </c>
    </row>
    <row r="266" spans="1:48" ht="18" customHeight="1" x14ac:dyDescent="0.25">
      <c r="A266" s="664">
        <f t="shared" si="43"/>
        <v>251</v>
      </c>
      <c r="B266" s="688"/>
      <c r="C266" s="688"/>
      <c r="D266" s="688"/>
      <c r="E266" s="688"/>
      <c r="F266" s="688"/>
      <c r="G266" s="688"/>
      <c r="H266" s="611">
        <f t="shared" si="44"/>
        <v>0</v>
      </c>
      <c r="I266" s="688"/>
      <c r="J266" s="688"/>
      <c r="K266" s="688"/>
      <c r="L266" s="688"/>
      <c r="M266" s="688"/>
      <c r="N266" s="688"/>
      <c r="O266" s="611">
        <f t="shared" si="45"/>
        <v>0</v>
      </c>
      <c r="P266" s="688"/>
      <c r="Q266" s="688"/>
      <c r="R266" s="688"/>
      <c r="S266" s="688"/>
      <c r="T266" s="688"/>
      <c r="U266" s="688"/>
      <c r="V266" s="611">
        <f t="shared" si="38"/>
        <v>0</v>
      </c>
      <c r="W266" s="688"/>
      <c r="X266" s="688"/>
      <c r="Y266" s="688"/>
      <c r="Z266" s="688"/>
      <c r="AA266" s="688"/>
      <c r="AB266" s="688"/>
      <c r="AC266" s="611">
        <f t="shared" si="39"/>
        <v>0</v>
      </c>
      <c r="AD266" s="688"/>
      <c r="AE266" s="688"/>
      <c r="AF266" s="688"/>
      <c r="AG266" s="688"/>
      <c r="AH266" s="688"/>
      <c r="AI266" s="688"/>
      <c r="AJ266" s="611">
        <f t="shared" si="46"/>
        <v>0</v>
      </c>
      <c r="AK266" s="688"/>
      <c r="AL266" s="688"/>
      <c r="AM266" s="688"/>
      <c r="AN266" s="688"/>
      <c r="AO266" s="688"/>
      <c r="AP266" s="688"/>
      <c r="AQ266" s="611">
        <f t="shared" si="47"/>
        <v>0</v>
      </c>
      <c r="AR266" s="473"/>
      <c r="AS266" s="664">
        <f t="shared" si="48"/>
        <v>251</v>
      </c>
      <c r="AT266" s="611">
        <f t="shared" si="40"/>
        <v>0</v>
      </c>
      <c r="AU266" s="611">
        <f t="shared" si="41"/>
        <v>0</v>
      </c>
      <c r="AV266" s="611">
        <f t="shared" si="42"/>
        <v>0</v>
      </c>
    </row>
    <row r="267" spans="1:48" ht="18" customHeight="1" x14ac:dyDescent="0.25">
      <c r="A267" s="664">
        <f t="shared" si="43"/>
        <v>252</v>
      </c>
      <c r="B267" s="688"/>
      <c r="C267" s="688"/>
      <c r="D267" s="688"/>
      <c r="E267" s="688"/>
      <c r="F267" s="688"/>
      <c r="G267" s="688"/>
      <c r="H267" s="611">
        <f t="shared" si="44"/>
        <v>0</v>
      </c>
      <c r="I267" s="688"/>
      <c r="J267" s="688"/>
      <c r="K267" s="688"/>
      <c r="L267" s="688"/>
      <c r="M267" s="688"/>
      <c r="N267" s="688"/>
      <c r="O267" s="611">
        <f t="shared" si="45"/>
        <v>0</v>
      </c>
      <c r="P267" s="688"/>
      <c r="Q267" s="688"/>
      <c r="R267" s="688"/>
      <c r="S267" s="688"/>
      <c r="T267" s="688"/>
      <c r="U267" s="688"/>
      <c r="V267" s="611">
        <f t="shared" si="38"/>
        <v>0</v>
      </c>
      <c r="W267" s="688"/>
      <c r="X267" s="688"/>
      <c r="Y267" s="688"/>
      <c r="Z267" s="688"/>
      <c r="AA267" s="688"/>
      <c r="AB267" s="688"/>
      <c r="AC267" s="611">
        <f t="shared" si="39"/>
        <v>0</v>
      </c>
      <c r="AD267" s="688"/>
      <c r="AE267" s="688"/>
      <c r="AF267" s="688"/>
      <c r="AG267" s="688"/>
      <c r="AH267" s="688"/>
      <c r="AI267" s="688"/>
      <c r="AJ267" s="611">
        <f t="shared" si="46"/>
        <v>0</v>
      </c>
      <c r="AK267" s="688"/>
      <c r="AL267" s="688"/>
      <c r="AM267" s="688"/>
      <c r="AN267" s="688"/>
      <c r="AO267" s="688"/>
      <c r="AP267" s="688"/>
      <c r="AQ267" s="611">
        <f t="shared" si="47"/>
        <v>0</v>
      </c>
      <c r="AR267" s="473"/>
      <c r="AS267" s="664">
        <f t="shared" si="48"/>
        <v>252</v>
      </c>
      <c r="AT267" s="611">
        <f t="shared" si="40"/>
        <v>0</v>
      </c>
      <c r="AU267" s="611">
        <f t="shared" si="41"/>
        <v>0</v>
      </c>
      <c r="AV267" s="611">
        <f t="shared" si="42"/>
        <v>0</v>
      </c>
    </row>
    <row r="268" spans="1:48" ht="18" customHeight="1" x14ac:dyDescent="0.25">
      <c r="A268" s="664">
        <f t="shared" si="43"/>
        <v>253</v>
      </c>
      <c r="B268" s="688"/>
      <c r="C268" s="688"/>
      <c r="D268" s="688"/>
      <c r="E268" s="688"/>
      <c r="F268" s="688"/>
      <c r="G268" s="688"/>
      <c r="H268" s="611">
        <f t="shared" si="44"/>
        <v>0</v>
      </c>
      <c r="I268" s="688"/>
      <c r="J268" s="688"/>
      <c r="K268" s="688"/>
      <c r="L268" s="688"/>
      <c r="M268" s="688"/>
      <c r="N268" s="688"/>
      <c r="O268" s="611">
        <f t="shared" si="45"/>
        <v>0</v>
      </c>
      <c r="P268" s="688"/>
      <c r="Q268" s="688"/>
      <c r="R268" s="688"/>
      <c r="S268" s="688"/>
      <c r="T268" s="688"/>
      <c r="U268" s="688"/>
      <c r="V268" s="611">
        <f t="shared" si="38"/>
        <v>0</v>
      </c>
      <c r="W268" s="688"/>
      <c r="X268" s="688"/>
      <c r="Y268" s="688"/>
      <c r="Z268" s="688"/>
      <c r="AA268" s="688"/>
      <c r="AB268" s="688"/>
      <c r="AC268" s="611">
        <f t="shared" si="39"/>
        <v>0</v>
      </c>
      <c r="AD268" s="688"/>
      <c r="AE268" s="688"/>
      <c r="AF268" s="688"/>
      <c r="AG268" s="688"/>
      <c r="AH268" s="688"/>
      <c r="AI268" s="688"/>
      <c r="AJ268" s="611">
        <f t="shared" si="46"/>
        <v>0</v>
      </c>
      <c r="AK268" s="688"/>
      <c r="AL268" s="688"/>
      <c r="AM268" s="688"/>
      <c r="AN268" s="688"/>
      <c r="AO268" s="688"/>
      <c r="AP268" s="688"/>
      <c r="AQ268" s="611">
        <f t="shared" si="47"/>
        <v>0</v>
      </c>
      <c r="AR268" s="473"/>
      <c r="AS268" s="664">
        <f t="shared" si="48"/>
        <v>253</v>
      </c>
      <c r="AT268" s="611">
        <f t="shared" si="40"/>
        <v>0</v>
      </c>
      <c r="AU268" s="611">
        <f t="shared" si="41"/>
        <v>0</v>
      </c>
      <c r="AV268" s="611">
        <f t="shared" si="42"/>
        <v>0</v>
      </c>
    </row>
    <row r="269" spans="1:48" ht="18" customHeight="1" x14ac:dyDescent="0.25">
      <c r="A269" s="664">
        <f t="shared" si="43"/>
        <v>254</v>
      </c>
      <c r="B269" s="688"/>
      <c r="C269" s="688"/>
      <c r="D269" s="688"/>
      <c r="E269" s="688"/>
      <c r="F269" s="688"/>
      <c r="G269" s="688"/>
      <c r="H269" s="611">
        <f t="shared" si="44"/>
        <v>0</v>
      </c>
      <c r="I269" s="688"/>
      <c r="J269" s="688"/>
      <c r="K269" s="688"/>
      <c r="L269" s="688"/>
      <c r="M269" s="688"/>
      <c r="N269" s="688"/>
      <c r="O269" s="611">
        <f t="shared" si="45"/>
        <v>0</v>
      </c>
      <c r="P269" s="688"/>
      <c r="Q269" s="688"/>
      <c r="R269" s="688"/>
      <c r="S269" s="688"/>
      <c r="T269" s="688"/>
      <c r="U269" s="688"/>
      <c r="V269" s="611">
        <f t="shared" si="38"/>
        <v>0</v>
      </c>
      <c r="W269" s="688"/>
      <c r="X269" s="688"/>
      <c r="Y269" s="688"/>
      <c r="Z269" s="688"/>
      <c r="AA269" s="688"/>
      <c r="AB269" s="688"/>
      <c r="AC269" s="611">
        <f t="shared" si="39"/>
        <v>0</v>
      </c>
      <c r="AD269" s="688"/>
      <c r="AE269" s="688"/>
      <c r="AF269" s="688"/>
      <c r="AG269" s="688"/>
      <c r="AH269" s="688"/>
      <c r="AI269" s="688"/>
      <c r="AJ269" s="611">
        <f t="shared" si="46"/>
        <v>0</v>
      </c>
      <c r="AK269" s="688"/>
      <c r="AL269" s="688"/>
      <c r="AM269" s="688"/>
      <c r="AN269" s="688"/>
      <c r="AO269" s="688"/>
      <c r="AP269" s="688"/>
      <c r="AQ269" s="611">
        <f t="shared" si="47"/>
        <v>0</v>
      </c>
      <c r="AR269" s="473"/>
      <c r="AS269" s="664">
        <f t="shared" si="48"/>
        <v>254</v>
      </c>
      <c r="AT269" s="611">
        <f t="shared" si="40"/>
        <v>0</v>
      </c>
      <c r="AU269" s="611">
        <f t="shared" si="41"/>
        <v>0</v>
      </c>
      <c r="AV269" s="611">
        <f t="shared" si="42"/>
        <v>0</v>
      </c>
    </row>
    <row r="270" spans="1:48" ht="18" customHeight="1" x14ac:dyDescent="0.25">
      <c r="A270" s="664">
        <f t="shared" si="43"/>
        <v>255</v>
      </c>
      <c r="B270" s="688"/>
      <c r="C270" s="688"/>
      <c r="D270" s="688"/>
      <c r="E270" s="688"/>
      <c r="F270" s="688"/>
      <c r="G270" s="688"/>
      <c r="H270" s="611">
        <f t="shared" si="44"/>
        <v>0</v>
      </c>
      <c r="I270" s="688"/>
      <c r="J270" s="688"/>
      <c r="K270" s="688"/>
      <c r="L270" s="688"/>
      <c r="M270" s="688"/>
      <c r="N270" s="688"/>
      <c r="O270" s="611">
        <f t="shared" si="45"/>
        <v>0</v>
      </c>
      <c r="P270" s="688"/>
      <c r="Q270" s="688"/>
      <c r="R270" s="688"/>
      <c r="S270" s="688"/>
      <c r="T270" s="688"/>
      <c r="U270" s="688"/>
      <c r="V270" s="611">
        <f t="shared" si="38"/>
        <v>0</v>
      </c>
      <c r="W270" s="688"/>
      <c r="X270" s="688"/>
      <c r="Y270" s="688"/>
      <c r="Z270" s="688"/>
      <c r="AA270" s="688"/>
      <c r="AB270" s="688"/>
      <c r="AC270" s="611">
        <f t="shared" si="39"/>
        <v>0</v>
      </c>
      <c r="AD270" s="688"/>
      <c r="AE270" s="688"/>
      <c r="AF270" s="688"/>
      <c r="AG270" s="688"/>
      <c r="AH270" s="688"/>
      <c r="AI270" s="688"/>
      <c r="AJ270" s="611">
        <f t="shared" si="46"/>
        <v>0</v>
      </c>
      <c r="AK270" s="688"/>
      <c r="AL270" s="688"/>
      <c r="AM270" s="688"/>
      <c r="AN270" s="688"/>
      <c r="AO270" s="688"/>
      <c r="AP270" s="688"/>
      <c r="AQ270" s="611">
        <f t="shared" si="47"/>
        <v>0</v>
      </c>
      <c r="AR270" s="473"/>
      <c r="AS270" s="664">
        <f t="shared" si="48"/>
        <v>255</v>
      </c>
      <c r="AT270" s="611">
        <f t="shared" si="40"/>
        <v>0</v>
      </c>
      <c r="AU270" s="611">
        <f t="shared" si="41"/>
        <v>0</v>
      </c>
      <c r="AV270" s="611">
        <f t="shared" si="42"/>
        <v>0</v>
      </c>
    </row>
    <row r="271" spans="1:48" ht="18" customHeight="1" x14ac:dyDescent="0.25">
      <c r="A271" s="664">
        <f t="shared" si="43"/>
        <v>256</v>
      </c>
      <c r="B271" s="688"/>
      <c r="C271" s="688"/>
      <c r="D271" s="688"/>
      <c r="E271" s="688"/>
      <c r="F271" s="688"/>
      <c r="G271" s="688"/>
      <c r="H271" s="611">
        <f t="shared" si="44"/>
        <v>0</v>
      </c>
      <c r="I271" s="688"/>
      <c r="J271" s="688"/>
      <c r="K271" s="688"/>
      <c r="L271" s="688"/>
      <c r="M271" s="688"/>
      <c r="N271" s="688"/>
      <c r="O271" s="611">
        <f t="shared" si="45"/>
        <v>0</v>
      </c>
      <c r="P271" s="688"/>
      <c r="Q271" s="688"/>
      <c r="R271" s="688"/>
      <c r="S271" s="688"/>
      <c r="T271" s="688"/>
      <c r="U271" s="688"/>
      <c r="V271" s="611">
        <f t="shared" si="38"/>
        <v>0</v>
      </c>
      <c r="W271" s="688"/>
      <c r="X271" s="688"/>
      <c r="Y271" s="688"/>
      <c r="Z271" s="688"/>
      <c r="AA271" s="688"/>
      <c r="AB271" s="688"/>
      <c r="AC271" s="611">
        <f t="shared" si="39"/>
        <v>0</v>
      </c>
      <c r="AD271" s="688"/>
      <c r="AE271" s="688"/>
      <c r="AF271" s="688"/>
      <c r="AG271" s="688"/>
      <c r="AH271" s="688"/>
      <c r="AI271" s="688"/>
      <c r="AJ271" s="611">
        <f t="shared" si="46"/>
        <v>0</v>
      </c>
      <c r="AK271" s="688"/>
      <c r="AL271" s="688"/>
      <c r="AM271" s="688"/>
      <c r="AN271" s="688"/>
      <c r="AO271" s="688"/>
      <c r="AP271" s="688"/>
      <c r="AQ271" s="611">
        <f t="shared" si="47"/>
        <v>0</v>
      </c>
      <c r="AR271" s="473"/>
      <c r="AS271" s="664">
        <f t="shared" si="48"/>
        <v>256</v>
      </c>
      <c r="AT271" s="611">
        <f t="shared" si="40"/>
        <v>0</v>
      </c>
      <c r="AU271" s="611">
        <f t="shared" si="41"/>
        <v>0</v>
      </c>
      <c r="AV271" s="611">
        <f t="shared" si="42"/>
        <v>0</v>
      </c>
    </row>
    <row r="272" spans="1:48" ht="18" customHeight="1" x14ac:dyDescent="0.25">
      <c r="A272" s="664">
        <f t="shared" si="43"/>
        <v>257</v>
      </c>
      <c r="B272" s="688"/>
      <c r="C272" s="688"/>
      <c r="D272" s="688"/>
      <c r="E272" s="688"/>
      <c r="F272" s="688"/>
      <c r="G272" s="688"/>
      <c r="H272" s="611">
        <f t="shared" si="44"/>
        <v>0</v>
      </c>
      <c r="I272" s="688"/>
      <c r="J272" s="688"/>
      <c r="K272" s="688"/>
      <c r="L272" s="688"/>
      <c r="M272" s="688"/>
      <c r="N272" s="688"/>
      <c r="O272" s="611">
        <f t="shared" si="45"/>
        <v>0</v>
      </c>
      <c r="P272" s="688"/>
      <c r="Q272" s="688"/>
      <c r="R272" s="688"/>
      <c r="S272" s="688"/>
      <c r="T272" s="688"/>
      <c r="U272" s="688"/>
      <c r="V272" s="611">
        <f t="shared" si="38"/>
        <v>0</v>
      </c>
      <c r="W272" s="688"/>
      <c r="X272" s="688"/>
      <c r="Y272" s="688"/>
      <c r="Z272" s="688"/>
      <c r="AA272" s="688"/>
      <c r="AB272" s="688"/>
      <c r="AC272" s="611">
        <f t="shared" si="39"/>
        <v>0</v>
      </c>
      <c r="AD272" s="688"/>
      <c r="AE272" s="688"/>
      <c r="AF272" s="688"/>
      <c r="AG272" s="688"/>
      <c r="AH272" s="688"/>
      <c r="AI272" s="688"/>
      <c r="AJ272" s="611">
        <f t="shared" si="46"/>
        <v>0</v>
      </c>
      <c r="AK272" s="688"/>
      <c r="AL272" s="688"/>
      <c r="AM272" s="688"/>
      <c r="AN272" s="688"/>
      <c r="AO272" s="688"/>
      <c r="AP272" s="688"/>
      <c r="AQ272" s="611">
        <f t="shared" si="47"/>
        <v>0</v>
      </c>
      <c r="AR272" s="473"/>
      <c r="AS272" s="664">
        <f t="shared" si="48"/>
        <v>257</v>
      </c>
      <c r="AT272" s="611">
        <f t="shared" si="40"/>
        <v>0</v>
      </c>
      <c r="AU272" s="611">
        <f t="shared" si="41"/>
        <v>0</v>
      </c>
      <c r="AV272" s="611">
        <f t="shared" si="42"/>
        <v>0</v>
      </c>
    </row>
    <row r="273" spans="1:48" ht="18" customHeight="1" x14ac:dyDescent="0.25">
      <c r="A273" s="664">
        <f t="shared" si="43"/>
        <v>258</v>
      </c>
      <c r="B273" s="688"/>
      <c r="C273" s="688"/>
      <c r="D273" s="688"/>
      <c r="E273" s="688"/>
      <c r="F273" s="688"/>
      <c r="G273" s="688"/>
      <c r="H273" s="611">
        <f t="shared" si="44"/>
        <v>0</v>
      </c>
      <c r="I273" s="688"/>
      <c r="J273" s="688"/>
      <c r="K273" s="688"/>
      <c r="L273" s="688"/>
      <c r="M273" s="688"/>
      <c r="N273" s="688"/>
      <c r="O273" s="611">
        <f t="shared" si="45"/>
        <v>0</v>
      </c>
      <c r="P273" s="688"/>
      <c r="Q273" s="688"/>
      <c r="R273" s="688"/>
      <c r="S273" s="688"/>
      <c r="T273" s="688"/>
      <c r="U273" s="688"/>
      <c r="V273" s="611">
        <f t="shared" ref="V273:V336" si="49">SUM(Q273:T273)-P273-U273</f>
        <v>0</v>
      </c>
      <c r="W273" s="688"/>
      <c r="X273" s="688"/>
      <c r="Y273" s="688"/>
      <c r="Z273" s="688"/>
      <c r="AA273" s="688"/>
      <c r="AB273" s="688"/>
      <c r="AC273" s="611">
        <f t="shared" ref="AC273:AC336" si="50">SUM(X273:AA273)-W273-AB273</f>
        <v>0</v>
      </c>
      <c r="AD273" s="688"/>
      <c r="AE273" s="688"/>
      <c r="AF273" s="688"/>
      <c r="AG273" s="688"/>
      <c r="AH273" s="688"/>
      <c r="AI273" s="688"/>
      <c r="AJ273" s="611">
        <f t="shared" si="46"/>
        <v>0</v>
      </c>
      <c r="AK273" s="688"/>
      <c r="AL273" s="688"/>
      <c r="AM273" s="688"/>
      <c r="AN273" s="688"/>
      <c r="AO273" s="688"/>
      <c r="AP273" s="688"/>
      <c r="AQ273" s="611">
        <f t="shared" si="47"/>
        <v>0</v>
      </c>
      <c r="AR273" s="473"/>
      <c r="AS273" s="664">
        <f t="shared" si="48"/>
        <v>258</v>
      </c>
      <c r="AT273" s="611">
        <f t="shared" ref="AT273:AT336" si="51">H273+O273</f>
        <v>0</v>
      </c>
      <c r="AU273" s="611">
        <f t="shared" ref="AU273:AU336" si="52">AC273+V273</f>
        <v>0</v>
      </c>
      <c r="AV273" s="611">
        <f t="shared" ref="AV273:AV336" si="53">AJ273+AQ273</f>
        <v>0</v>
      </c>
    </row>
    <row r="274" spans="1:48" ht="18" customHeight="1" x14ac:dyDescent="0.25">
      <c r="A274" s="664">
        <f t="shared" ref="A274:A337" si="54">A273+1</f>
        <v>259</v>
      </c>
      <c r="B274" s="688"/>
      <c r="C274" s="688"/>
      <c r="D274" s="688"/>
      <c r="E274" s="688"/>
      <c r="F274" s="688"/>
      <c r="G274" s="688"/>
      <c r="H274" s="611">
        <f t="shared" si="44"/>
        <v>0</v>
      </c>
      <c r="I274" s="688"/>
      <c r="J274" s="688"/>
      <c r="K274" s="688"/>
      <c r="L274" s="688"/>
      <c r="M274" s="688"/>
      <c r="N274" s="688"/>
      <c r="O274" s="611">
        <f t="shared" si="45"/>
        <v>0</v>
      </c>
      <c r="P274" s="688"/>
      <c r="Q274" s="688"/>
      <c r="R274" s="688"/>
      <c r="S274" s="688"/>
      <c r="T274" s="688"/>
      <c r="U274" s="688"/>
      <c r="V274" s="611">
        <f t="shared" si="49"/>
        <v>0</v>
      </c>
      <c r="W274" s="688"/>
      <c r="X274" s="688"/>
      <c r="Y274" s="688"/>
      <c r="Z274" s="688"/>
      <c r="AA274" s="688"/>
      <c r="AB274" s="688"/>
      <c r="AC274" s="611">
        <f t="shared" si="50"/>
        <v>0</v>
      </c>
      <c r="AD274" s="688"/>
      <c r="AE274" s="688"/>
      <c r="AF274" s="688"/>
      <c r="AG274" s="688"/>
      <c r="AH274" s="688"/>
      <c r="AI274" s="688"/>
      <c r="AJ274" s="611">
        <f t="shared" si="46"/>
        <v>0</v>
      </c>
      <c r="AK274" s="688"/>
      <c r="AL274" s="688"/>
      <c r="AM274" s="688"/>
      <c r="AN274" s="688"/>
      <c r="AO274" s="688"/>
      <c r="AP274" s="688"/>
      <c r="AQ274" s="611">
        <f t="shared" si="47"/>
        <v>0</v>
      </c>
      <c r="AR274" s="473"/>
      <c r="AS274" s="664">
        <f t="shared" si="48"/>
        <v>259</v>
      </c>
      <c r="AT274" s="611">
        <f t="shared" si="51"/>
        <v>0</v>
      </c>
      <c r="AU274" s="611">
        <f t="shared" si="52"/>
        <v>0</v>
      </c>
      <c r="AV274" s="611">
        <f t="shared" si="53"/>
        <v>0</v>
      </c>
    </row>
    <row r="275" spans="1:48" ht="18" customHeight="1" x14ac:dyDescent="0.25">
      <c r="A275" s="664">
        <f t="shared" si="54"/>
        <v>260</v>
      </c>
      <c r="B275" s="688"/>
      <c r="C275" s="688"/>
      <c r="D275" s="688"/>
      <c r="E275" s="688"/>
      <c r="F275" s="688"/>
      <c r="G275" s="688"/>
      <c r="H275" s="611">
        <f t="shared" si="44"/>
        <v>0</v>
      </c>
      <c r="I275" s="688"/>
      <c r="J275" s="688"/>
      <c r="K275" s="688"/>
      <c r="L275" s="688"/>
      <c r="M275" s="688"/>
      <c r="N275" s="688"/>
      <c r="O275" s="611">
        <f t="shared" si="45"/>
        <v>0</v>
      </c>
      <c r="P275" s="688"/>
      <c r="Q275" s="688"/>
      <c r="R275" s="688"/>
      <c r="S275" s="688"/>
      <c r="T275" s="688"/>
      <c r="U275" s="688"/>
      <c r="V275" s="611">
        <f t="shared" si="49"/>
        <v>0</v>
      </c>
      <c r="W275" s="688"/>
      <c r="X275" s="688"/>
      <c r="Y275" s="688"/>
      <c r="Z275" s="688"/>
      <c r="AA275" s="688"/>
      <c r="AB275" s="688"/>
      <c r="AC275" s="611">
        <f t="shared" si="50"/>
        <v>0</v>
      </c>
      <c r="AD275" s="688"/>
      <c r="AE275" s="688"/>
      <c r="AF275" s="688"/>
      <c r="AG275" s="688"/>
      <c r="AH275" s="688"/>
      <c r="AI275" s="688"/>
      <c r="AJ275" s="611">
        <f t="shared" si="46"/>
        <v>0</v>
      </c>
      <c r="AK275" s="688"/>
      <c r="AL275" s="688"/>
      <c r="AM275" s="688"/>
      <c r="AN275" s="688"/>
      <c r="AO275" s="688"/>
      <c r="AP275" s="688"/>
      <c r="AQ275" s="611">
        <f t="shared" si="47"/>
        <v>0</v>
      </c>
      <c r="AR275" s="473"/>
      <c r="AS275" s="664">
        <f t="shared" si="48"/>
        <v>260</v>
      </c>
      <c r="AT275" s="611">
        <f t="shared" si="51"/>
        <v>0</v>
      </c>
      <c r="AU275" s="611">
        <f t="shared" si="52"/>
        <v>0</v>
      </c>
      <c r="AV275" s="611">
        <f t="shared" si="53"/>
        <v>0</v>
      </c>
    </row>
    <row r="276" spans="1:48" ht="18" customHeight="1" x14ac:dyDescent="0.25">
      <c r="A276" s="664">
        <f t="shared" si="54"/>
        <v>261</v>
      </c>
      <c r="B276" s="688"/>
      <c r="C276" s="688"/>
      <c r="D276" s="688"/>
      <c r="E276" s="688"/>
      <c r="F276" s="688"/>
      <c r="G276" s="688"/>
      <c r="H276" s="611">
        <f t="shared" si="44"/>
        <v>0</v>
      </c>
      <c r="I276" s="688"/>
      <c r="J276" s="688"/>
      <c r="K276" s="688"/>
      <c r="L276" s="688"/>
      <c r="M276" s="688"/>
      <c r="N276" s="688"/>
      <c r="O276" s="611">
        <f t="shared" si="45"/>
        <v>0</v>
      </c>
      <c r="P276" s="688"/>
      <c r="Q276" s="688"/>
      <c r="R276" s="688"/>
      <c r="S276" s="688"/>
      <c r="T276" s="688"/>
      <c r="U276" s="688"/>
      <c r="V276" s="611">
        <f t="shared" si="49"/>
        <v>0</v>
      </c>
      <c r="W276" s="688"/>
      <c r="X276" s="688"/>
      <c r="Y276" s="688"/>
      <c r="Z276" s="688"/>
      <c r="AA276" s="688"/>
      <c r="AB276" s="688"/>
      <c r="AC276" s="611">
        <f t="shared" si="50"/>
        <v>0</v>
      </c>
      <c r="AD276" s="688"/>
      <c r="AE276" s="688"/>
      <c r="AF276" s="688"/>
      <c r="AG276" s="688"/>
      <c r="AH276" s="688"/>
      <c r="AI276" s="688"/>
      <c r="AJ276" s="611">
        <f t="shared" si="46"/>
        <v>0</v>
      </c>
      <c r="AK276" s="688"/>
      <c r="AL276" s="688"/>
      <c r="AM276" s="688"/>
      <c r="AN276" s="688"/>
      <c r="AO276" s="688"/>
      <c r="AP276" s="688"/>
      <c r="AQ276" s="611">
        <f t="shared" si="47"/>
        <v>0</v>
      </c>
      <c r="AR276" s="473"/>
      <c r="AS276" s="664">
        <f t="shared" si="48"/>
        <v>261</v>
      </c>
      <c r="AT276" s="611">
        <f t="shared" si="51"/>
        <v>0</v>
      </c>
      <c r="AU276" s="611">
        <f t="shared" si="52"/>
        <v>0</v>
      </c>
      <c r="AV276" s="611">
        <f t="shared" si="53"/>
        <v>0</v>
      </c>
    </row>
    <row r="277" spans="1:48" ht="18" customHeight="1" x14ac:dyDescent="0.25">
      <c r="A277" s="664">
        <f t="shared" si="54"/>
        <v>262</v>
      </c>
      <c r="B277" s="688"/>
      <c r="C277" s="688"/>
      <c r="D277" s="688"/>
      <c r="E277" s="688"/>
      <c r="F277" s="688"/>
      <c r="G277" s="688"/>
      <c r="H277" s="611">
        <f t="shared" si="44"/>
        <v>0</v>
      </c>
      <c r="I277" s="688"/>
      <c r="J277" s="688"/>
      <c r="K277" s="688"/>
      <c r="L277" s="688"/>
      <c r="M277" s="688"/>
      <c r="N277" s="688"/>
      <c r="O277" s="611">
        <f t="shared" si="45"/>
        <v>0</v>
      </c>
      <c r="P277" s="688"/>
      <c r="Q277" s="688"/>
      <c r="R277" s="688"/>
      <c r="S277" s="688"/>
      <c r="T277" s="688"/>
      <c r="U277" s="688"/>
      <c r="V277" s="611">
        <f t="shared" si="49"/>
        <v>0</v>
      </c>
      <c r="W277" s="688"/>
      <c r="X277" s="688"/>
      <c r="Y277" s="688"/>
      <c r="Z277" s="688"/>
      <c r="AA277" s="688"/>
      <c r="AB277" s="688"/>
      <c r="AC277" s="611">
        <f t="shared" si="50"/>
        <v>0</v>
      </c>
      <c r="AD277" s="688"/>
      <c r="AE277" s="688"/>
      <c r="AF277" s="688"/>
      <c r="AG277" s="688"/>
      <c r="AH277" s="688"/>
      <c r="AI277" s="688"/>
      <c r="AJ277" s="611">
        <f t="shared" si="46"/>
        <v>0</v>
      </c>
      <c r="AK277" s="688"/>
      <c r="AL277" s="688"/>
      <c r="AM277" s="688"/>
      <c r="AN277" s="688"/>
      <c r="AO277" s="688"/>
      <c r="AP277" s="688"/>
      <c r="AQ277" s="611">
        <f t="shared" si="47"/>
        <v>0</v>
      </c>
      <c r="AR277" s="473"/>
      <c r="AS277" s="664">
        <f t="shared" si="48"/>
        <v>262</v>
      </c>
      <c r="AT277" s="611">
        <f t="shared" si="51"/>
        <v>0</v>
      </c>
      <c r="AU277" s="611">
        <f t="shared" si="52"/>
        <v>0</v>
      </c>
      <c r="AV277" s="611">
        <f t="shared" si="53"/>
        <v>0</v>
      </c>
    </row>
    <row r="278" spans="1:48" ht="18" customHeight="1" x14ac:dyDescent="0.25">
      <c r="A278" s="664">
        <f t="shared" si="54"/>
        <v>263</v>
      </c>
      <c r="B278" s="688"/>
      <c r="C278" s="688"/>
      <c r="D278" s="688"/>
      <c r="E278" s="688"/>
      <c r="F278" s="688"/>
      <c r="G278" s="688"/>
      <c r="H278" s="611">
        <f t="shared" si="44"/>
        <v>0</v>
      </c>
      <c r="I278" s="688"/>
      <c r="J278" s="688"/>
      <c r="K278" s="688"/>
      <c r="L278" s="688"/>
      <c r="M278" s="688"/>
      <c r="N278" s="688"/>
      <c r="O278" s="611">
        <f t="shared" si="45"/>
        <v>0</v>
      </c>
      <c r="P278" s="688"/>
      <c r="Q278" s="688"/>
      <c r="R278" s="688"/>
      <c r="S278" s="688"/>
      <c r="T278" s="688"/>
      <c r="U278" s="688"/>
      <c r="V278" s="611">
        <f t="shared" si="49"/>
        <v>0</v>
      </c>
      <c r="W278" s="688"/>
      <c r="X278" s="688"/>
      <c r="Y278" s="688"/>
      <c r="Z278" s="688"/>
      <c r="AA278" s="688"/>
      <c r="AB278" s="688"/>
      <c r="AC278" s="611">
        <f t="shared" si="50"/>
        <v>0</v>
      </c>
      <c r="AD278" s="688"/>
      <c r="AE278" s="688"/>
      <c r="AF278" s="688"/>
      <c r="AG278" s="688"/>
      <c r="AH278" s="688"/>
      <c r="AI278" s="688"/>
      <c r="AJ278" s="611">
        <f t="shared" si="46"/>
        <v>0</v>
      </c>
      <c r="AK278" s="688"/>
      <c r="AL278" s="688"/>
      <c r="AM278" s="688"/>
      <c r="AN278" s="688"/>
      <c r="AO278" s="688"/>
      <c r="AP278" s="688"/>
      <c r="AQ278" s="611">
        <f t="shared" si="47"/>
        <v>0</v>
      </c>
      <c r="AR278" s="473"/>
      <c r="AS278" s="664">
        <f t="shared" si="48"/>
        <v>263</v>
      </c>
      <c r="AT278" s="611">
        <f t="shared" si="51"/>
        <v>0</v>
      </c>
      <c r="AU278" s="611">
        <f t="shared" si="52"/>
        <v>0</v>
      </c>
      <c r="AV278" s="611">
        <f t="shared" si="53"/>
        <v>0</v>
      </c>
    </row>
    <row r="279" spans="1:48" ht="18" customHeight="1" x14ac:dyDescent="0.25">
      <c r="A279" s="664">
        <f t="shared" si="54"/>
        <v>264</v>
      </c>
      <c r="B279" s="688"/>
      <c r="C279" s="688"/>
      <c r="D279" s="688"/>
      <c r="E279" s="688"/>
      <c r="F279" s="688"/>
      <c r="G279" s="688"/>
      <c r="H279" s="611">
        <f t="shared" si="44"/>
        <v>0</v>
      </c>
      <c r="I279" s="688"/>
      <c r="J279" s="688"/>
      <c r="K279" s="688"/>
      <c r="L279" s="688"/>
      <c r="M279" s="688"/>
      <c r="N279" s="688"/>
      <c r="O279" s="611">
        <f t="shared" si="45"/>
        <v>0</v>
      </c>
      <c r="P279" s="688"/>
      <c r="Q279" s="688"/>
      <c r="R279" s="688"/>
      <c r="S279" s="688"/>
      <c r="T279" s="688"/>
      <c r="U279" s="688"/>
      <c r="V279" s="611">
        <f t="shared" si="49"/>
        <v>0</v>
      </c>
      <c r="W279" s="688"/>
      <c r="X279" s="688"/>
      <c r="Y279" s="688"/>
      <c r="Z279" s="688"/>
      <c r="AA279" s="688"/>
      <c r="AB279" s="688"/>
      <c r="AC279" s="611">
        <f t="shared" si="50"/>
        <v>0</v>
      </c>
      <c r="AD279" s="688"/>
      <c r="AE279" s="688"/>
      <c r="AF279" s="688"/>
      <c r="AG279" s="688"/>
      <c r="AH279" s="688"/>
      <c r="AI279" s="688"/>
      <c r="AJ279" s="611">
        <f t="shared" si="46"/>
        <v>0</v>
      </c>
      <c r="AK279" s="688"/>
      <c r="AL279" s="688"/>
      <c r="AM279" s="688"/>
      <c r="AN279" s="688"/>
      <c r="AO279" s="688"/>
      <c r="AP279" s="688"/>
      <c r="AQ279" s="611">
        <f t="shared" si="47"/>
        <v>0</v>
      </c>
      <c r="AR279" s="473"/>
      <c r="AS279" s="664">
        <f t="shared" si="48"/>
        <v>264</v>
      </c>
      <c r="AT279" s="611">
        <f t="shared" si="51"/>
        <v>0</v>
      </c>
      <c r="AU279" s="611">
        <f t="shared" si="52"/>
        <v>0</v>
      </c>
      <c r="AV279" s="611">
        <f t="shared" si="53"/>
        <v>0</v>
      </c>
    </row>
    <row r="280" spans="1:48" ht="18" customHeight="1" x14ac:dyDescent="0.25">
      <c r="A280" s="664">
        <f t="shared" si="54"/>
        <v>265</v>
      </c>
      <c r="B280" s="688"/>
      <c r="C280" s="688"/>
      <c r="D280" s="688"/>
      <c r="E280" s="688"/>
      <c r="F280" s="688"/>
      <c r="G280" s="688"/>
      <c r="H280" s="611">
        <f t="shared" si="44"/>
        <v>0</v>
      </c>
      <c r="I280" s="688"/>
      <c r="J280" s="688"/>
      <c r="K280" s="688"/>
      <c r="L280" s="688"/>
      <c r="M280" s="688"/>
      <c r="N280" s="688"/>
      <c r="O280" s="611">
        <f t="shared" si="45"/>
        <v>0</v>
      </c>
      <c r="P280" s="688"/>
      <c r="Q280" s="688"/>
      <c r="R280" s="688"/>
      <c r="S280" s="688"/>
      <c r="T280" s="688"/>
      <c r="U280" s="688"/>
      <c r="V280" s="611">
        <f t="shared" si="49"/>
        <v>0</v>
      </c>
      <c r="W280" s="688"/>
      <c r="X280" s="688"/>
      <c r="Y280" s="688"/>
      <c r="Z280" s="688"/>
      <c r="AA280" s="688"/>
      <c r="AB280" s="688"/>
      <c r="AC280" s="611">
        <f t="shared" si="50"/>
        <v>0</v>
      </c>
      <c r="AD280" s="688"/>
      <c r="AE280" s="688"/>
      <c r="AF280" s="688"/>
      <c r="AG280" s="688"/>
      <c r="AH280" s="688"/>
      <c r="AI280" s="688"/>
      <c r="AJ280" s="611">
        <f t="shared" si="46"/>
        <v>0</v>
      </c>
      <c r="AK280" s="688"/>
      <c r="AL280" s="688"/>
      <c r="AM280" s="688"/>
      <c r="AN280" s="688"/>
      <c r="AO280" s="688"/>
      <c r="AP280" s="688"/>
      <c r="AQ280" s="611">
        <f t="shared" si="47"/>
        <v>0</v>
      </c>
      <c r="AR280" s="473"/>
      <c r="AS280" s="664">
        <f t="shared" si="48"/>
        <v>265</v>
      </c>
      <c r="AT280" s="611">
        <f t="shared" si="51"/>
        <v>0</v>
      </c>
      <c r="AU280" s="611">
        <f t="shared" si="52"/>
        <v>0</v>
      </c>
      <c r="AV280" s="611">
        <f t="shared" si="53"/>
        <v>0</v>
      </c>
    </row>
    <row r="281" spans="1:48" ht="18" customHeight="1" x14ac:dyDescent="0.25">
      <c r="A281" s="664">
        <f t="shared" si="54"/>
        <v>266</v>
      </c>
      <c r="B281" s="688"/>
      <c r="C281" s="688"/>
      <c r="D281" s="688"/>
      <c r="E281" s="688"/>
      <c r="F281" s="688"/>
      <c r="G281" s="688"/>
      <c r="H281" s="611">
        <f t="shared" si="44"/>
        <v>0</v>
      </c>
      <c r="I281" s="688"/>
      <c r="J281" s="688"/>
      <c r="K281" s="688"/>
      <c r="L281" s="688"/>
      <c r="M281" s="688"/>
      <c r="N281" s="688"/>
      <c r="O281" s="611">
        <f t="shared" si="45"/>
        <v>0</v>
      </c>
      <c r="P281" s="688"/>
      <c r="Q281" s="688"/>
      <c r="R281" s="688"/>
      <c r="S281" s="688"/>
      <c r="T281" s="688"/>
      <c r="U281" s="688"/>
      <c r="V281" s="611">
        <f t="shared" si="49"/>
        <v>0</v>
      </c>
      <c r="W281" s="688"/>
      <c r="X281" s="688"/>
      <c r="Y281" s="688"/>
      <c r="Z281" s="688"/>
      <c r="AA281" s="688"/>
      <c r="AB281" s="688"/>
      <c r="AC281" s="611">
        <f t="shared" si="50"/>
        <v>0</v>
      </c>
      <c r="AD281" s="688"/>
      <c r="AE281" s="688"/>
      <c r="AF281" s="688"/>
      <c r="AG281" s="688"/>
      <c r="AH281" s="688"/>
      <c r="AI281" s="688"/>
      <c r="AJ281" s="611">
        <f t="shared" si="46"/>
        <v>0</v>
      </c>
      <c r="AK281" s="688"/>
      <c r="AL281" s="688"/>
      <c r="AM281" s="688"/>
      <c r="AN281" s="688"/>
      <c r="AO281" s="688"/>
      <c r="AP281" s="688"/>
      <c r="AQ281" s="611">
        <f t="shared" si="47"/>
        <v>0</v>
      </c>
      <c r="AR281" s="473"/>
      <c r="AS281" s="664">
        <f t="shared" si="48"/>
        <v>266</v>
      </c>
      <c r="AT281" s="611">
        <f t="shared" si="51"/>
        <v>0</v>
      </c>
      <c r="AU281" s="611">
        <f t="shared" si="52"/>
        <v>0</v>
      </c>
      <c r="AV281" s="611">
        <f t="shared" si="53"/>
        <v>0</v>
      </c>
    </row>
    <row r="282" spans="1:48" ht="18" customHeight="1" x14ac:dyDescent="0.25">
      <c r="A282" s="664">
        <f t="shared" si="54"/>
        <v>267</v>
      </c>
      <c r="B282" s="688"/>
      <c r="C282" s="688"/>
      <c r="D282" s="688"/>
      <c r="E282" s="688"/>
      <c r="F282" s="688"/>
      <c r="G282" s="688"/>
      <c r="H282" s="611">
        <f t="shared" si="44"/>
        <v>0</v>
      </c>
      <c r="I282" s="688"/>
      <c r="J282" s="688"/>
      <c r="K282" s="688"/>
      <c r="L282" s="688"/>
      <c r="M282" s="688"/>
      <c r="N282" s="688"/>
      <c r="O282" s="611">
        <f t="shared" si="45"/>
        <v>0</v>
      </c>
      <c r="P282" s="688"/>
      <c r="Q282" s="688"/>
      <c r="R282" s="688"/>
      <c r="S282" s="688"/>
      <c r="T282" s="688"/>
      <c r="U282" s="688"/>
      <c r="V282" s="611">
        <f t="shared" si="49"/>
        <v>0</v>
      </c>
      <c r="W282" s="688"/>
      <c r="X282" s="688"/>
      <c r="Y282" s="688"/>
      <c r="Z282" s="688"/>
      <c r="AA282" s="688"/>
      <c r="AB282" s="688"/>
      <c r="AC282" s="611">
        <f t="shared" si="50"/>
        <v>0</v>
      </c>
      <c r="AD282" s="688"/>
      <c r="AE282" s="688"/>
      <c r="AF282" s="688"/>
      <c r="AG282" s="688"/>
      <c r="AH282" s="688"/>
      <c r="AI282" s="688"/>
      <c r="AJ282" s="611">
        <f t="shared" si="46"/>
        <v>0</v>
      </c>
      <c r="AK282" s="688"/>
      <c r="AL282" s="688"/>
      <c r="AM282" s="688"/>
      <c r="AN282" s="688"/>
      <c r="AO282" s="688"/>
      <c r="AP282" s="688"/>
      <c r="AQ282" s="611">
        <f t="shared" si="47"/>
        <v>0</v>
      </c>
      <c r="AR282" s="473"/>
      <c r="AS282" s="664">
        <f t="shared" si="48"/>
        <v>267</v>
      </c>
      <c r="AT282" s="611">
        <f t="shared" si="51"/>
        <v>0</v>
      </c>
      <c r="AU282" s="611">
        <f t="shared" si="52"/>
        <v>0</v>
      </c>
      <c r="AV282" s="611">
        <f t="shared" si="53"/>
        <v>0</v>
      </c>
    </row>
    <row r="283" spans="1:48" ht="18" customHeight="1" x14ac:dyDescent="0.25">
      <c r="A283" s="664">
        <f t="shared" si="54"/>
        <v>268</v>
      </c>
      <c r="B283" s="688"/>
      <c r="C283" s="688"/>
      <c r="D283" s="688"/>
      <c r="E283" s="688"/>
      <c r="F283" s="688"/>
      <c r="G283" s="688"/>
      <c r="H283" s="611">
        <f t="shared" si="44"/>
        <v>0</v>
      </c>
      <c r="I283" s="688"/>
      <c r="J283" s="688"/>
      <c r="K283" s="688"/>
      <c r="L283" s="688"/>
      <c r="M283" s="688"/>
      <c r="N283" s="688"/>
      <c r="O283" s="611">
        <f t="shared" si="45"/>
        <v>0</v>
      </c>
      <c r="P283" s="688"/>
      <c r="Q283" s="688"/>
      <c r="R283" s="688"/>
      <c r="S283" s="688"/>
      <c r="T283" s="688"/>
      <c r="U283" s="688"/>
      <c r="V283" s="611">
        <f t="shared" si="49"/>
        <v>0</v>
      </c>
      <c r="W283" s="688"/>
      <c r="X283" s="688"/>
      <c r="Y283" s="688"/>
      <c r="Z283" s="688"/>
      <c r="AA283" s="688"/>
      <c r="AB283" s="688"/>
      <c r="AC283" s="611">
        <f t="shared" si="50"/>
        <v>0</v>
      </c>
      <c r="AD283" s="688"/>
      <c r="AE283" s="688"/>
      <c r="AF283" s="688"/>
      <c r="AG283" s="688"/>
      <c r="AH283" s="688"/>
      <c r="AI283" s="688"/>
      <c r="AJ283" s="611">
        <f t="shared" si="46"/>
        <v>0</v>
      </c>
      <c r="AK283" s="688"/>
      <c r="AL283" s="688"/>
      <c r="AM283" s="688"/>
      <c r="AN283" s="688"/>
      <c r="AO283" s="688"/>
      <c r="AP283" s="688"/>
      <c r="AQ283" s="611">
        <f t="shared" si="47"/>
        <v>0</v>
      </c>
      <c r="AR283" s="473"/>
      <c r="AS283" s="664">
        <f t="shared" si="48"/>
        <v>268</v>
      </c>
      <c r="AT283" s="611">
        <f t="shared" si="51"/>
        <v>0</v>
      </c>
      <c r="AU283" s="611">
        <f t="shared" si="52"/>
        <v>0</v>
      </c>
      <c r="AV283" s="611">
        <f t="shared" si="53"/>
        <v>0</v>
      </c>
    </row>
    <row r="284" spans="1:48" ht="18" customHeight="1" x14ac:dyDescent="0.25">
      <c r="A284" s="664">
        <f t="shared" si="54"/>
        <v>269</v>
      </c>
      <c r="B284" s="688"/>
      <c r="C284" s="688"/>
      <c r="D284" s="688"/>
      <c r="E284" s="688"/>
      <c r="F284" s="688"/>
      <c r="G284" s="688"/>
      <c r="H284" s="611">
        <f t="shared" si="44"/>
        <v>0</v>
      </c>
      <c r="I284" s="688"/>
      <c r="J284" s="688"/>
      <c r="K284" s="688"/>
      <c r="L284" s="688"/>
      <c r="M284" s="688"/>
      <c r="N284" s="688"/>
      <c r="O284" s="611">
        <f t="shared" si="45"/>
        <v>0</v>
      </c>
      <c r="P284" s="688"/>
      <c r="Q284" s="688"/>
      <c r="R284" s="688"/>
      <c r="S284" s="688"/>
      <c r="T284" s="688"/>
      <c r="U284" s="688"/>
      <c r="V284" s="611">
        <f t="shared" si="49"/>
        <v>0</v>
      </c>
      <c r="W284" s="688"/>
      <c r="X284" s="688"/>
      <c r="Y284" s="688"/>
      <c r="Z284" s="688"/>
      <c r="AA284" s="688"/>
      <c r="AB284" s="688"/>
      <c r="AC284" s="611">
        <f t="shared" si="50"/>
        <v>0</v>
      </c>
      <c r="AD284" s="688"/>
      <c r="AE284" s="688"/>
      <c r="AF284" s="688"/>
      <c r="AG284" s="688"/>
      <c r="AH284" s="688"/>
      <c r="AI284" s="688"/>
      <c r="AJ284" s="611">
        <f t="shared" si="46"/>
        <v>0</v>
      </c>
      <c r="AK284" s="688"/>
      <c r="AL284" s="688"/>
      <c r="AM284" s="688"/>
      <c r="AN284" s="688"/>
      <c r="AO284" s="688"/>
      <c r="AP284" s="688"/>
      <c r="AQ284" s="611">
        <f t="shared" si="47"/>
        <v>0</v>
      </c>
      <c r="AR284" s="473"/>
      <c r="AS284" s="664">
        <f t="shared" si="48"/>
        <v>269</v>
      </c>
      <c r="AT284" s="611">
        <f t="shared" si="51"/>
        <v>0</v>
      </c>
      <c r="AU284" s="611">
        <f t="shared" si="52"/>
        <v>0</v>
      </c>
      <c r="AV284" s="611">
        <f t="shared" si="53"/>
        <v>0</v>
      </c>
    </row>
    <row r="285" spans="1:48" ht="18" customHeight="1" x14ac:dyDescent="0.25">
      <c r="A285" s="664">
        <f t="shared" si="54"/>
        <v>270</v>
      </c>
      <c r="B285" s="688"/>
      <c r="C285" s="688"/>
      <c r="D285" s="688"/>
      <c r="E285" s="688"/>
      <c r="F285" s="688"/>
      <c r="G285" s="688"/>
      <c r="H285" s="611">
        <f t="shared" si="44"/>
        <v>0</v>
      </c>
      <c r="I285" s="688"/>
      <c r="J285" s="688"/>
      <c r="K285" s="688"/>
      <c r="L285" s="688"/>
      <c r="M285" s="688"/>
      <c r="N285" s="688"/>
      <c r="O285" s="611">
        <f t="shared" si="45"/>
        <v>0</v>
      </c>
      <c r="P285" s="688"/>
      <c r="Q285" s="688"/>
      <c r="R285" s="688"/>
      <c r="S285" s="688"/>
      <c r="T285" s="688"/>
      <c r="U285" s="688"/>
      <c r="V285" s="611">
        <f t="shared" si="49"/>
        <v>0</v>
      </c>
      <c r="W285" s="688"/>
      <c r="X285" s="688"/>
      <c r="Y285" s="688"/>
      <c r="Z285" s="688"/>
      <c r="AA285" s="688"/>
      <c r="AB285" s="688"/>
      <c r="AC285" s="611">
        <f t="shared" si="50"/>
        <v>0</v>
      </c>
      <c r="AD285" s="688"/>
      <c r="AE285" s="688"/>
      <c r="AF285" s="688"/>
      <c r="AG285" s="688"/>
      <c r="AH285" s="688"/>
      <c r="AI285" s="688"/>
      <c r="AJ285" s="611">
        <f t="shared" si="46"/>
        <v>0</v>
      </c>
      <c r="AK285" s="688"/>
      <c r="AL285" s="688"/>
      <c r="AM285" s="688"/>
      <c r="AN285" s="688"/>
      <c r="AO285" s="688"/>
      <c r="AP285" s="688"/>
      <c r="AQ285" s="611">
        <f t="shared" si="47"/>
        <v>0</v>
      </c>
      <c r="AR285" s="473"/>
      <c r="AS285" s="664">
        <f t="shared" si="48"/>
        <v>270</v>
      </c>
      <c r="AT285" s="611">
        <f t="shared" si="51"/>
        <v>0</v>
      </c>
      <c r="AU285" s="611">
        <f t="shared" si="52"/>
        <v>0</v>
      </c>
      <c r="AV285" s="611">
        <f t="shared" si="53"/>
        <v>0</v>
      </c>
    </row>
    <row r="286" spans="1:48" ht="18" customHeight="1" x14ac:dyDescent="0.25">
      <c r="A286" s="664">
        <f t="shared" si="54"/>
        <v>271</v>
      </c>
      <c r="B286" s="688"/>
      <c r="C286" s="688"/>
      <c r="D286" s="688"/>
      <c r="E286" s="688"/>
      <c r="F286" s="688"/>
      <c r="G286" s="688"/>
      <c r="H286" s="611">
        <f t="shared" si="44"/>
        <v>0</v>
      </c>
      <c r="I286" s="688"/>
      <c r="J286" s="688"/>
      <c r="K286" s="688"/>
      <c r="L286" s="688"/>
      <c r="M286" s="688"/>
      <c r="N286" s="688"/>
      <c r="O286" s="611">
        <f t="shared" si="45"/>
        <v>0</v>
      </c>
      <c r="P286" s="688"/>
      <c r="Q286" s="688"/>
      <c r="R286" s="688"/>
      <c r="S286" s="688"/>
      <c r="T286" s="688"/>
      <c r="U286" s="688"/>
      <c r="V286" s="611">
        <f t="shared" si="49"/>
        <v>0</v>
      </c>
      <c r="W286" s="688"/>
      <c r="X286" s="688"/>
      <c r="Y286" s="688"/>
      <c r="Z286" s="688"/>
      <c r="AA286" s="688"/>
      <c r="AB286" s="688"/>
      <c r="AC286" s="611">
        <f t="shared" si="50"/>
        <v>0</v>
      </c>
      <c r="AD286" s="688"/>
      <c r="AE286" s="688"/>
      <c r="AF286" s="688"/>
      <c r="AG286" s="688"/>
      <c r="AH286" s="688"/>
      <c r="AI286" s="688"/>
      <c r="AJ286" s="611">
        <f t="shared" si="46"/>
        <v>0</v>
      </c>
      <c r="AK286" s="688"/>
      <c r="AL286" s="688"/>
      <c r="AM286" s="688"/>
      <c r="AN286" s="688"/>
      <c r="AO286" s="688"/>
      <c r="AP286" s="688"/>
      <c r="AQ286" s="611">
        <f t="shared" si="47"/>
        <v>0</v>
      </c>
      <c r="AR286" s="473"/>
      <c r="AS286" s="664">
        <f t="shared" si="48"/>
        <v>271</v>
      </c>
      <c r="AT286" s="611">
        <f t="shared" si="51"/>
        <v>0</v>
      </c>
      <c r="AU286" s="611">
        <f t="shared" si="52"/>
        <v>0</v>
      </c>
      <c r="AV286" s="611">
        <f t="shared" si="53"/>
        <v>0</v>
      </c>
    </row>
    <row r="287" spans="1:48" ht="18" customHeight="1" x14ac:dyDescent="0.25">
      <c r="A287" s="664">
        <f t="shared" si="54"/>
        <v>272</v>
      </c>
      <c r="B287" s="688"/>
      <c r="C287" s="688"/>
      <c r="D287" s="688"/>
      <c r="E287" s="688"/>
      <c r="F287" s="688"/>
      <c r="G287" s="688"/>
      <c r="H287" s="611">
        <f t="shared" si="44"/>
        <v>0</v>
      </c>
      <c r="I287" s="688"/>
      <c r="J287" s="688"/>
      <c r="K287" s="688"/>
      <c r="L287" s="688"/>
      <c r="M287" s="688"/>
      <c r="N287" s="688"/>
      <c r="O287" s="611">
        <f t="shared" si="45"/>
        <v>0</v>
      </c>
      <c r="P287" s="688"/>
      <c r="Q287" s="688"/>
      <c r="R287" s="688"/>
      <c r="S287" s="688"/>
      <c r="T287" s="688"/>
      <c r="U287" s="688"/>
      <c r="V287" s="611">
        <f t="shared" si="49"/>
        <v>0</v>
      </c>
      <c r="W287" s="688"/>
      <c r="X287" s="688"/>
      <c r="Y287" s="688"/>
      <c r="Z287" s="688"/>
      <c r="AA287" s="688"/>
      <c r="AB287" s="688"/>
      <c r="AC287" s="611">
        <f t="shared" si="50"/>
        <v>0</v>
      </c>
      <c r="AD287" s="688"/>
      <c r="AE287" s="688"/>
      <c r="AF287" s="688"/>
      <c r="AG287" s="688"/>
      <c r="AH287" s="688"/>
      <c r="AI287" s="688"/>
      <c r="AJ287" s="611">
        <f t="shared" si="46"/>
        <v>0</v>
      </c>
      <c r="AK287" s="688"/>
      <c r="AL287" s="688"/>
      <c r="AM287" s="688"/>
      <c r="AN287" s="688"/>
      <c r="AO287" s="688"/>
      <c r="AP287" s="688"/>
      <c r="AQ287" s="611">
        <f t="shared" si="47"/>
        <v>0</v>
      </c>
      <c r="AR287" s="473"/>
      <c r="AS287" s="664">
        <f t="shared" si="48"/>
        <v>272</v>
      </c>
      <c r="AT287" s="611">
        <f t="shared" si="51"/>
        <v>0</v>
      </c>
      <c r="AU287" s="611">
        <f t="shared" si="52"/>
        <v>0</v>
      </c>
      <c r="AV287" s="611">
        <f t="shared" si="53"/>
        <v>0</v>
      </c>
    </row>
    <row r="288" spans="1:48" ht="18" customHeight="1" x14ac:dyDescent="0.25">
      <c r="A288" s="664">
        <f t="shared" si="54"/>
        <v>273</v>
      </c>
      <c r="B288" s="688"/>
      <c r="C288" s="688"/>
      <c r="D288" s="688"/>
      <c r="E288" s="688"/>
      <c r="F288" s="688"/>
      <c r="G288" s="688"/>
      <c r="H288" s="611">
        <f t="shared" si="44"/>
        <v>0</v>
      </c>
      <c r="I288" s="688"/>
      <c r="J288" s="688"/>
      <c r="K288" s="688"/>
      <c r="L288" s="688"/>
      <c r="M288" s="688"/>
      <c r="N288" s="688"/>
      <c r="O288" s="611">
        <f t="shared" si="45"/>
        <v>0</v>
      </c>
      <c r="P288" s="688"/>
      <c r="Q288" s="688"/>
      <c r="R288" s="688"/>
      <c r="S288" s="688"/>
      <c r="T288" s="688"/>
      <c r="U288" s="688"/>
      <c r="V288" s="611">
        <f t="shared" si="49"/>
        <v>0</v>
      </c>
      <c r="W288" s="688"/>
      <c r="X288" s="688"/>
      <c r="Y288" s="688"/>
      <c r="Z288" s="688"/>
      <c r="AA288" s="688"/>
      <c r="AB288" s="688"/>
      <c r="AC288" s="611">
        <f t="shared" si="50"/>
        <v>0</v>
      </c>
      <c r="AD288" s="688"/>
      <c r="AE288" s="688"/>
      <c r="AF288" s="688"/>
      <c r="AG288" s="688"/>
      <c r="AH288" s="688"/>
      <c r="AI288" s="688"/>
      <c r="AJ288" s="611">
        <f t="shared" si="46"/>
        <v>0</v>
      </c>
      <c r="AK288" s="688"/>
      <c r="AL288" s="688"/>
      <c r="AM288" s="688"/>
      <c r="AN288" s="688"/>
      <c r="AO288" s="688"/>
      <c r="AP288" s="688"/>
      <c r="AQ288" s="611">
        <f t="shared" si="47"/>
        <v>0</v>
      </c>
      <c r="AR288" s="473"/>
      <c r="AS288" s="664">
        <f t="shared" si="48"/>
        <v>273</v>
      </c>
      <c r="AT288" s="611">
        <f t="shared" si="51"/>
        <v>0</v>
      </c>
      <c r="AU288" s="611">
        <f t="shared" si="52"/>
        <v>0</v>
      </c>
      <c r="AV288" s="611">
        <f t="shared" si="53"/>
        <v>0</v>
      </c>
    </row>
    <row r="289" spans="1:48" ht="18" customHeight="1" x14ac:dyDescent="0.25">
      <c r="A289" s="664">
        <f t="shared" si="54"/>
        <v>274</v>
      </c>
      <c r="B289" s="688"/>
      <c r="C289" s="688"/>
      <c r="D289" s="688"/>
      <c r="E289" s="688"/>
      <c r="F289" s="688"/>
      <c r="G289" s="688"/>
      <c r="H289" s="611">
        <f t="shared" si="44"/>
        <v>0</v>
      </c>
      <c r="I289" s="688"/>
      <c r="J289" s="688"/>
      <c r="K289" s="688"/>
      <c r="L289" s="688"/>
      <c r="M289" s="688"/>
      <c r="N289" s="688"/>
      <c r="O289" s="611">
        <f t="shared" si="45"/>
        <v>0</v>
      </c>
      <c r="P289" s="688"/>
      <c r="Q289" s="688"/>
      <c r="R289" s="688"/>
      <c r="S289" s="688"/>
      <c r="T289" s="688"/>
      <c r="U289" s="688"/>
      <c r="V289" s="611">
        <f t="shared" si="49"/>
        <v>0</v>
      </c>
      <c r="W289" s="688"/>
      <c r="X289" s="688"/>
      <c r="Y289" s="688"/>
      <c r="Z289" s="688"/>
      <c r="AA289" s="688"/>
      <c r="AB289" s="688"/>
      <c r="AC289" s="611">
        <f t="shared" si="50"/>
        <v>0</v>
      </c>
      <c r="AD289" s="688"/>
      <c r="AE289" s="688"/>
      <c r="AF289" s="688"/>
      <c r="AG289" s="688"/>
      <c r="AH289" s="688"/>
      <c r="AI289" s="688"/>
      <c r="AJ289" s="611">
        <f t="shared" si="46"/>
        <v>0</v>
      </c>
      <c r="AK289" s="688"/>
      <c r="AL289" s="688"/>
      <c r="AM289" s="688"/>
      <c r="AN289" s="688"/>
      <c r="AO289" s="688"/>
      <c r="AP289" s="688"/>
      <c r="AQ289" s="611">
        <f t="shared" si="47"/>
        <v>0</v>
      </c>
      <c r="AR289" s="473"/>
      <c r="AS289" s="664">
        <f t="shared" si="48"/>
        <v>274</v>
      </c>
      <c r="AT289" s="611">
        <f t="shared" si="51"/>
        <v>0</v>
      </c>
      <c r="AU289" s="611">
        <f t="shared" si="52"/>
        <v>0</v>
      </c>
      <c r="AV289" s="611">
        <f t="shared" si="53"/>
        <v>0</v>
      </c>
    </row>
    <row r="290" spans="1:48" ht="18" customHeight="1" x14ac:dyDescent="0.25">
      <c r="A290" s="664">
        <f t="shared" si="54"/>
        <v>275</v>
      </c>
      <c r="B290" s="688"/>
      <c r="C290" s="688"/>
      <c r="D290" s="688"/>
      <c r="E290" s="688"/>
      <c r="F290" s="688"/>
      <c r="G290" s="688"/>
      <c r="H290" s="611">
        <f t="shared" si="44"/>
        <v>0</v>
      </c>
      <c r="I290" s="688"/>
      <c r="J290" s="688"/>
      <c r="K290" s="688"/>
      <c r="L290" s="688"/>
      <c r="M290" s="688"/>
      <c r="N290" s="688"/>
      <c r="O290" s="611">
        <f t="shared" si="45"/>
        <v>0</v>
      </c>
      <c r="P290" s="688"/>
      <c r="Q290" s="688"/>
      <c r="R290" s="688"/>
      <c r="S290" s="688"/>
      <c r="T290" s="688"/>
      <c r="U290" s="688"/>
      <c r="V290" s="611">
        <f t="shared" si="49"/>
        <v>0</v>
      </c>
      <c r="W290" s="688"/>
      <c r="X290" s="688"/>
      <c r="Y290" s="688"/>
      <c r="Z290" s="688"/>
      <c r="AA290" s="688"/>
      <c r="AB290" s="688"/>
      <c r="AC290" s="611">
        <f t="shared" si="50"/>
        <v>0</v>
      </c>
      <c r="AD290" s="688"/>
      <c r="AE290" s="688"/>
      <c r="AF290" s="688"/>
      <c r="AG290" s="688"/>
      <c r="AH290" s="688"/>
      <c r="AI290" s="688"/>
      <c r="AJ290" s="611">
        <f t="shared" si="46"/>
        <v>0</v>
      </c>
      <c r="AK290" s="688"/>
      <c r="AL290" s="688"/>
      <c r="AM290" s="688"/>
      <c r="AN290" s="688"/>
      <c r="AO290" s="688"/>
      <c r="AP290" s="688"/>
      <c r="AQ290" s="611">
        <f t="shared" si="47"/>
        <v>0</v>
      </c>
      <c r="AR290" s="473"/>
      <c r="AS290" s="664">
        <f t="shared" si="48"/>
        <v>275</v>
      </c>
      <c r="AT290" s="611">
        <f t="shared" si="51"/>
        <v>0</v>
      </c>
      <c r="AU290" s="611">
        <f t="shared" si="52"/>
        <v>0</v>
      </c>
      <c r="AV290" s="611">
        <f t="shared" si="53"/>
        <v>0</v>
      </c>
    </row>
    <row r="291" spans="1:48" ht="18" customHeight="1" x14ac:dyDescent="0.25">
      <c r="A291" s="664">
        <f t="shared" si="54"/>
        <v>276</v>
      </c>
      <c r="B291" s="688"/>
      <c r="C291" s="688"/>
      <c r="D291" s="688"/>
      <c r="E291" s="688"/>
      <c r="F291" s="688"/>
      <c r="G291" s="688"/>
      <c r="H291" s="611">
        <f t="shared" si="44"/>
        <v>0</v>
      </c>
      <c r="I291" s="688"/>
      <c r="J291" s="688"/>
      <c r="K291" s="688"/>
      <c r="L291" s="688"/>
      <c r="M291" s="688"/>
      <c r="N291" s="688"/>
      <c r="O291" s="611">
        <f t="shared" si="45"/>
        <v>0</v>
      </c>
      <c r="P291" s="688"/>
      <c r="Q291" s="688"/>
      <c r="R291" s="688"/>
      <c r="S291" s="688"/>
      <c r="T291" s="688"/>
      <c r="U291" s="688"/>
      <c r="V291" s="611">
        <f t="shared" si="49"/>
        <v>0</v>
      </c>
      <c r="W291" s="688"/>
      <c r="X291" s="688"/>
      <c r="Y291" s="688"/>
      <c r="Z291" s="688"/>
      <c r="AA291" s="688"/>
      <c r="AB291" s="688"/>
      <c r="AC291" s="611">
        <f t="shared" si="50"/>
        <v>0</v>
      </c>
      <c r="AD291" s="688"/>
      <c r="AE291" s="688"/>
      <c r="AF291" s="688"/>
      <c r="AG291" s="688"/>
      <c r="AH291" s="688"/>
      <c r="AI291" s="688"/>
      <c r="AJ291" s="611">
        <f t="shared" si="46"/>
        <v>0</v>
      </c>
      <c r="AK291" s="688"/>
      <c r="AL291" s="688"/>
      <c r="AM291" s="688"/>
      <c r="AN291" s="688"/>
      <c r="AO291" s="688"/>
      <c r="AP291" s="688"/>
      <c r="AQ291" s="611">
        <f t="shared" si="47"/>
        <v>0</v>
      </c>
      <c r="AR291" s="473"/>
      <c r="AS291" s="664">
        <f t="shared" si="48"/>
        <v>276</v>
      </c>
      <c r="AT291" s="611">
        <f t="shared" si="51"/>
        <v>0</v>
      </c>
      <c r="AU291" s="611">
        <f t="shared" si="52"/>
        <v>0</v>
      </c>
      <c r="AV291" s="611">
        <f t="shared" si="53"/>
        <v>0</v>
      </c>
    </row>
    <row r="292" spans="1:48" ht="18" customHeight="1" x14ac:dyDescent="0.25">
      <c r="A292" s="664">
        <f t="shared" si="54"/>
        <v>277</v>
      </c>
      <c r="B292" s="688"/>
      <c r="C292" s="688"/>
      <c r="D292" s="688"/>
      <c r="E292" s="688"/>
      <c r="F292" s="688"/>
      <c r="G292" s="688"/>
      <c r="H292" s="611">
        <f t="shared" si="44"/>
        <v>0</v>
      </c>
      <c r="I292" s="688"/>
      <c r="J292" s="688"/>
      <c r="K292" s="688"/>
      <c r="L292" s="688"/>
      <c r="M292" s="688"/>
      <c r="N292" s="688"/>
      <c r="O292" s="611">
        <f t="shared" si="45"/>
        <v>0</v>
      </c>
      <c r="P292" s="688"/>
      <c r="Q292" s="688"/>
      <c r="R292" s="688"/>
      <c r="S292" s="688"/>
      <c r="T292" s="688"/>
      <c r="U292" s="688"/>
      <c r="V292" s="611">
        <f t="shared" si="49"/>
        <v>0</v>
      </c>
      <c r="W292" s="688"/>
      <c r="X292" s="688"/>
      <c r="Y292" s="688"/>
      <c r="Z292" s="688"/>
      <c r="AA292" s="688"/>
      <c r="AB292" s="688"/>
      <c r="AC292" s="611">
        <f t="shared" si="50"/>
        <v>0</v>
      </c>
      <c r="AD292" s="688"/>
      <c r="AE292" s="688"/>
      <c r="AF292" s="688"/>
      <c r="AG292" s="688"/>
      <c r="AH292" s="688"/>
      <c r="AI292" s="688"/>
      <c r="AJ292" s="611">
        <f t="shared" si="46"/>
        <v>0</v>
      </c>
      <c r="AK292" s="688"/>
      <c r="AL292" s="688"/>
      <c r="AM292" s="688"/>
      <c r="AN292" s="688"/>
      <c r="AO292" s="688"/>
      <c r="AP292" s="688"/>
      <c r="AQ292" s="611">
        <f t="shared" si="47"/>
        <v>0</v>
      </c>
      <c r="AR292" s="473"/>
      <c r="AS292" s="664">
        <f t="shared" si="48"/>
        <v>277</v>
      </c>
      <c r="AT292" s="611">
        <f t="shared" si="51"/>
        <v>0</v>
      </c>
      <c r="AU292" s="611">
        <f t="shared" si="52"/>
        <v>0</v>
      </c>
      <c r="AV292" s="611">
        <f t="shared" si="53"/>
        <v>0</v>
      </c>
    </row>
    <row r="293" spans="1:48" ht="18" customHeight="1" x14ac:dyDescent="0.25">
      <c r="A293" s="664">
        <f t="shared" si="54"/>
        <v>278</v>
      </c>
      <c r="B293" s="688"/>
      <c r="C293" s="688"/>
      <c r="D293" s="688"/>
      <c r="E293" s="688"/>
      <c r="F293" s="688"/>
      <c r="G293" s="688"/>
      <c r="H293" s="611">
        <f t="shared" si="44"/>
        <v>0</v>
      </c>
      <c r="I293" s="688"/>
      <c r="J293" s="688"/>
      <c r="K293" s="688"/>
      <c r="L293" s="688"/>
      <c r="M293" s="688"/>
      <c r="N293" s="688"/>
      <c r="O293" s="611">
        <f t="shared" si="45"/>
        <v>0</v>
      </c>
      <c r="P293" s="688"/>
      <c r="Q293" s="688"/>
      <c r="R293" s="688"/>
      <c r="S293" s="688"/>
      <c r="T293" s="688"/>
      <c r="U293" s="688"/>
      <c r="V293" s="611">
        <f t="shared" si="49"/>
        <v>0</v>
      </c>
      <c r="W293" s="688"/>
      <c r="X293" s="688"/>
      <c r="Y293" s="688"/>
      <c r="Z293" s="688"/>
      <c r="AA293" s="688"/>
      <c r="AB293" s="688"/>
      <c r="AC293" s="611">
        <f t="shared" si="50"/>
        <v>0</v>
      </c>
      <c r="AD293" s="688"/>
      <c r="AE293" s="688"/>
      <c r="AF293" s="688"/>
      <c r="AG293" s="688"/>
      <c r="AH293" s="688"/>
      <c r="AI293" s="688"/>
      <c r="AJ293" s="611">
        <f t="shared" si="46"/>
        <v>0</v>
      </c>
      <c r="AK293" s="688"/>
      <c r="AL293" s="688"/>
      <c r="AM293" s="688"/>
      <c r="AN293" s="688"/>
      <c r="AO293" s="688"/>
      <c r="AP293" s="688"/>
      <c r="AQ293" s="611">
        <f t="shared" si="47"/>
        <v>0</v>
      </c>
      <c r="AR293" s="473"/>
      <c r="AS293" s="664">
        <f t="shared" si="48"/>
        <v>278</v>
      </c>
      <c r="AT293" s="611">
        <f t="shared" si="51"/>
        <v>0</v>
      </c>
      <c r="AU293" s="611">
        <f t="shared" si="52"/>
        <v>0</v>
      </c>
      <c r="AV293" s="611">
        <f t="shared" si="53"/>
        <v>0</v>
      </c>
    </row>
    <row r="294" spans="1:48" ht="18" customHeight="1" x14ac:dyDescent="0.25">
      <c r="A294" s="664">
        <f t="shared" si="54"/>
        <v>279</v>
      </c>
      <c r="B294" s="688"/>
      <c r="C294" s="688"/>
      <c r="D294" s="688"/>
      <c r="E294" s="688"/>
      <c r="F294" s="688"/>
      <c r="G294" s="688"/>
      <c r="H294" s="611">
        <f t="shared" si="44"/>
        <v>0</v>
      </c>
      <c r="I294" s="688"/>
      <c r="J294" s="688"/>
      <c r="K294" s="688"/>
      <c r="L294" s="688"/>
      <c r="M294" s="688"/>
      <c r="N294" s="688"/>
      <c r="O294" s="611">
        <f t="shared" si="45"/>
        <v>0</v>
      </c>
      <c r="P294" s="688"/>
      <c r="Q294" s="688"/>
      <c r="R294" s="688"/>
      <c r="S294" s="688"/>
      <c r="T294" s="688"/>
      <c r="U294" s="688"/>
      <c r="V294" s="611">
        <f t="shared" si="49"/>
        <v>0</v>
      </c>
      <c r="W294" s="688"/>
      <c r="X294" s="688"/>
      <c r="Y294" s="688"/>
      <c r="Z294" s="688"/>
      <c r="AA294" s="688"/>
      <c r="AB294" s="688"/>
      <c r="AC294" s="611">
        <f t="shared" si="50"/>
        <v>0</v>
      </c>
      <c r="AD294" s="688"/>
      <c r="AE294" s="688"/>
      <c r="AF294" s="688"/>
      <c r="AG294" s="688"/>
      <c r="AH294" s="688"/>
      <c r="AI294" s="688"/>
      <c r="AJ294" s="611">
        <f t="shared" si="46"/>
        <v>0</v>
      </c>
      <c r="AK294" s="688"/>
      <c r="AL294" s="688"/>
      <c r="AM294" s="688"/>
      <c r="AN294" s="688"/>
      <c r="AO294" s="688"/>
      <c r="AP294" s="688"/>
      <c r="AQ294" s="611">
        <f t="shared" si="47"/>
        <v>0</v>
      </c>
      <c r="AR294" s="473"/>
      <c r="AS294" s="664">
        <f t="shared" si="48"/>
        <v>279</v>
      </c>
      <c r="AT294" s="611">
        <f t="shared" si="51"/>
        <v>0</v>
      </c>
      <c r="AU294" s="611">
        <f t="shared" si="52"/>
        <v>0</v>
      </c>
      <c r="AV294" s="611">
        <f t="shared" si="53"/>
        <v>0</v>
      </c>
    </row>
    <row r="295" spans="1:48" ht="18" customHeight="1" x14ac:dyDescent="0.25">
      <c r="A295" s="664">
        <f t="shared" si="54"/>
        <v>280</v>
      </c>
      <c r="B295" s="688"/>
      <c r="C295" s="688"/>
      <c r="D295" s="688"/>
      <c r="E295" s="688"/>
      <c r="F295" s="688"/>
      <c r="G295" s="688"/>
      <c r="H295" s="611">
        <f t="shared" si="44"/>
        <v>0</v>
      </c>
      <c r="I295" s="688"/>
      <c r="J295" s="688"/>
      <c r="K295" s="688"/>
      <c r="L295" s="688"/>
      <c r="M295" s="688"/>
      <c r="N295" s="688"/>
      <c r="O295" s="611">
        <f t="shared" si="45"/>
        <v>0</v>
      </c>
      <c r="P295" s="688"/>
      <c r="Q295" s="688"/>
      <c r="R295" s="688"/>
      <c r="S295" s="688"/>
      <c r="T295" s="688"/>
      <c r="U295" s="688"/>
      <c r="V295" s="611">
        <f t="shared" si="49"/>
        <v>0</v>
      </c>
      <c r="W295" s="688"/>
      <c r="X295" s="688"/>
      <c r="Y295" s="688"/>
      <c r="Z295" s="688"/>
      <c r="AA295" s="688"/>
      <c r="AB295" s="688"/>
      <c r="AC295" s="611">
        <f t="shared" si="50"/>
        <v>0</v>
      </c>
      <c r="AD295" s="688"/>
      <c r="AE295" s="688"/>
      <c r="AF295" s="688"/>
      <c r="AG295" s="688"/>
      <c r="AH295" s="688"/>
      <c r="AI295" s="688"/>
      <c r="AJ295" s="611">
        <f t="shared" si="46"/>
        <v>0</v>
      </c>
      <c r="AK295" s="688"/>
      <c r="AL295" s="688"/>
      <c r="AM295" s="688"/>
      <c r="AN295" s="688"/>
      <c r="AO295" s="688"/>
      <c r="AP295" s="688"/>
      <c r="AQ295" s="611">
        <f t="shared" si="47"/>
        <v>0</v>
      </c>
      <c r="AR295" s="473"/>
      <c r="AS295" s="664">
        <f t="shared" si="48"/>
        <v>280</v>
      </c>
      <c r="AT295" s="611">
        <f t="shared" si="51"/>
        <v>0</v>
      </c>
      <c r="AU295" s="611">
        <f t="shared" si="52"/>
        <v>0</v>
      </c>
      <c r="AV295" s="611">
        <f t="shared" si="53"/>
        <v>0</v>
      </c>
    </row>
    <row r="296" spans="1:48" ht="18" customHeight="1" x14ac:dyDescent="0.25">
      <c r="A296" s="664">
        <f t="shared" si="54"/>
        <v>281</v>
      </c>
      <c r="B296" s="688"/>
      <c r="C296" s="688"/>
      <c r="D296" s="688"/>
      <c r="E296" s="688"/>
      <c r="F296" s="688"/>
      <c r="G296" s="688"/>
      <c r="H296" s="611">
        <f t="shared" si="44"/>
        <v>0</v>
      </c>
      <c r="I296" s="688"/>
      <c r="J296" s="688"/>
      <c r="K296" s="688"/>
      <c r="L296" s="688"/>
      <c r="M296" s="688"/>
      <c r="N296" s="688"/>
      <c r="O296" s="611">
        <f t="shared" si="45"/>
        <v>0</v>
      </c>
      <c r="P296" s="688"/>
      <c r="Q296" s="688"/>
      <c r="R296" s="688"/>
      <c r="S296" s="688"/>
      <c r="T296" s="688"/>
      <c r="U296" s="688"/>
      <c r="V296" s="611">
        <f t="shared" si="49"/>
        <v>0</v>
      </c>
      <c r="W296" s="688"/>
      <c r="X296" s="688"/>
      <c r="Y296" s="688"/>
      <c r="Z296" s="688"/>
      <c r="AA296" s="688"/>
      <c r="AB296" s="688"/>
      <c r="AC296" s="611">
        <f t="shared" si="50"/>
        <v>0</v>
      </c>
      <c r="AD296" s="688"/>
      <c r="AE296" s="688"/>
      <c r="AF296" s="688"/>
      <c r="AG296" s="688"/>
      <c r="AH296" s="688"/>
      <c r="AI296" s="688"/>
      <c r="AJ296" s="611">
        <f t="shared" si="46"/>
        <v>0</v>
      </c>
      <c r="AK296" s="688"/>
      <c r="AL296" s="688"/>
      <c r="AM296" s="688"/>
      <c r="AN296" s="688"/>
      <c r="AO296" s="688"/>
      <c r="AP296" s="688"/>
      <c r="AQ296" s="611">
        <f t="shared" si="47"/>
        <v>0</v>
      </c>
      <c r="AR296" s="473"/>
      <c r="AS296" s="664">
        <f t="shared" si="48"/>
        <v>281</v>
      </c>
      <c r="AT296" s="611">
        <f t="shared" si="51"/>
        <v>0</v>
      </c>
      <c r="AU296" s="611">
        <f t="shared" si="52"/>
        <v>0</v>
      </c>
      <c r="AV296" s="611">
        <f t="shared" si="53"/>
        <v>0</v>
      </c>
    </row>
    <row r="297" spans="1:48" ht="18" customHeight="1" x14ac:dyDescent="0.25">
      <c r="A297" s="664">
        <f t="shared" si="54"/>
        <v>282</v>
      </c>
      <c r="B297" s="688"/>
      <c r="C297" s="688"/>
      <c r="D297" s="688"/>
      <c r="E297" s="688"/>
      <c r="F297" s="688"/>
      <c r="G297" s="688"/>
      <c r="H297" s="611">
        <f t="shared" si="44"/>
        <v>0</v>
      </c>
      <c r="I297" s="688"/>
      <c r="J297" s="688"/>
      <c r="K297" s="688"/>
      <c r="L297" s="688"/>
      <c r="M297" s="688"/>
      <c r="N297" s="688"/>
      <c r="O297" s="611">
        <f t="shared" si="45"/>
        <v>0</v>
      </c>
      <c r="P297" s="688"/>
      <c r="Q297" s="688"/>
      <c r="R297" s="688"/>
      <c r="S297" s="688"/>
      <c r="T297" s="688"/>
      <c r="U297" s="688"/>
      <c r="V297" s="611">
        <f t="shared" si="49"/>
        <v>0</v>
      </c>
      <c r="W297" s="688"/>
      <c r="X297" s="688"/>
      <c r="Y297" s="688"/>
      <c r="Z297" s="688"/>
      <c r="AA297" s="688"/>
      <c r="AB297" s="688"/>
      <c r="AC297" s="611">
        <f t="shared" si="50"/>
        <v>0</v>
      </c>
      <c r="AD297" s="688"/>
      <c r="AE297" s="688"/>
      <c r="AF297" s="688"/>
      <c r="AG297" s="688"/>
      <c r="AH297" s="688"/>
      <c r="AI297" s="688"/>
      <c r="AJ297" s="611">
        <f t="shared" si="46"/>
        <v>0</v>
      </c>
      <c r="AK297" s="688"/>
      <c r="AL297" s="688"/>
      <c r="AM297" s="688"/>
      <c r="AN297" s="688"/>
      <c r="AO297" s="688"/>
      <c r="AP297" s="688"/>
      <c r="AQ297" s="611">
        <f t="shared" si="47"/>
        <v>0</v>
      </c>
      <c r="AR297" s="473"/>
      <c r="AS297" s="664">
        <f t="shared" si="48"/>
        <v>282</v>
      </c>
      <c r="AT297" s="611">
        <f t="shared" si="51"/>
        <v>0</v>
      </c>
      <c r="AU297" s="611">
        <f t="shared" si="52"/>
        <v>0</v>
      </c>
      <c r="AV297" s="611">
        <f t="shared" si="53"/>
        <v>0</v>
      </c>
    </row>
    <row r="298" spans="1:48" ht="18" customHeight="1" x14ac:dyDescent="0.25">
      <c r="A298" s="664">
        <f t="shared" si="54"/>
        <v>283</v>
      </c>
      <c r="B298" s="688"/>
      <c r="C298" s="688"/>
      <c r="D298" s="688"/>
      <c r="E298" s="688"/>
      <c r="F298" s="688"/>
      <c r="G298" s="688"/>
      <c r="H298" s="611">
        <f t="shared" si="44"/>
        <v>0</v>
      </c>
      <c r="I298" s="688"/>
      <c r="J298" s="688"/>
      <c r="K298" s="688"/>
      <c r="L298" s="688"/>
      <c r="M298" s="688"/>
      <c r="N298" s="688"/>
      <c r="O298" s="611">
        <f t="shared" si="45"/>
        <v>0</v>
      </c>
      <c r="P298" s="688"/>
      <c r="Q298" s="688"/>
      <c r="R298" s="688"/>
      <c r="S298" s="688"/>
      <c r="T298" s="688"/>
      <c r="U298" s="688"/>
      <c r="V298" s="611">
        <f t="shared" si="49"/>
        <v>0</v>
      </c>
      <c r="W298" s="688"/>
      <c r="X298" s="688"/>
      <c r="Y298" s="688"/>
      <c r="Z298" s="688"/>
      <c r="AA298" s="688"/>
      <c r="AB298" s="688"/>
      <c r="AC298" s="611">
        <f t="shared" si="50"/>
        <v>0</v>
      </c>
      <c r="AD298" s="688"/>
      <c r="AE298" s="688"/>
      <c r="AF298" s="688"/>
      <c r="AG298" s="688"/>
      <c r="AH298" s="688"/>
      <c r="AI298" s="688"/>
      <c r="AJ298" s="611">
        <f t="shared" si="46"/>
        <v>0</v>
      </c>
      <c r="AK298" s="688"/>
      <c r="AL298" s="688"/>
      <c r="AM298" s="688"/>
      <c r="AN298" s="688"/>
      <c r="AO298" s="688"/>
      <c r="AP298" s="688"/>
      <c r="AQ298" s="611">
        <f t="shared" si="47"/>
        <v>0</v>
      </c>
      <c r="AR298" s="473"/>
      <c r="AS298" s="664">
        <f t="shared" si="48"/>
        <v>283</v>
      </c>
      <c r="AT298" s="611">
        <f t="shared" si="51"/>
        <v>0</v>
      </c>
      <c r="AU298" s="611">
        <f t="shared" si="52"/>
        <v>0</v>
      </c>
      <c r="AV298" s="611">
        <f t="shared" si="53"/>
        <v>0</v>
      </c>
    </row>
    <row r="299" spans="1:48" ht="18" customHeight="1" x14ac:dyDescent="0.25">
      <c r="A299" s="664">
        <f t="shared" si="54"/>
        <v>284</v>
      </c>
      <c r="B299" s="688"/>
      <c r="C299" s="688"/>
      <c r="D299" s="688"/>
      <c r="E299" s="688"/>
      <c r="F299" s="688"/>
      <c r="G299" s="688"/>
      <c r="H299" s="611">
        <f t="shared" si="44"/>
        <v>0</v>
      </c>
      <c r="I299" s="688"/>
      <c r="J299" s="688"/>
      <c r="K299" s="688"/>
      <c r="L299" s="688"/>
      <c r="M299" s="688"/>
      <c r="N299" s="688"/>
      <c r="O299" s="611">
        <f t="shared" si="45"/>
        <v>0</v>
      </c>
      <c r="P299" s="688"/>
      <c r="Q299" s="688"/>
      <c r="R299" s="688"/>
      <c r="S299" s="688"/>
      <c r="T299" s="688"/>
      <c r="U299" s="688"/>
      <c r="V299" s="611">
        <f t="shared" si="49"/>
        <v>0</v>
      </c>
      <c r="W299" s="688"/>
      <c r="X299" s="688"/>
      <c r="Y299" s="688"/>
      <c r="Z299" s="688"/>
      <c r="AA299" s="688"/>
      <c r="AB299" s="688"/>
      <c r="AC299" s="611">
        <f t="shared" si="50"/>
        <v>0</v>
      </c>
      <c r="AD299" s="688"/>
      <c r="AE299" s="688"/>
      <c r="AF299" s="688"/>
      <c r="AG299" s="688"/>
      <c r="AH299" s="688"/>
      <c r="AI299" s="688"/>
      <c r="AJ299" s="611">
        <f t="shared" si="46"/>
        <v>0</v>
      </c>
      <c r="AK299" s="688"/>
      <c r="AL299" s="688"/>
      <c r="AM299" s="688"/>
      <c r="AN299" s="688"/>
      <c r="AO299" s="688"/>
      <c r="AP299" s="688"/>
      <c r="AQ299" s="611">
        <f t="shared" si="47"/>
        <v>0</v>
      </c>
      <c r="AR299" s="473"/>
      <c r="AS299" s="664">
        <f t="shared" si="48"/>
        <v>284</v>
      </c>
      <c r="AT299" s="611">
        <f t="shared" si="51"/>
        <v>0</v>
      </c>
      <c r="AU299" s="611">
        <f t="shared" si="52"/>
        <v>0</v>
      </c>
      <c r="AV299" s="611">
        <f t="shared" si="53"/>
        <v>0</v>
      </c>
    </row>
    <row r="300" spans="1:48" ht="18" customHeight="1" x14ac:dyDescent="0.25">
      <c r="A300" s="664">
        <f t="shared" si="54"/>
        <v>285</v>
      </c>
      <c r="B300" s="688"/>
      <c r="C300" s="688"/>
      <c r="D300" s="688"/>
      <c r="E300" s="688"/>
      <c r="F300" s="688"/>
      <c r="G300" s="688"/>
      <c r="H300" s="611">
        <f t="shared" si="44"/>
        <v>0</v>
      </c>
      <c r="I300" s="688"/>
      <c r="J300" s="688"/>
      <c r="K300" s="688"/>
      <c r="L300" s="688"/>
      <c r="M300" s="688"/>
      <c r="N300" s="688"/>
      <c r="O300" s="611">
        <f t="shared" si="45"/>
        <v>0</v>
      </c>
      <c r="P300" s="688"/>
      <c r="Q300" s="688"/>
      <c r="R300" s="688"/>
      <c r="S300" s="688"/>
      <c r="T300" s="688"/>
      <c r="U300" s="688"/>
      <c r="V300" s="611">
        <f t="shared" si="49"/>
        <v>0</v>
      </c>
      <c r="W300" s="688"/>
      <c r="X300" s="688"/>
      <c r="Y300" s="688"/>
      <c r="Z300" s="688"/>
      <c r="AA300" s="688"/>
      <c r="AB300" s="688"/>
      <c r="AC300" s="611">
        <f t="shared" si="50"/>
        <v>0</v>
      </c>
      <c r="AD300" s="688"/>
      <c r="AE300" s="688"/>
      <c r="AF300" s="688"/>
      <c r="AG300" s="688"/>
      <c r="AH300" s="688"/>
      <c r="AI300" s="688"/>
      <c r="AJ300" s="611">
        <f t="shared" si="46"/>
        <v>0</v>
      </c>
      <c r="AK300" s="688"/>
      <c r="AL300" s="688"/>
      <c r="AM300" s="688"/>
      <c r="AN300" s="688"/>
      <c r="AO300" s="688"/>
      <c r="AP300" s="688"/>
      <c r="AQ300" s="611">
        <f t="shared" si="47"/>
        <v>0</v>
      </c>
      <c r="AR300" s="473"/>
      <c r="AS300" s="664">
        <f t="shared" si="48"/>
        <v>285</v>
      </c>
      <c r="AT300" s="611">
        <f t="shared" si="51"/>
        <v>0</v>
      </c>
      <c r="AU300" s="611">
        <f t="shared" si="52"/>
        <v>0</v>
      </c>
      <c r="AV300" s="611">
        <f t="shared" si="53"/>
        <v>0</v>
      </c>
    </row>
    <row r="301" spans="1:48" ht="18" customHeight="1" x14ac:dyDescent="0.25">
      <c r="A301" s="664">
        <f t="shared" si="54"/>
        <v>286</v>
      </c>
      <c r="B301" s="688"/>
      <c r="C301" s="688"/>
      <c r="D301" s="688"/>
      <c r="E301" s="688"/>
      <c r="F301" s="688"/>
      <c r="G301" s="688"/>
      <c r="H301" s="611">
        <f t="shared" si="44"/>
        <v>0</v>
      </c>
      <c r="I301" s="688"/>
      <c r="J301" s="688"/>
      <c r="K301" s="688"/>
      <c r="L301" s="688"/>
      <c r="M301" s="688"/>
      <c r="N301" s="688"/>
      <c r="O301" s="611">
        <f t="shared" si="45"/>
        <v>0</v>
      </c>
      <c r="P301" s="688"/>
      <c r="Q301" s="688"/>
      <c r="R301" s="688"/>
      <c r="S301" s="688"/>
      <c r="T301" s="688"/>
      <c r="U301" s="688"/>
      <c r="V301" s="611">
        <f t="shared" si="49"/>
        <v>0</v>
      </c>
      <c r="W301" s="688"/>
      <c r="X301" s="688"/>
      <c r="Y301" s="688"/>
      <c r="Z301" s="688"/>
      <c r="AA301" s="688"/>
      <c r="AB301" s="688"/>
      <c r="AC301" s="611">
        <f t="shared" si="50"/>
        <v>0</v>
      </c>
      <c r="AD301" s="688"/>
      <c r="AE301" s="688"/>
      <c r="AF301" s="688"/>
      <c r="AG301" s="688"/>
      <c r="AH301" s="688"/>
      <c r="AI301" s="688"/>
      <c r="AJ301" s="611">
        <f t="shared" si="46"/>
        <v>0</v>
      </c>
      <c r="AK301" s="688"/>
      <c r="AL301" s="688"/>
      <c r="AM301" s="688"/>
      <c r="AN301" s="688"/>
      <c r="AO301" s="688"/>
      <c r="AP301" s="688"/>
      <c r="AQ301" s="611">
        <f t="shared" si="47"/>
        <v>0</v>
      </c>
      <c r="AR301" s="473"/>
      <c r="AS301" s="664">
        <f t="shared" si="48"/>
        <v>286</v>
      </c>
      <c r="AT301" s="611">
        <f t="shared" si="51"/>
        <v>0</v>
      </c>
      <c r="AU301" s="611">
        <f t="shared" si="52"/>
        <v>0</v>
      </c>
      <c r="AV301" s="611">
        <f t="shared" si="53"/>
        <v>0</v>
      </c>
    </row>
    <row r="302" spans="1:48" ht="18" customHeight="1" x14ac:dyDescent="0.25">
      <c r="A302" s="664">
        <f t="shared" si="54"/>
        <v>287</v>
      </c>
      <c r="B302" s="688"/>
      <c r="C302" s="688"/>
      <c r="D302" s="688"/>
      <c r="E302" s="688"/>
      <c r="F302" s="688"/>
      <c r="G302" s="688"/>
      <c r="H302" s="611">
        <f t="shared" si="44"/>
        <v>0</v>
      </c>
      <c r="I302" s="688"/>
      <c r="J302" s="688"/>
      <c r="K302" s="688"/>
      <c r="L302" s="688"/>
      <c r="M302" s="688"/>
      <c r="N302" s="688"/>
      <c r="O302" s="611">
        <f t="shared" si="45"/>
        <v>0</v>
      </c>
      <c r="P302" s="688"/>
      <c r="Q302" s="688"/>
      <c r="R302" s="688"/>
      <c r="S302" s="688"/>
      <c r="T302" s="688"/>
      <c r="U302" s="688"/>
      <c r="V302" s="611">
        <f t="shared" si="49"/>
        <v>0</v>
      </c>
      <c r="W302" s="688"/>
      <c r="X302" s="688"/>
      <c r="Y302" s="688"/>
      <c r="Z302" s="688"/>
      <c r="AA302" s="688"/>
      <c r="AB302" s="688"/>
      <c r="AC302" s="611">
        <f t="shared" si="50"/>
        <v>0</v>
      </c>
      <c r="AD302" s="688"/>
      <c r="AE302" s="688"/>
      <c r="AF302" s="688"/>
      <c r="AG302" s="688"/>
      <c r="AH302" s="688"/>
      <c r="AI302" s="688"/>
      <c r="AJ302" s="611">
        <f t="shared" si="46"/>
        <v>0</v>
      </c>
      <c r="AK302" s="688"/>
      <c r="AL302" s="688"/>
      <c r="AM302" s="688"/>
      <c r="AN302" s="688"/>
      <c r="AO302" s="688"/>
      <c r="AP302" s="688"/>
      <c r="AQ302" s="611">
        <f t="shared" si="47"/>
        <v>0</v>
      </c>
      <c r="AR302" s="473"/>
      <c r="AS302" s="664">
        <f t="shared" si="48"/>
        <v>287</v>
      </c>
      <c r="AT302" s="611">
        <f t="shared" si="51"/>
        <v>0</v>
      </c>
      <c r="AU302" s="611">
        <f t="shared" si="52"/>
        <v>0</v>
      </c>
      <c r="AV302" s="611">
        <f t="shared" si="53"/>
        <v>0</v>
      </c>
    </row>
    <row r="303" spans="1:48" ht="18" customHeight="1" x14ac:dyDescent="0.25">
      <c r="A303" s="664">
        <f t="shared" si="54"/>
        <v>288</v>
      </c>
      <c r="B303" s="688"/>
      <c r="C303" s="688"/>
      <c r="D303" s="688"/>
      <c r="E303" s="688"/>
      <c r="F303" s="688"/>
      <c r="G303" s="688"/>
      <c r="H303" s="611">
        <f t="shared" si="44"/>
        <v>0</v>
      </c>
      <c r="I303" s="688"/>
      <c r="J303" s="688"/>
      <c r="K303" s="688"/>
      <c r="L303" s="688"/>
      <c r="M303" s="688"/>
      <c r="N303" s="688"/>
      <c r="O303" s="611">
        <f t="shared" si="45"/>
        <v>0</v>
      </c>
      <c r="P303" s="688"/>
      <c r="Q303" s="688"/>
      <c r="R303" s="688"/>
      <c r="S303" s="688"/>
      <c r="T303" s="688"/>
      <c r="U303" s="688"/>
      <c r="V303" s="611">
        <f t="shared" si="49"/>
        <v>0</v>
      </c>
      <c r="W303" s="688"/>
      <c r="X303" s="688"/>
      <c r="Y303" s="688"/>
      <c r="Z303" s="688"/>
      <c r="AA303" s="688"/>
      <c r="AB303" s="688"/>
      <c r="AC303" s="611">
        <f t="shared" si="50"/>
        <v>0</v>
      </c>
      <c r="AD303" s="688"/>
      <c r="AE303" s="688"/>
      <c r="AF303" s="688"/>
      <c r="AG303" s="688"/>
      <c r="AH303" s="688"/>
      <c r="AI303" s="688"/>
      <c r="AJ303" s="611">
        <f t="shared" si="46"/>
        <v>0</v>
      </c>
      <c r="AK303" s="688"/>
      <c r="AL303" s="688"/>
      <c r="AM303" s="688"/>
      <c r="AN303" s="688"/>
      <c r="AO303" s="688"/>
      <c r="AP303" s="688"/>
      <c r="AQ303" s="611">
        <f t="shared" si="47"/>
        <v>0</v>
      </c>
      <c r="AR303" s="473"/>
      <c r="AS303" s="664">
        <f t="shared" si="48"/>
        <v>288</v>
      </c>
      <c r="AT303" s="611">
        <f t="shared" si="51"/>
        <v>0</v>
      </c>
      <c r="AU303" s="611">
        <f t="shared" si="52"/>
        <v>0</v>
      </c>
      <c r="AV303" s="611">
        <f t="shared" si="53"/>
        <v>0</v>
      </c>
    </row>
    <row r="304" spans="1:48" ht="18" customHeight="1" x14ac:dyDescent="0.25">
      <c r="A304" s="664">
        <f t="shared" si="54"/>
        <v>289</v>
      </c>
      <c r="B304" s="688"/>
      <c r="C304" s="688"/>
      <c r="D304" s="688"/>
      <c r="E304" s="688"/>
      <c r="F304" s="688"/>
      <c r="G304" s="688"/>
      <c r="H304" s="611">
        <f t="shared" si="44"/>
        <v>0</v>
      </c>
      <c r="I304" s="688"/>
      <c r="J304" s="688"/>
      <c r="K304" s="688"/>
      <c r="L304" s="688"/>
      <c r="M304" s="688"/>
      <c r="N304" s="688"/>
      <c r="O304" s="611">
        <f t="shared" si="45"/>
        <v>0</v>
      </c>
      <c r="P304" s="688"/>
      <c r="Q304" s="688"/>
      <c r="R304" s="688"/>
      <c r="S304" s="688"/>
      <c r="T304" s="688"/>
      <c r="U304" s="688"/>
      <c r="V304" s="611">
        <f t="shared" si="49"/>
        <v>0</v>
      </c>
      <c r="W304" s="688"/>
      <c r="X304" s="688"/>
      <c r="Y304" s="688"/>
      <c r="Z304" s="688"/>
      <c r="AA304" s="688"/>
      <c r="AB304" s="688"/>
      <c r="AC304" s="611">
        <f t="shared" si="50"/>
        <v>0</v>
      </c>
      <c r="AD304" s="688"/>
      <c r="AE304" s="688"/>
      <c r="AF304" s="688"/>
      <c r="AG304" s="688"/>
      <c r="AH304" s="688"/>
      <c r="AI304" s="688"/>
      <c r="AJ304" s="611">
        <f t="shared" si="46"/>
        <v>0</v>
      </c>
      <c r="AK304" s="688"/>
      <c r="AL304" s="688"/>
      <c r="AM304" s="688"/>
      <c r="AN304" s="688"/>
      <c r="AO304" s="688"/>
      <c r="AP304" s="688"/>
      <c r="AQ304" s="611">
        <f t="shared" si="47"/>
        <v>0</v>
      </c>
      <c r="AR304" s="473"/>
      <c r="AS304" s="664">
        <f t="shared" si="48"/>
        <v>289</v>
      </c>
      <c r="AT304" s="611">
        <f t="shared" si="51"/>
        <v>0</v>
      </c>
      <c r="AU304" s="611">
        <f t="shared" si="52"/>
        <v>0</v>
      </c>
      <c r="AV304" s="611">
        <f t="shared" si="53"/>
        <v>0</v>
      </c>
    </row>
    <row r="305" spans="1:48" ht="18" customHeight="1" x14ac:dyDescent="0.25">
      <c r="A305" s="664">
        <f t="shared" si="54"/>
        <v>290</v>
      </c>
      <c r="B305" s="688"/>
      <c r="C305" s="688"/>
      <c r="D305" s="688"/>
      <c r="E305" s="688"/>
      <c r="F305" s="688"/>
      <c r="G305" s="688"/>
      <c r="H305" s="611">
        <f t="shared" si="44"/>
        <v>0</v>
      </c>
      <c r="I305" s="688"/>
      <c r="J305" s="688"/>
      <c r="K305" s="688"/>
      <c r="L305" s="688"/>
      <c r="M305" s="688"/>
      <c r="N305" s="688"/>
      <c r="O305" s="611">
        <f t="shared" si="45"/>
        <v>0</v>
      </c>
      <c r="P305" s="688"/>
      <c r="Q305" s="688"/>
      <c r="R305" s="688"/>
      <c r="S305" s="688"/>
      <c r="T305" s="688"/>
      <c r="U305" s="688"/>
      <c r="V305" s="611">
        <f t="shared" si="49"/>
        <v>0</v>
      </c>
      <c r="W305" s="688"/>
      <c r="X305" s="688"/>
      <c r="Y305" s="688"/>
      <c r="Z305" s="688"/>
      <c r="AA305" s="688"/>
      <c r="AB305" s="688"/>
      <c r="AC305" s="611">
        <f t="shared" si="50"/>
        <v>0</v>
      </c>
      <c r="AD305" s="688"/>
      <c r="AE305" s="688"/>
      <c r="AF305" s="688"/>
      <c r="AG305" s="688"/>
      <c r="AH305" s="688"/>
      <c r="AI305" s="688"/>
      <c r="AJ305" s="611">
        <f t="shared" si="46"/>
        <v>0</v>
      </c>
      <c r="AK305" s="688"/>
      <c r="AL305" s="688"/>
      <c r="AM305" s="688"/>
      <c r="AN305" s="688"/>
      <c r="AO305" s="688"/>
      <c r="AP305" s="688"/>
      <c r="AQ305" s="611">
        <f t="shared" si="47"/>
        <v>0</v>
      </c>
      <c r="AR305" s="473"/>
      <c r="AS305" s="664">
        <f t="shared" si="48"/>
        <v>290</v>
      </c>
      <c r="AT305" s="611">
        <f t="shared" si="51"/>
        <v>0</v>
      </c>
      <c r="AU305" s="611">
        <f t="shared" si="52"/>
        <v>0</v>
      </c>
      <c r="AV305" s="611">
        <f t="shared" si="53"/>
        <v>0</v>
      </c>
    </row>
    <row r="306" spans="1:48" ht="18" customHeight="1" x14ac:dyDescent="0.25">
      <c r="A306" s="664">
        <f t="shared" si="54"/>
        <v>291</v>
      </c>
      <c r="B306" s="688"/>
      <c r="C306" s="688"/>
      <c r="D306" s="688"/>
      <c r="E306" s="688"/>
      <c r="F306" s="688"/>
      <c r="G306" s="688"/>
      <c r="H306" s="611">
        <f t="shared" si="44"/>
        <v>0</v>
      </c>
      <c r="I306" s="688"/>
      <c r="J306" s="688"/>
      <c r="K306" s="688"/>
      <c r="L306" s="688"/>
      <c r="M306" s="688"/>
      <c r="N306" s="688"/>
      <c r="O306" s="611">
        <f t="shared" si="45"/>
        <v>0</v>
      </c>
      <c r="P306" s="688"/>
      <c r="Q306" s="688"/>
      <c r="R306" s="688"/>
      <c r="S306" s="688"/>
      <c r="T306" s="688"/>
      <c r="U306" s="688"/>
      <c r="V306" s="611">
        <f t="shared" si="49"/>
        <v>0</v>
      </c>
      <c r="W306" s="688"/>
      <c r="X306" s="688"/>
      <c r="Y306" s="688"/>
      <c r="Z306" s="688"/>
      <c r="AA306" s="688"/>
      <c r="AB306" s="688"/>
      <c r="AC306" s="611">
        <f t="shared" si="50"/>
        <v>0</v>
      </c>
      <c r="AD306" s="688"/>
      <c r="AE306" s="688"/>
      <c r="AF306" s="688"/>
      <c r="AG306" s="688"/>
      <c r="AH306" s="688"/>
      <c r="AI306" s="688"/>
      <c r="AJ306" s="611">
        <f t="shared" si="46"/>
        <v>0</v>
      </c>
      <c r="AK306" s="688"/>
      <c r="AL306" s="688"/>
      <c r="AM306" s="688"/>
      <c r="AN306" s="688"/>
      <c r="AO306" s="688"/>
      <c r="AP306" s="688"/>
      <c r="AQ306" s="611">
        <f t="shared" si="47"/>
        <v>0</v>
      </c>
      <c r="AR306" s="473"/>
      <c r="AS306" s="664">
        <f t="shared" si="48"/>
        <v>291</v>
      </c>
      <c r="AT306" s="611">
        <f t="shared" si="51"/>
        <v>0</v>
      </c>
      <c r="AU306" s="611">
        <f t="shared" si="52"/>
        <v>0</v>
      </c>
      <c r="AV306" s="611">
        <f t="shared" si="53"/>
        <v>0</v>
      </c>
    </row>
    <row r="307" spans="1:48" ht="18" customHeight="1" x14ac:dyDescent="0.25">
      <c r="A307" s="664">
        <f t="shared" si="54"/>
        <v>292</v>
      </c>
      <c r="B307" s="688"/>
      <c r="C307" s="688"/>
      <c r="D307" s="688"/>
      <c r="E307" s="688"/>
      <c r="F307" s="688"/>
      <c r="G307" s="688"/>
      <c r="H307" s="611">
        <f t="shared" ref="H307:H370" si="55">SUM(C307:F307)-B307-G307</f>
        <v>0</v>
      </c>
      <c r="I307" s="688"/>
      <c r="J307" s="688"/>
      <c r="K307" s="688"/>
      <c r="L307" s="688"/>
      <c r="M307" s="688"/>
      <c r="N307" s="688"/>
      <c r="O307" s="611">
        <f t="shared" ref="O307:O370" si="56">SUM(J307:M307)-I307-N307</f>
        <v>0</v>
      </c>
      <c r="P307" s="688"/>
      <c r="Q307" s="688"/>
      <c r="R307" s="688"/>
      <c r="S307" s="688"/>
      <c r="T307" s="688"/>
      <c r="U307" s="688"/>
      <c r="V307" s="611">
        <f t="shared" si="49"/>
        <v>0</v>
      </c>
      <c r="W307" s="688"/>
      <c r="X307" s="688"/>
      <c r="Y307" s="688"/>
      <c r="Z307" s="688"/>
      <c r="AA307" s="688"/>
      <c r="AB307" s="688"/>
      <c r="AC307" s="611">
        <f t="shared" si="50"/>
        <v>0</v>
      </c>
      <c r="AD307" s="688"/>
      <c r="AE307" s="688"/>
      <c r="AF307" s="688"/>
      <c r="AG307" s="688"/>
      <c r="AH307" s="688"/>
      <c r="AI307" s="688"/>
      <c r="AJ307" s="611">
        <f t="shared" ref="AJ307:AJ370" si="57">SUM(AE307:AH307)-AD307-AI307</f>
        <v>0</v>
      </c>
      <c r="AK307" s="688"/>
      <c r="AL307" s="688"/>
      <c r="AM307" s="688"/>
      <c r="AN307" s="688"/>
      <c r="AO307" s="688"/>
      <c r="AP307" s="688"/>
      <c r="AQ307" s="611">
        <f t="shared" ref="AQ307:AQ370" si="58">SUM(AL307:AO307)-AK307-AP307</f>
        <v>0</v>
      </c>
      <c r="AR307" s="473"/>
      <c r="AS307" s="664">
        <f t="shared" ref="AS307:AS370" si="59">A307</f>
        <v>292</v>
      </c>
      <c r="AT307" s="611">
        <f t="shared" si="51"/>
        <v>0</v>
      </c>
      <c r="AU307" s="611">
        <f t="shared" si="52"/>
        <v>0</v>
      </c>
      <c r="AV307" s="611">
        <f t="shared" si="53"/>
        <v>0</v>
      </c>
    </row>
    <row r="308" spans="1:48" ht="18" customHeight="1" x14ac:dyDescent="0.25">
      <c r="A308" s="664">
        <f t="shared" si="54"/>
        <v>293</v>
      </c>
      <c r="B308" s="688"/>
      <c r="C308" s="688"/>
      <c r="D308" s="688"/>
      <c r="E308" s="688"/>
      <c r="F308" s="688"/>
      <c r="G308" s="688"/>
      <c r="H308" s="611">
        <f t="shared" si="55"/>
        <v>0</v>
      </c>
      <c r="I308" s="688"/>
      <c r="J308" s="688"/>
      <c r="K308" s="688"/>
      <c r="L308" s="688"/>
      <c r="M308" s="688"/>
      <c r="N308" s="688"/>
      <c r="O308" s="611">
        <f t="shared" si="56"/>
        <v>0</v>
      </c>
      <c r="P308" s="688"/>
      <c r="Q308" s="688"/>
      <c r="R308" s="688"/>
      <c r="S308" s="688"/>
      <c r="T308" s="688"/>
      <c r="U308" s="688"/>
      <c r="V308" s="611">
        <f t="shared" si="49"/>
        <v>0</v>
      </c>
      <c r="W308" s="688"/>
      <c r="X308" s="688"/>
      <c r="Y308" s="688"/>
      <c r="Z308" s="688"/>
      <c r="AA308" s="688"/>
      <c r="AB308" s="688"/>
      <c r="AC308" s="611">
        <f t="shared" si="50"/>
        <v>0</v>
      </c>
      <c r="AD308" s="688"/>
      <c r="AE308" s="688"/>
      <c r="AF308" s="688"/>
      <c r="AG308" s="688"/>
      <c r="AH308" s="688"/>
      <c r="AI308" s="688"/>
      <c r="AJ308" s="611">
        <f t="shared" si="57"/>
        <v>0</v>
      </c>
      <c r="AK308" s="688"/>
      <c r="AL308" s="688"/>
      <c r="AM308" s="688"/>
      <c r="AN308" s="688"/>
      <c r="AO308" s="688"/>
      <c r="AP308" s="688"/>
      <c r="AQ308" s="611">
        <f t="shared" si="58"/>
        <v>0</v>
      </c>
      <c r="AR308" s="473"/>
      <c r="AS308" s="664">
        <f t="shared" si="59"/>
        <v>293</v>
      </c>
      <c r="AT308" s="611">
        <f t="shared" si="51"/>
        <v>0</v>
      </c>
      <c r="AU308" s="611">
        <f t="shared" si="52"/>
        <v>0</v>
      </c>
      <c r="AV308" s="611">
        <f t="shared" si="53"/>
        <v>0</v>
      </c>
    </row>
    <row r="309" spans="1:48" ht="18" customHeight="1" x14ac:dyDescent="0.25">
      <c r="A309" s="664">
        <f t="shared" si="54"/>
        <v>294</v>
      </c>
      <c r="B309" s="688"/>
      <c r="C309" s="688"/>
      <c r="D309" s="688"/>
      <c r="E309" s="688"/>
      <c r="F309" s="688"/>
      <c r="G309" s="688"/>
      <c r="H309" s="611">
        <f t="shared" si="55"/>
        <v>0</v>
      </c>
      <c r="I309" s="688"/>
      <c r="J309" s="688"/>
      <c r="K309" s="688"/>
      <c r="L309" s="688"/>
      <c r="M309" s="688"/>
      <c r="N309" s="688"/>
      <c r="O309" s="611">
        <f t="shared" si="56"/>
        <v>0</v>
      </c>
      <c r="P309" s="688"/>
      <c r="Q309" s="688"/>
      <c r="R309" s="688"/>
      <c r="S309" s="688"/>
      <c r="T309" s="688"/>
      <c r="U309" s="688"/>
      <c r="V309" s="611">
        <f t="shared" si="49"/>
        <v>0</v>
      </c>
      <c r="W309" s="688"/>
      <c r="X309" s="688"/>
      <c r="Y309" s="688"/>
      <c r="Z309" s="688"/>
      <c r="AA309" s="688"/>
      <c r="AB309" s="688"/>
      <c r="AC309" s="611">
        <f t="shared" si="50"/>
        <v>0</v>
      </c>
      <c r="AD309" s="688"/>
      <c r="AE309" s="688"/>
      <c r="AF309" s="688"/>
      <c r="AG309" s="688"/>
      <c r="AH309" s="688"/>
      <c r="AI309" s="688"/>
      <c r="AJ309" s="611">
        <f t="shared" si="57"/>
        <v>0</v>
      </c>
      <c r="AK309" s="688"/>
      <c r="AL309" s="688"/>
      <c r="AM309" s="688"/>
      <c r="AN309" s="688"/>
      <c r="AO309" s="688"/>
      <c r="AP309" s="688"/>
      <c r="AQ309" s="611">
        <f t="shared" si="58"/>
        <v>0</v>
      </c>
      <c r="AR309" s="473"/>
      <c r="AS309" s="664">
        <f t="shared" si="59"/>
        <v>294</v>
      </c>
      <c r="AT309" s="611">
        <f t="shared" si="51"/>
        <v>0</v>
      </c>
      <c r="AU309" s="611">
        <f t="shared" si="52"/>
        <v>0</v>
      </c>
      <c r="AV309" s="611">
        <f t="shared" si="53"/>
        <v>0</v>
      </c>
    </row>
    <row r="310" spans="1:48" ht="18" customHeight="1" x14ac:dyDescent="0.25">
      <c r="A310" s="664">
        <f t="shared" si="54"/>
        <v>295</v>
      </c>
      <c r="B310" s="688"/>
      <c r="C310" s="688"/>
      <c r="D310" s="688"/>
      <c r="E310" s="688"/>
      <c r="F310" s="688"/>
      <c r="G310" s="688"/>
      <c r="H310" s="611">
        <f t="shared" si="55"/>
        <v>0</v>
      </c>
      <c r="I310" s="688"/>
      <c r="J310" s="688"/>
      <c r="K310" s="688"/>
      <c r="L310" s="688"/>
      <c r="M310" s="688"/>
      <c r="N310" s="688"/>
      <c r="O310" s="611">
        <f t="shared" si="56"/>
        <v>0</v>
      </c>
      <c r="P310" s="688"/>
      <c r="Q310" s="688"/>
      <c r="R310" s="688"/>
      <c r="S310" s="688"/>
      <c r="T310" s="688"/>
      <c r="U310" s="688"/>
      <c r="V310" s="611">
        <f t="shared" si="49"/>
        <v>0</v>
      </c>
      <c r="W310" s="688"/>
      <c r="X310" s="688"/>
      <c r="Y310" s="688"/>
      <c r="Z310" s="688"/>
      <c r="AA310" s="688"/>
      <c r="AB310" s="688"/>
      <c r="AC310" s="611">
        <f t="shared" si="50"/>
        <v>0</v>
      </c>
      <c r="AD310" s="688"/>
      <c r="AE310" s="688"/>
      <c r="AF310" s="688"/>
      <c r="AG310" s="688"/>
      <c r="AH310" s="688"/>
      <c r="AI310" s="688"/>
      <c r="AJ310" s="611">
        <f t="shared" si="57"/>
        <v>0</v>
      </c>
      <c r="AK310" s="688"/>
      <c r="AL310" s="688"/>
      <c r="AM310" s="688"/>
      <c r="AN310" s="688"/>
      <c r="AO310" s="688"/>
      <c r="AP310" s="688"/>
      <c r="AQ310" s="611">
        <f t="shared" si="58"/>
        <v>0</v>
      </c>
      <c r="AR310" s="473"/>
      <c r="AS310" s="664">
        <f t="shared" si="59"/>
        <v>295</v>
      </c>
      <c r="AT310" s="611">
        <f t="shared" si="51"/>
        <v>0</v>
      </c>
      <c r="AU310" s="611">
        <f t="shared" si="52"/>
        <v>0</v>
      </c>
      <c r="AV310" s="611">
        <f t="shared" si="53"/>
        <v>0</v>
      </c>
    </row>
    <row r="311" spans="1:48" ht="18" customHeight="1" x14ac:dyDescent="0.25">
      <c r="A311" s="664">
        <f t="shared" si="54"/>
        <v>296</v>
      </c>
      <c r="B311" s="688"/>
      <c r="C311" s="688"/>
      <c r="D311" s="688"/>
      <c r="E311" s="688"/>
      <c r="F311" s="688"/>
      <c r="G311" s="688"/>
      <c r="H311" s="611">
        <f t="shared" si="55"/>
        <v>0</v>
      </c>
      <c r="I311" s="688"/>
      <c r="J311" s="688"/>
      <c r="K311" s="688"/>
      <c r="L311" s="688"/>
      <c r="M311" s="688"/>
      <c r="N311" s="688"/>
      <c r="O311" s="611">
        <f t="shared" si="56"/>
        <v>0</v>
      </c>
      <c r="P311" s="688"/>
      <c r="Q311" s="688"/>
      <c r="R311" s="688"/>
      <c r="S311" s="688"/>
      <c r="T311" s="688"/>
      <c r="U311" s="688"/>
      <c r="V311" s="611">
        <f t="shared" si="49"/>
        <v>0</v>
      </c>
      <c r="W311" s="688"/>
      <c r="X311" s="688"/>
      <c r="Y311" s="688"/>
      <c r="Z311" s="688"/>
      <c r="AA311" s="688"/>
      <c r="AB311" s="688"/>
      <c r="AC311" s="611">
        <f t="shared" si="50"/>
        <v>0</v>
      </c>
      <c r="AD311" s="688"/>
      <c r="AE311" s="688"/>
      <c r="AF311" s="688"/>
      <c r="AG311" s="688"/>
      <c r="AH311" s="688"/>
      <c r="AI311" s="688"/>
      <c r="AJ311" s="611">
        <f t="shared" si="57"/>
        <v>0</v>
      </c>
      <c r="AK311" s="688"/>
      <c r="AL311" s="688"/>
      <c r="AM311" s="688"/>
      <c r="AN311" s="688"/>
      <c r="AO311" s="688"/>
      <c r="AP311" s="688"/>
      <c r="AQ311" s="611">
        <f t="shared" si="58"/>
        <v>0</v>
      </c>
      <c r="AR311" s="473"/>
      <c r="AS311" s="664">
        <f t="shared" si="59"/>
        <v>296</v>
      </c>
      <c r="AT311" s="611">
        <f t="shared" si="51"/>
        <v>0</v>
      </c>
      <c r="AU311" s="611">
        <f t="shared" si="52"/>
        <v>0</v>
      </c>
      <c r="AV311" s="611">
        <f t="shared" si="53"/>
        <v>0</v>
      </c>
    </row>
    <row r="312" spans="1:48" ht="18" customHeight="1" x14ac:dyDescent="0.25">
      <c r="A312" s="664">
        <f t="shared" si="54"/>
        <v>297</v>
      </c>
      <c r="B312" s="688"/>
      <c r="C312" s="688"/>
      <c r="D312" s="688"/>
      <c r="E312" s="688"/>
      <c r="F312" s="688"/>
      <c r="G312" s="688"/>
      <c r="H312" s="611">
        <f t="shared" si="55"/>
        <v>0</v>
      </c>
      <c r="I312" s="688"/>
      <c r="J312" s="688"/>
      <c r="K312" s="688"/>
      <c r="L312" s="688"/>
      <c r="M312" s="688"/>
      <c r="N312" s="688"/>
      <c r="O312" s="611">
        <f t="shared" si="56"/>
        <v>0</v>
      </c>
      <c r="P312" s="688"/>
      <c r="Q312" s="688"/>
      <c r="R312" s="688"/>
      <c r="S312" s="688"/>
      <c r="T312" s="688"/>
      <c r="U312" s="688"/>
      <c r="V312" s="611">
        <f t="shared" si="49"/>
        <v>0</v>
      </c>
      <c r="W312" s="688"/>
      <c r="X312" s="688"/>
      <c r="Y312" s="688"/>
      <c r="Z312" s="688"/>
      <c r="AA312" s="688"/>
      <c r="AB312" s="688"/>
      <c r="AC312" s="611">
        <f t="shared" si="50"/>
        <v>0</v>
      </c>
      <c r="AD312" s="688"/>
      <c r="AE312" s="688"/>
      <c r="AF312" s="688"/>
      <c r="AG312" s="688"/>
      <c r="AH312" s="688"/>
      <c r="AI312" s="688"/>
      <c r="AJ312" s="611">
        <f t="shared" si="57"/>
        <v>0</v>
      </c>
      <c r="AK312" s="688"/>
      <c r="AL312" s="688"/>
      <c r="AM312" s="688"/>
      <c r="AN312" s="688"/>
      <c r="AO312" s="688"/>
      <c r="AP312" s="688"/>
      <c r="AQ312" s="611">
        <f t="shared" si="58"/>
        <v>0</v>
      </c>
      <c r="AR312" s="473"/>
      <c r="AS312" s="664">
        <f t="shared" si="59"/>
        <v>297</v>
      </c>
      <c r="AT312" s="611">
        <f t="shared" si="51"/>
        <v>0</v>
      </c>
      <c r="AU312" s="611">
        <f t="shared" si="52"/>
        <v>0</v>
      </c>
      <c r="AV312" s="611">
        <f t="shared" si="53"/>
        <v>0</v>
      </c>
    </row>
    <row r="313" spans="1:48" ht="18" customHeight="1" x14ac:dyDescent="0.25">
      <c r="A313" s="664">
        <f t="shared" si="54"/>
        <v>298</v>
      </c>
      <c r="B313" s="688"/>
      <c r="C313" s="688"/>
      <c r="D313" s="688"/>
      <c r="E313" s="688"/>
      <c r="F313" s="688"/>
      <c r="G313" s="688"/>
      <c r="H313" s="611">
        <f t="shared" si="55"/>
        <v>0</v>
      </c>
      <c r="I313" s="688"/>
      <c r="J313" s="688"/>
      <c r="K313" s="688"/>
      <c r="L313" s="688"/>
      <c r="M313" s="688"/>
      <c r="N313" s="688"/>
      <c r="O313" s="611">
        <f t="shared" si="56"/>
        <v>0</v>
      </c>
      <c r="P313" s="688"/>
      <c r="Q313" s="688"/>
      <c r="R313" s="688"/>
      <c r="S313" s="688"/>
      <c r="T313" s="688"/>
      <c r="U313" s="688"/>
      <c r="V313" s="611">
        <f t="shared" si="49"/>
        <v>0</v>
      </c>
      <c r="W313" s="688"/>
      <c r="X313" s="688"/>
      <c r="Y313" s="688"/>
      <c r="Z313" s="688"/>
      <c r="AA313" s="688"/>
      <c r="AB313" s="688"/>
      <c r="AC313" s="611">
        <f t="shared" si="50"/>
        <v>0</v>
      </c>
      <c r="AD313" s="688"/>
      <c r="AE313" s="688"/>
      <c r="AF313" s="688"/>
      <c r="AG313" s="688"/>
      <c r="AH313" s="688"/>
      <c r="AI313" s="688"/>
      <c r="AJ313" s="611">
        <f t="shared" si="57"/>
        <v>0</v>
      </c>
      <c r="AK313" s="688"/>
      <c r="AL313" s="688"/>
      <c r="AM313" s="688"/>
      <c r="AN313" s="688"/>
      <c r="AO313" s="688"/>
      <c r="AP313" s="688"/>
      <c r="AQ313" s="611">
        <f t="shared" si="58"/>
        <v>0</v>
      </c>
      <c r="AR313" s="473"/>
      <c r="AS313" s="664">
        <f t="shared" si="59"/>
        <v>298</v>
      </c>
      <c r="AT313" s="611">
        <f t="shared" si="51"/>
        <v>0</v>
      </c>
      <c r="AU313" s="611">
        <f t="shared" si="52"/>
        <v>0</v>
      </c>
      <c r="AV313" s="611">
        <f t="shared" si="53"/>
        <v>0</v>
      </c>
    </row>
    <row r="314" spans="1:48" ht="18" customHeight="1" x14ac:dyDescent="0.25">
      <c r="A314" s="664">
        <f t="shared" si="54"/>
        <v>299</v>
      </c>
      <c r="B314" s="688"/>
      <c r="C314" s="688"/>
      <c r="D314" s="688"/>
      <c r="E314" s="688"/>
      <c r="F314" s="688"/>
      <c r="G314" s="688"/>
      <c r="H314" s="611">
        <f t="shared" si="55"/>
        <v>0</v>
      </c>
      <c r="I314" s="688"/>
      <c r="J314" s="688"/>
      <c r="K314" s="688"/>
      <c r="L314" s="688"/>
      <c r="M314" s="688"/>
      <c r="N314" s="688"/>
      <c r="O314" s="611">
        <f t="shared" si="56"/>
        <v>0</v>
      </c>
      <c r="P314" s="688"/>
      <c r="Q314" s="688"/>
      <c r="R314" s="688"/>
      <c r="S314" s="688"/>
      <c r="T314" s="688"/>
      <c r="U314" s="688"/>
      <c r="V314" s="611">
        <f t="shared" si="49"/>
        <v>0</v>
      </c>
      <c r="W314" s="688"/>
      <c r="X314" s="688"/>
      <c r="Y314" s="688"/>
      <c r="Z314" s="688"/>
      <c r="AA314" s="688"/>
      <c r="AB314" s="688"/>
      <c r="AC314" s="611">
        <f t="shared" si="50"/>
        <v>0</v>
      </c>
      <c r="AD314" s="688"/>
      <c r="AE314" s="688"/>
      <c r="AF314" s="688"/>
      <c r="AG314" s="688"/>
      <c r="AH314" s="688"/>
      <c r="AI314" s="688"/>
      <c r="AJ314" s="611">
        <f t="shared" si="57"/>
        <v>0</v>
      </c>
      <c r="AK314" s="688"/>
      <c r="AL314" s="688"/>
      <c r="AM314" s="688"/>
      <c r="AN314" s="688"/>
      <c r="AO314" s="688"/>
      <c r="AP314" s="688"/>
      <c r="AQ314" s="611">
        <f t="shared" si="58"/>
        <v>0</v>
      </c>
      <c r="AR314" s="473"/>
      <c r="AS314" s="664">
        <f t="shared" si="59"/>
        <v>299</v>
      </c>
      <c r="AT314" s="611">
        <f t="shared" si="51"/>
        <v>0</v>
      </c>
      <c r="AU314" s="611">
        <f t="shared" si="52"/>
        <v>0</v>
      </c>
      <c r="AV314" s="611">
        <f t="shared" si="53"/>
        <v>0</v>
      </c>
    </row>
    <row r="315" spans="1:48" ht="18" customHeight="1" x14ac:dyDescent="0.25">
      <c r="A315" s="664">
        <f t="shared" si="54"/>
        <v>300</v>
      </c>
      <c r="B315" s="688"/>
      <c r="C315" s="688"/>
      <c r="D315" s="688"/>
      <c r="E315" s="688"/>
      <c r="F315" s="688"/>
      <c r="G315" s="688"/>
      <c r="H315" s="611">
        <f t="shared" si="55"/>
        <v>0</v>
      </c>
      <c r="I315" s="688"/>
      <c r="J315" s="688"/>
      <c r="K315" s="688"/>
      <c r="L315" s="688"/>
      <c r="M315" s="688"/>
      <c r="N315" s="688"/>
      <c r="O315" s="611">
        <f t="shared" si="56"/>
        <v>0</v>
      </c>
      <c r="P315" s="688"/>
      <c r="Q315" s="688"/>
      <c r="R315" s="688"/>
      <c r="S315" s="688"/>
      <c r="T315" s="688"/>
      <c r="U315" s="688"/>
      <c r="V315" s="611">
        <f t="shared" si="49"/>
        <v>0</v>
      </c>
      <c r="W315" s="688"/>
      <c r="X315" s="688"/>
      <c r="Y315" s="688"/>
      <c r="Z315" s="688"/>
      <c r="AA315" s="688"/>
      <c r="AB315" s="688"/>
      <c r="AC315" s="611">
        <f t="shared" si="50"/>
        <v>0</v>
      </c>
      <c r="AD315" s="688"/>
      <c r="AE315" s="688"/>
      <c r="AF315" s="688"/>
      <c r="AG315" s="688"/>
      <c r="AH315" s="688"/>
      <c r="AI315" s="688"/>
      <c r="AJ315" s="611">
        <f t="shared" si="57"/>
        <v>0</v>
      </c>
      <c r="AK315" s="688"/>
      <c r="AL315" s="688"/>
      <c r="AM315" s="688"/>
      <c r="AN315" s="688"/>
      <c r="AO315" s="688"/>
      <c r="AP315" s="688"/>
      <c r="AQ315" s="611">
        <f t="shared" si="58"/>
        <v>0</v>
      </c>
      <c r="AR315" s="473"/>
      <c r="AS315" s="664">
        <f t="shared" si="59"/>
        <v>300</v>
      </c>
      <c r="AT315" s="611">
        <f t="shared" si="51"/>
        <v>0</v>
      </c>
      <c r="AU315" s="611">
        <f t="shared" si="52"/>
        <v>0</v>
      </c>
      <c r="AV315" s="611">
        <f t="shared" si="53"/>
        <v>0</v>
      </c>
    </row>
    <row r="316" spans="1:48" ht="18" customHeight="1" x14ac:dyDescent="0.25">
      <c r="A316" s="664">
        <f t="shared" si="54"/>
        <v>301</v>
      </c>
      <c r="B316" s="688"/>
      <c r="C316" s="688"/>
      <c r="D316" s="688"/>
      <c r="E316" s="688"/>
      <c r="F316" s="688"/>
      <c r="G316" s="688"/>
      <c r="H316" s="611">
        <f t="shared" si="55"/>
        <v>0</v>
      </c>
      <c r="I316" s="688"/>
      <c r="J316" s="688"/>
      <c r="K316" s="688"/>
      <c r="L316" s="688"/>
      <c r="M316" s="688"/>
      <c r="N316" s="688"/>
      <c r="O316" s="611">
        <f t="shared" si="56"/>
        <v>0</v>
      </c>
      <c r="P316" s="688"/>
      <c r="Q316" s="688"/>
      <c r="R316" s="688"/>
      <c r="S316" s="688"/>
      <c r="T316" s="688"/>
      <c r="U316" s="688"/>
      <c r="V316" s="611">
        <f t="shared" si="49"/>
        <v>0</v>
      </c>
      <c r="W316" s="688"/>
      <c r="X316" s="688"/>
      <c r="Y316" s="688"/>
      <c r="Z316" s="688"/>
      <c r="AA316" s="688"/>
      <c r="AB316" s="688"/>
      <c r="AC316" s="611">
        <f t="shared" si="50"/>
        <v>0</v>
      </c>
      <c r="AD316" s="688"/>
      <c r="AE316" s="688"/>
      <c r="AF316" s="688"/>
      <c r="AG316" s="688"/>
      <c r="AH316" s="688"/>
      <c r="AI316" s="688"/>
      <c r="AJ316" s="611">
        <f t="shared" si="57"/>
        <v>0</v>
      </c>
      <c r="AK316" s="688"/>
      <c r="AL316" s="688"/>
      <c r="AM316" s="688"/>
      <c r="AN316" s="688"/>
      <c r="AO316" s="688"/>
      <c r="AP316" s="688"/>
      <c r="AQ316" s="611">
        <f t="shared" si="58"/>
        <v>0</v>
      </c>
      <c r="AR316" s="473"/>
      <c r="AS316" s="664">
        <f t="shared" si="59"/>
        <v>301</v>
      </c>
      <c r="AT316" s="611">
        <f t="shared" si="51"/>
        <v>0</v>
      </c>
      <c r="AU316" s="611">
        <f t="shared" si="52"/>
        <v>0</v>
      </c>
      <c r="AV316" s="611">
        <f t="shared" si="53"/>
        <v>0</v>
      </c>
    </row>
    <row r="317" spans="1:48" ht="18" customHeight="1" x14ac:dyDescent="0.25">
      <c r="A317" s="664">
        <f t="shared" si="54"/>
        <v>302</v>
      </c>
      <c r="B317" s="688"/>
      <c r="C317" s="688"/>
      <c r="D317" s="688"/>
      <c r="E317" s="688"/>
      <c r="F317" s="688"/>
      <c r="G317" s="688"/>
      <c r="H317" s="611">
        <f t="shared" si="55"/>
        <v>0</v>
      </c>
      <c r="I317" s="688"/>
      <c r="J317" s="688"/>
      <c r="K317" s="688"/>
      <c r="L317" s="688"/>
      <c r="M317" s="688"/>
      <c r="N317" s="688"/>
      <c r="O317" s="611">
        <f t="shared" si="56"/>
        <v>0</v>
      </c>
      <c r="P317" s="688"/>
      <c r="Q317" s="688"/>
      <c r="R317" s="688"/>
      <c r="S317" s="688"/>
      <c r="T317" s="688"/>
      <c r="U317" s="688"/>
      <c r="V317" s="611">
        <f t="shared" si="49"/>
        <v>0</v>
      </c>
      <c r="W317" s="688"/>
      <c r="X317" s="688"/>
      <c r="Y317" s="688"/>
      <c r="Z317" s="688"/>
      <c r="AA317" s="688"/>
      <c r="AB317" s="688"/>
      <c r="AC317" s="611">
        <f t="shared" si="50"/>
        <v>0</v>
      </c>
      <c r="AD317" s="688"/>
      <c r="AE317" s="688"/>
      <c r="AF317" s="688"/>
      <c r="AG317" s="688"/>
      <c r="AH317" s="688"/>
      <c r="AI317" s="688"/>
      <c r="AJ317" s="611">
        <f t="shared" si="57"/>
        <v>0</v>
      </c>
      <c r="AK317" s="688"/>
      <c r="AL317" s="688"/>
      <c r="AM317" s="688"/>
      <c r="AN317" s="688"/>
      <c r="AO317" s="688"/>
      <c r="AP317" s="688"/>
      <c r="AQ317" s="611">
        <f t="shared" si="58"/>
        <v>0</v>
      </c>
      <c r="AR317" s="473"/>
      <c r="AS317" s="664">
        <f t="shared" si="59"/>
        <v>302</v>
      </c>
      <c r="AT317" s="611">
        <f t="shared" si="51"/>
        <v>0</v>
      </c>
      <c r="AU317" s="611">
        <f t="shared" si="52"/>
        <v>0</v>
      </c>
      <c r="AV317" s="611">
        <f t="shared" si="53"/>
        <v>0</v>
      </c>
    </row>
    <row r="318" spans="1:48" ht="18" customHeight="1" x14ac:dyDescent="0.25">
      <c r="A318" s="664">
        <f t="shared" si="54"/>
        <v>303</v>
      </c>
      <c r="B318" s="688"/>
      <c r="C318" s="688"/>
      <c r="D318" s="688"/>
      <c r="E318" s="688"/>
      <c r="F318" s="688"/>
      <c r="G318" s="688"/>
      <c r="H318" s="611">
        <f t="shared" si="55"/>
        <v>0</v>
      </c>
      <c r="I318" s="688"/>
      <c r="J318" s="688"/>
      <c r="K318" s="688"/>
      <c r="L318" s="688"/>
      <c r="M318" s="688"/>
      <c r="N318" s="688"/>
      <c r="O318" s="611">
        <f t="shared" si="56"/>
        <v>0</v>
      </c>
      <c r="P318" s="688"/>
      <c r="Q318" s="688"/>
      <c r="R318" s="688"/>
      <c r="S318" s="688"/>
      <c r="T318" s="688"/>
      <c r="U318" s="688"/>
      <c r="V318" s="611">
        <f t="shared" si="49"/>
        <v>0</v>
      </c>
      <c r="W318" s="688"/>
      <c r="X318" s="688"/>
      <c r="Y318" s="688"/>
      <c r="Z318" s="688"/>
      <c r="AA318" s="688"/>
      <c r="AB318" s="688"/>
      <c r="AC318" s="611">
        <f t="shared" si="50"/>
        <v>0</v>
      </c>
      <c r="AD318" s="688"/>
      <c r="AE318" s="688"/>
      <c r="AF318" s="688"/>
      <c r="AG318" s="688"/>
      <c r="AH318" s="688"/>
      <c r="AI318" s="688"/>
      <c r="AJ318" s="611">
        <f t="shared" si="57"/>
        <v>0</v>
      </c>
      <c r="AK318" s="688"/>
      <c r="AL318" s="688"/>
      <c r="AM318" s="688"/>
      <c r="AN318" s="688"/>
      <c r="AO318" s="688"/>
      <c r="AP318" s="688"/>
      <c r="AQ318" s="611">
        <f t="shared" si="58"/>
        <v>0</v>
      </c>
      <c r="AR318" s="473"/>
      <c r="AS318" s="664">
        <f t="shared" si="59"/>
        <v>303</v>
      </c>
      <c r="AT318" s="611">
        <f t="shared" si="51"/>
        <v>0</v>
      </c>
      <c r="AU318" s="611">
        <f t="shared" si="52"/>
        <v>0</v>
      </c>
      <c r="AV318" s="611">
        <f t="shared" si="53"/>
        <v>0</v>
      </c>
    </row>
    <row r="319" spans="1:48" ht="18" customHeight="1" x14ac:dyDescent="0.25">
      <c r="A319" s="664">
        <f t="shared" si="54"/>
        <v>304</v>
      </c>
      <c r="B319" s="688"/>
      <c r="C319" s="688"/>
      <c r="D319" s="688"/>
      <c r="E319" s="688"/>
      <c r="F319" s="688"/>
      <c r="G319" s="688"/>
      <c r="H319" s="611">
        <f t="shared" si="55"/>
        <v>0</v>
      </c>
      <c r="I319" s="688"/>
      <c r="J319" s="688"/>
      <c r="K319" s="688"/>
      <c r="L319" s="688"/>
      <c r="M319" s="688"/>
      <c r="N319" s="688"/>
      <c r="O319" s="611">
        <f t="shared" si="56"/>
        <v>0</v>
      </c>
      <c r="P319" s="688"/>
      <c r="Q319" s="688"/>
      <c r="R319" s="688"/>
      <c r="S319" s="688"/>
      <c r="T319" s="688"/>
      <c r="U319" s="688"/>
      <c r="V319" s="611">
        <f t="shared" si="49"/>
        <v>0</v>
      </c>
      <c r="W319" s="688"/>
      <c r="X319" s="688"/>
      <c r="Y319" s="688"/>
      <c r="Z319" s="688"/>
      <c r="AA319" s="688"/>
      <c r="AB319" s="688"/>
      <c r="AC319" s="611">
        <f t="shared" si="50"/>
        <v>0</v>
      </c>
      <c r="AD319" s="688"/>
      <c r="AE319" s="688"/>
      <c r="AF319" s="688"/>
      <c r="AG319" s="688"/>
      <c r="AH319" s="688"/>
      <c r="AI319" s="688"/>
      <c r="AJ319" s="611">
        <f t="shared" si="57"/>
        <v>0</v>
      </c>
      <c r="AK319" s="688"/>
      <c r="AL319" s="688"/>
      <c r="AM319" s="688"/>
      <c r="AN319" s="688"/>
      <c r="AO319" s="688"/>
      <c r="AP319" s="688"/>
      <c r="AQ319" s="611">
        <f t="shared" si="58"/>
        <v>0</v>
      </c>
      <c r="AR319" s="473"/>
      <c r="AS319" s="664">
        <f t="shared" si="59"/>
        <v>304</v>
      </c>
      <c r="AT319" s="611">
        <f t="shared" si="51"/>
        <v>0</v>
      </c>
      <c r="AU319" s="611">
        <f t="shared" si="52"/>
        <v>0</v>
      </c>
      <c r="AV319" s="611">
        <f t="shared" si="53"/>
        <v>0</v>
      </c>
    </row>
    <row r="320" spans="1:48" ht="18" customHeight="1" x14ac:dyDescent="0.25">
      <c r="A320" s="664">
        <f t="shared" si="54"/>
        <v>305</v>
      </c>
      <c r="B320" s="688"/>
      <c r="C320" s="688"/>
      <c r="D320" s="688"/>
      <c r="E320" s="688"/>
      <c r="F320" s="688"/>
      <c r="G320" s="688"/>
      <c r="H320" s="611">
        <f t="shared" si="55"/>
        <v>0</v>
      </c>
      <c r="I320" s="688"/>
      <c r="J320" s="688"/>
      <c r="K320" s="688"/>
      <c r="L320" s="688"/>
      <c r="M320" s="688"/>
      <c r="N320" s="688"/>
      <c r="O320" s="611">
        <f t="shared" si="56"/>
        <v>0</v>
      </c>
      <c r="P320" s="688"/>
      <c r="Q320" s="688"/>
      <c r="R320" s="688"/>
      <c r="S320" s="688"/>
      <c r="T320" s="688"/>
      <c r="U320" s="688"/>
      <c r="V320" s="611">
        <f t="shared" si="49"/>
        <v>0</v>
      </c>
      <c r="W320" s="688"/>
      <c r="X320" s="688"/>
      <c r="Y320" s="688"/>
      <c r="Z320" s="688"/>
      <c r="AA320" s="688"/>
      <c r="AB320" s="688"/>
      <c r="AC320" s="611">
        <f t="shared" si="50"/>
        <v>0</v>
      </c>
      <c r="AD320" s="688"/>
      <c r="AE320" s="688"/>
      <c r="AF320" s="688"/>
      <c r="AG320" s="688"/>
      <c r="AH320" s="688"/>
      <c r="AI320" s="688"/>
      <c r="AJ320" s="611">
        <f t="shared" si="57"/>
        <v>0</v>
      </c>
      <c r="AK320" s="688"/>
      <c r="AL320" s="688"/>
      <c r="AM320" s="688"/>
      <c r="AN320" s="688"/>
      <c r="AO320" s="688"/>
      <c r="AP320" s="688"/>
      <c r="AQ320" s="611">
        <f t="shared" si="58"/>
        <v>0</v>
      </c>
      <c r="AR320" s="473"/>
      <c r="AS320" s="664">
        <f t="shared" si="59"/>
        <v>305</v>
      </c>
      <c r="AT320" s="611">
        <f t="shared" si="51"/>
        <v>0</v>
      </c>
      <c r="AU320" s="611">
        <f t="shared" si="52"/>
        <v>0</v>
      </c>
      <c r="AV320" s="611">
        <f t="shared" si="53"/>
        <v>0</v>
      </c>
    </row>
    <row r="321" spans="1:48" ht="18" customHeight="1" x14ac:dyDescent="0.25">
      <c r="A321" s="664">
        <f t="shared" si="54"/>
        <v>306</v>
      </c>
      <c r="B321" s="688"/>
      <c r="C321" s="688"/>
      <c r="D321" s="688"/>
      <c r="E321" s="688"/>
      <c r="F321" s="688"/>
      <c r="G321" s="688"/>
      <c r="H321" s="611">
        <f t="shared" si="55"/>
        <v>0</v>
      </c>
      <c r="I321" s="688"/>
      <c r="J321" s="688"/>
      <c r="K321" s="688"/>
      <c r="L321" s="688"/>
      <c r="M321" s="688"/>
      <c r="N321" s="688"/>
      <c r="O321" s="611">
        <f t="shared" si="56"/>
        <v>0</v>
      </c>
      <c r="P321" s="688"/>
      <c r="Q321" s="688"/>
      <c r="R321" s="688"/>
      <c r="S321" s="688"/>
      <c r="T321" s="688"/>
      <c r="U321" s="688"/>
      <c r="V321" s="611">
        <f t="shared" si="49"/>
        <v>0</v>
      </c>
      <c r="W321" s="688"/>
      <c r="X321" s="688"/>
      <c r="Y321" s="688"/>
      <c r="Z321" s="688"/>
      <c r="AA321" s="688"/>
      <c r="AB321" s="688"/>
      <c r="AC321" s="611">
        <f t="shared" si="50"/>
        <v>0</v>
      </c>
      <c r="AD321" s="688"/>
      <c r="AE321" s="688"/>
      <c r="AF321" s="688"/>
      <c r="AG321" s="688"/>
      <c r="AH321" s="688"/>
      <c r="AI321" s="688"/>
      <c r="AJ321" s="611">
        <f t="shared" si="57"/>
        <v>0</v>
      </c>
      <c r="AK321" s="688"/>
      <c r="AL321" s="688"/>
      <c r="AM321" s="688"/>
      <c r="AN321" s="688"/>
      <c r="AO321" s="688"/>
      <c r="AP321" s="688"/>
      <c r="AQ321" s="611">
        <f t="shared" si="58"/>
        <v>0</v>
      </c>
      <c r="AR321" s="473"/>
      <c r="AS321" s="664">
        <f t="shared" si="59"/>
        <v>306</v>
      </c>
      <c r="AT321" s="611">
        <f t="shared" si="51"/>
        <v>0</v>
      </c>
      <c r="AU321" s="611">
        <f t="shared" si="52"/>
        <v>0</v>
      </c>
      <c r="AV321" s="611">
        <f t="shared" si="53"/>
        <v>0</v>
      </c>
    </row>
    <row r="322" spans="1:48" ht="18" customHeight="1" x14ac:dyDescent="0.25">
      <c r="A322" s="664">
        <f t="shared" si="54"/>
        <v>307</v>
      </c>
      <c r="B322" s="688"/>
      <c r="C322" s="688"/>
      <c r="D322" s="688"/>
      <c r="E322" s="688"/>
      <c r="F322" s="688"/>
      <c r="G322" s="688"/>
      <c r="H322" s="611">
        <f t="shared" si="55"/>
        <v>0</v>
      </c>
      <c r="I322" s="688"/>
      <c r="J322" s="688"/>
      <c r="K322" s="688"/>
      <c r="L322" s="688"/>
      <c r="M322" s="688"/>
      <c r="N322" s="688"/>
      <c r="O322" s="611">
        <f t="shared" si="56"/>
        <v>0</v>
      </c>
      <c r="P322" s="688"/>
      <c r="Q322" s="688"/>
      <c r="R322" s="688"/>
      <c r="S322" s="688"/>
      <c r="T322" s="688"/>
      <c r="U322" s="688"/>
      <c r="V322" s="611">
        <f t="shared" si="49"/>
        <v>0</v>
      </c>
      <c r="W322" s="688"/>
      <c r="X322" s="688"/>
      <c r="Y322" s="688"/>
      <c r="Z322" s="688"/>
      <c r="AA322" s="688"/>
      <c r="AB322" s="688"/>
      <c r="AC322" s="611">
        <f t="shared" si="50"/>
        <v>0</v>
      </c>
      <c r="AD322" s="688"/>
      <c r="AE322" s="688"/>
      <c r="AF322" s="688"/>
      <c r="AG322" s="688"/>
      <c r="AH322" s="688"/>
      <c r="AI322" s="688"/>
      <c r="AJ322" s="611">
        <f t="shared" si="57"/>
        <v>0</v>
      </c>
      <c r="AK322" s="688"/>
      <c r="AL322" s="688"/>
      <c r="AM322" s="688"/>
      <c r="AN322" s="688"/>
      <c r="AO322" s="688"/>
      <c r="AP322" s="688"/>
      <c r="AQ322" s="611">
        <f t="shared" si="58"/>
        <v>0</v>
      </c>
      <c r="AR322" s="473"/>
      <c r="AS322" s="664">
        <f t="shared" si="59"/>
        <v>307</v>
      </c>
      <c r="AT322" s="611">
        <f t="shared" si="51"/>
        <v>0</v>
      </c>
      <c r="AU322" s="611">
        <f t="shared" si="52"/>
        <v>0</v>
      </c>
      <c r="AV322" s="611">
        <f t="shared" si="53"/>
        <v>0</v>
      </c>
    </row>
    <row r="323" spans="1:48" ht="18" customHeight="1" x14ac:dyDescent="0.25">
      <c r="A323" s="664">
        <f t="shared" si="54"/>
        <v>308</v>
      </c>
      <c r="B323" s="688"/>
      <c r="C323" s="688"/>
      <c r="D323" s="688"/>
      <c r="E323" s="688"/>
      <c r="F323" s="688"/>
      <c r="G323" s="688"/>
      <c r="H323" s="611">
        <f t="shared" si="55"/>
        <v>0</v>
      </c>
      <c r="I323" s="688"/>
      <c r="J323" s="688"/>
      <c r="K323" s="688"/>
      <c r="L323" s="688"/>
      <c r="M323" s="688"/>
      <c r="N323" s="688"/>
      <c r="O323" s="611">
        <f t="shared" si="56"/>
        <v>0</v>
      </c>
      <c r="P323" s="688"/>
      <c r="Q323" s="688"/>
      <c r="R323" s="688"/>
      <c r="S323" s="688"/>
      <c r="T323" s="688"/>
      <c r="U323" s="688"/>
      <c r="V323" s="611">
        <f t="shared" si="49"/>
        <v>0</v>
      </c>
      <c r="W323" s="688"/>
      <c r="X323" s="688"/>
      <c r="Y323" s="688"/>
      <c r="Z323" s="688"/>
      <c r="AA323" s="688"/>
      <c r="AB323" s="688"/>
      <c r="AC323" s="611">
        <f t="shared" si="50"/>
        <v>0</v>
      </c>
      <c r="AD323" s="688"/>
      <c r="AE323" s="688"/>
      <c r="AF323" s="688"/>
      <c r="AG323" s="688"/>
      <c r="AH323" s="688"/>
      <c r="AI323" s="688"/>
      <c r="AJ323" s="611">
        <f t="shared" si="57"/>
        <v>0</v>
      </c>
      <c r="AK323" s="688"/>
      <c r="AL323" s="688"/>
      <c r="AM323" s="688"/>
      <c r="AN323" s="688"/>
      <c r="AO323" s="688"/>
      <c r="AP323" s="688"/>
      <c r="AQ323" s="611">
        <f t="shared" si="58"/>
        <v>0</v>
      </c>
      <c r="AR323" s="473"/>
      <c r="AS323" s="664">
        <f t="shared" si="59"/>
        <v>308</v>
      </c>
      <c r="AT323" s="611">
        <f t="shared" si="51"/>
        <v>0</v>
      </c>
      <c r="AU323" s="611">
        <f t="shared" si="52"/>
        <v>0</v>
      </c>
      <c r="AV323" s="611">
        <f t="shared" si="53"/>
        <v>0</v>
      </c>
    </row>
    <row r="324" spans="1:48" ht="18" customHeight="1" x14ac:dyDescent="0.25">
      <c r="A324" s="664">
        <f t="shared" si="54"/>
        <v>309</v>
      </c>
      <c r="B324" s="688"/>
      <c r="C324" s="688"/>
      <c r="D324" s="688"/>
      <c r="E324" s="688"/>
      <c r="F324" s="688"/>
      <c r="G324" s="688"/>
      <c r="H324" s="611">
        <f t="shared" si="55"/>
        <v>0</v>
      </c>
      <c r="I324" s="688"/>
      <c r="J324" s="688"/>
      <c r="K324" s="688"/>
      <c r="L324" s="688"/>
      <c r="M324" s="688"/>
      <c r="N324" s="688"/>
      <c r="O324" s="611">
        <f t="shared" si="56"/>
        <v>0</v>
      </c>
      <c r="P324" s="688"/>
      <c r="Q324" s="688"/>
      <c r="R324" s="688"/>
      <c r="S324" s="688"/>
      <c r="T324" s="688"/>
      <c r="U324" s="688"/>
      <c r="V324" s="611">
        <f t="shared" si="49"/>
        <v>0</v>
      </c>
      <c r="W324" s="688"/>
      <c r="X324" s="688"/>
      <c r="Y324" s="688"/>
      <c r="Z324" s="688"/>
      <c r="AA324" s="688"/>
      <c r="AB324" s="688"/>
      <c r="AC324" s="611">
        <f t="shared" si="50"/>
        <v>0</v>
      </c>
      <c r="AD324" s="688"/>
      <c r="AE324" s="688"/>
      <c r="AF324" s="688"/>
      <c r="AG324" s="688"/>
      <c r="AH324" s="688"/>
      <c r="AI324" s="688"/>
      <c r="AJ324" s="611">
        <f t="shared" si="57"/>
        <v>0</v>
      </c>
      <c r="AK324" s="688"/>
      <c r="AL324" s="688"/>
      <c r="AM324" s="688"/>
      <c r="AN324" s="688"/>
      <c r="AO324" s="688"/>
      <c r="AP324" s="688"/>
      <c r="AQ324" s="611">
        <f t="shared" si="58"/>
        <v>0</v>
      </c>
      <c r="AR324" s="473"/>
      <c r="AS324" s="664">
        <f t="shared" si="59"/>
        <v>309</v>
      </c>
      <c r="AT324" s="611">
        <f t="shared" si="51"/>
        <v>0</v>
      </c>
      <c r="AU324" s="611">
        <f t="shared" si="52"/>
        <v>0</v>
      </c>
      <c r="AV324" s="611">
        <f t="shared" si="53"/>
        <v>0</v>
      </c>
    </row>
    <row r="325" spans="1:48" ht="18" customHeight="1" x14ac:dyDescent="0.25">
      <c r="A325" s="664">
        <f t="shared" si="54"/>
        <v>310</v>
      </c>
      <c r="B325" s="688"/>
      <c r="C325" s="688"/>
      <c r="D325" s="688"/>
      <c r="E325" s="688"/>
      <c r="F325" s="688"/>
      <c r="G325" s="688"/>
      <c r="H325" s="611">
        <f t="shared" si="55"/>
        <v>0</v>
      </c>
      <c r="I325" s="688"/>
      <c r="J325" s="688"/>
      <c r="K325" s="688"/>
      <c r="L325" s="688"/>
      <c r="M325" s="688"/>
      <c r="N325" s="688"/>
      <c r="O325" s="611">
        <f t="shared" si="56"/>
        <v>0</v>
      </c>
      <c r="P325" s="688"/>
      <c r="Q325" s="688"/>
      <c r="R325" s="688"/>
      <c r="S325" s="688"/>
      <c r="T325" s="688"/>
      <c r="U325" s="688"/>
      <c r="V325" s="611">
        <f t="shared" si="49"/>
        <v>0</v>
      </c>
      <c r="W325" s="688"/>
      <c r="X325" s="688"/>
      <c r="Y325" s="688"/>
      <c r="Z325" s="688"/>
      <c r="AA325" s="688"/>
      <c r="AB325" s="688"/>
      <c r="AC325" s="611">
        <f t="shared" si="50"/>
        <v>0</v>
      </c>
      <c r="AD325" s="688"/>
      <c r="AE325" s="688"/>
      <c r="AF325" s="688"/>
      <c r="AG325" s="688"/>
      <c r="AH325" s="688"/>
      <c r="AI325" s="688"/>
      <c r="AJ325" s="611">
        <f t="shared" si="57"/>
        <v>0</v>
      </c>
      <c r="AK325" s="688"/>
      <c r="AL325" s="688"/>
      <c r="AM325" s="688"/>
      <c r="AN325" s="688"/>
      <c r="AO325" s="688"/>
      <c r="AP325" s="688"/>
      <c r="AQ325" s="611">
        <f t="shared" si="58"/>
        <v>0</v>
      </c>
      <c r="AR325" s="473"/>
      <c r="AS325" s="664">
        <f t="shared" si="59"/>
        <v>310</v>
      </c>
      <c r="AT325" s="611">
        <f t="shared" si="51"/>
        <v>0</v>
      </c>
      <c r="AU325" s="611">
        <f t="shared" si="52"/>
        <v>0</v>
      </c>
      <c r="AV325" s="611">
        <f t="shared" si="53"/>
        <v>0</v>
      </c>
    </row>
    <row r="326" spans="1:48" ht="18" customHeight="1" x14ac:dyDescent="0.25">
      <c r="A326" s="664">
        <f t="shared" si="54"/>
        <v>311</v>
      </c>
      <c r="B326" s="688"/>
      <c r="C326" s="688"/>
      <c r="D326" s="688"/>
      <c r="E326" s="688"/>
      <c r="F326" s="688"/>
      <c r="G326" s="688"/>
      <c r="H326" s="611">
        <f t="shared" si="55"/>
        <v>0</v>
      </c>
      <c r="I326" s="688"/>
      <c r="J326" s="688"/>
      <c r="K326" s="688"/>
      <c r="L326" s="688"/>
      <c r="M326" s="688"/>
      <c r="N326" s="688"/>
      <c r="O326" s="611">
        <f t="shared" si="56"/>
        <v>0</v>
      </c>
      <c r="P326" s="688"/>
      <c r="Q326" s="688"/>
      <c r="R326" s="688"/>
      <c r="S326" s="688"/>
      <c r="T326" s="688"/>
      <c r="U326" s="688"/>
      <c r="V326" s="611">
        <f t="shared" si="49"/>
        <v>0</v>
      </c>
      <c r="W326" s="688"/>
      <c r="X326" s="688"/>
      <c r="Y326" s="688"/>
      <c r="Z326" s="688"/>
      <c r="AA326" s="688"/>
      <c r="AB326" s="688"/>
      <c r="AC326" s="611">
        <f t="shared" si="50"/>
        <v>0</v>
      </c>
      <c r="AD326" s="688"/>
      <c r="AE326" s="688"/>
      <c r="AF326" s="688"/>
      <c r="AG326" s="688"/>
      <c r="AH326" s="688"/>
      <c r="AI326" s="688"/>
      <c r="AJ326" s="611">
        <f t="shared" si="57"/>
        <v>0</v>
      </c>
      <c r="AK326" s="688"/>
      <c r="AL326" s="688"/>
      <c r="AM326" s="688"/>
      <c r="AN326" s="688"/>
      <c r="AO326" s="688"/>
      <c r="AP326" s="688"/>
      <c r="AQ326" s="611">
        <f t="shared" si="58"/>
        <v>0</v>
      </c>
      <c r="AR326" s="473"/>
      <c r="AS326" s="664">
        <f t="shared" si="59"/>
        <v>311</v>
      </c>
      <c r="AT326" s="611">
        <f t="shared" si="51"/>
        <v>0</v>
      </c>
      <c r="AU326" s="611">
        <f t="shared" si="52"/>
        <v>0</v>
      </c>
      <c r="AV326" s="611">
        <f t="shared" si="53"/>
        <v>0</v>
      </c>
    </row>
    <row r="327" spans="1:48" ht="18" customHeight="1" x14ac:dyDescent="0.25">
      <c r="A327" s="664">
        <f t="shared" si="54"/>
        <v>312</v>
      </c>
      <c r="B327" s="688"/>
      <c r="C327" s="688"/>
      <c r="D327" s="688"/>
      <c r="E327" s="688"/>
      <c r="F327" s="688"/>
      <c r="G327" s="688"/>
      <c r="H327" s="611">
        <f t="shared" si="55"/>
        <v>0</v>
      </c>
      <c r="I327" s="688"/>
      <c r="J327" s="688"/>
      <c r="K327" s="688"/>
      <c r="L327" s="688"/>
      <c r="M327" s="688"/>
      <c r="N327" s="688"/>
      <c r="O327" s="611">
        <f t="shared" si="56"/>
        <v>0</v>
      </c>
      <c r="P327" s="688"/>
      <c r="Q327" s="688"/>
      <c r="R327" s="688"/>
      <c r="S327" s="688"/>
      <c r="T327" s="688"/>
      <c r="U327" s="688"/>
      <c r="V327" s="611">
        <f t="shared" si="49"/>
        <v>0</v>
      </c>
      <c r="W327" s="688"/>
      <c r="X327" s="688"/>
      <c r="Y327" s="688"/>
      <c r="Z327" s="688"/>
      <c r="AA327" s="688"/>
      <c r="AB327" s="688"/>
      <c r="AC327" s="611">
        <f t="shared" si="50"/>
        <v>0</v>
      </c>
      <c r="AD327" s="688"/>
      <c r="AE327" s="688"/>
      <c r="AF327" s="688"/>
      <c r="AG327" s="688"/>
      <c r="AH327" s="688"/>
      <c r="AI327" s="688"/>
      <c r="AJ327" s="611">
        <f t="shared" si="57"/>
        <v>0</v>
      </c>
      <c r="AK327" s="688"/>
      <c r="AL327" s="688"/>
      <c r="AM327" s="688"/>
      <c r="AN327" s="688"/>
      <c r="AO327" s="688"/>
      <c r="AP327" s="688"/>
      <c r="AQ327" s="611">
        <f t="shared" si="58"/>
        <v>0</v>
      </c>
      <c r="AR327" s="473"/>
      <c r="AS327" s="664">
        <f t="shared" si="59"/>
        <v>312</v>
      </c>
      <c r="AT327" s="611">
        <f t="shared" si="51"/>
        <v>0</v>
      </c>
      <c r="AU327" s="611">
        <f t="shared" si="52"/>
        <v>0</v>
      </c>
      <c r="AV327" s="611">
        <f t="shared" si="53"/>
        <v>0</v>
      </c>
    </row>
    <row r="328" spans="1:48" ht="18" customHeight="1" x14ac:dyDescent="0.25">
      <c r="A328" s="664">
        <f t="shared" si="54"/>
        <v>313</v>
      </c>
      <c r="B328" s="688"/>
      <c r="C328" s="688"/>
      <c r="D328" s="688"/>
      <c r="E328" s="688"/>
      <c r="F328" s="688"/>
      <c r="G328" s="688"/>
      <c r="H328" s="611">
        <f t="shared" si="55"/>
        <v>0</v>
      </c>
      <c r="I328" s="688"/>
      <c r="J328" s="688"/>
      <c r="K328" s="688"/>
      <c r="L328" s="688"/>
      <c r="M328" s="688"/>
      <c r="N328" s="688"/>
      <c r="O328" s="611">
        <f t="shared" si="56"/>
        <v>0</v>
      </c>
      <c r="P328" s="688"/>
      <c r="Q328" s="688"/>
      <c r="R328" s="688"/>
      <c r="S328" s="688"/>
      <c r="T328" s="688"/>
      <c r="U328" s="688"/>
      <c r="V328" s="611">
        <f t="shared" si="49"/>
        <v>0</v>
      </c>
      <c r="W328" s="688"/>
      <c r="X328" s="688"/>
      <c r="Y328" s="688"/>
      <c r="Z328" s="688"/>
      <c r="AA328" s="688"/>
      <c r="AB328" s="688"/>
      <c r="AC328" s="611">
        <f t="shared" si="50"/>
        <v>0</v>
      </c>
      <c r="AD328" s="688"/>
      <c r="AE328" s="688"/>
      <c r="AF328" s="688"/>
      <c r="AG328" s="688"/>
      <c r="AH328" s="688"/>
      <c r="AI328" s="688"/>
      <c r="AJ328" s="611">
        <f t="shared" si="57"/>
        <v>0</v>
      </c>
      <c r="AK328" s="688"/>
      <c r="AL328" s="688"/>
      <c r="AM328" s="688"/>
      <c r="AN328" s="688"/>
      <c r="AO328" s="688"/>
      <c r="AP328" s="688"/>
      <c r="AQ328" s="611">
        <f t="shared" si="58"/>
        <v>0</v>
      </c>
      <c r="AR328" s="473"/>
      <c r="AS328" s="664">
        <f t="shared" si="59"/>
        <v>313</v>
      </c>
      <c r="AT328" s="611">
        <f t="shared" si="51"/>
        <v>0</v>
      </c>
      <c r="AU328" s="611">
        <f t="shared" si="52"/>
        <v>0</v>
      </c>
      <c r="AV328" s="611">
        <f t="shared" si="53"/>
        <v>0</v>
      </c>
    </row>
    <row r="329" spans="1:48" ht="18" customHeight="1" x14ac:dyDescent="0.25">
      <c r="A329" s="664">
        <f t="shared" si="54"/>
        <v>314</v>
      </c>
      <c r="B329" s="688"/>
      <c r="C329" s="688"/>
      <c r="D329" s="688"/>
      <c r="E329" s="688"/>
      <c r="F329" s="688"/>
      <c r="G329" s="688"/>
      <c r="H329" s="611">
        <f t="shared" si="55"/>
        <v>0</v>
      </c>
      <c r="I329" s="688"/>
      <c r="J329" s="688"/>
      <c r="K329" s="688"/>
      <c r="L329" s="688"/>
      <c r="M329" s="688"/>
      <c r="N329" s="688"/>
      <c r="O329" s="611">
        <f t="shared" si="56"/>
        <v>0</v>
      </c>
      <c r="P329" s="688"/>
      <c r="Q329" s="688"/>
      <c r="R329" s="688"/>
      <c r="S329" s="688"/>
      <c r="T329" s="688"/>
      <c r="U329" s="688"/>
      <c r="V329" s="611">
        <f t="shared" si="49"/>
        <v>0</v>
      </c>
      <c r="W329" s="688"/>
      <c r="X329" s="688"/>
      <c r="Y329" s="688"/>
      <c r="Z329" s="688"/>
      <c r="AA329" s="688"/>
      <c r="AB329" s="688"/>
      <c r="AC329" s="611">
        <f t="shared" si="50"/>
        <v>0</v>
      </c>
      <c r="AD329" s="688"/>
      <c r="AE329" s="688"/>
      <c r="AF329" s="688"/>
      <c r="AG329" s="688"/>
      <c r="AH329" s="688"/>
      <c r="AI329" s="688"/>
      <c r="AJ329" s="611">
        <f t="shared" si="57"/>
        <v>0</v>
      </c>
      <c r="AK329" s="688"/>
      <c r="AL329" s="688"/>
      <c r="AM329" s="688"/>
      <c r="AN329" s="688"/>
      <c r="AO329" s="688"/>
      <c r="AP329" s="688"/>
      <c r="AQ329" s="611">
        <f t="shared" si="58"/>
        <v>0</v>
      </c>
      <c r="AR329" s="473"/>
      <c r="AS329" s="664">
        <f t="shared" si="59"/>
        <v>314</v>
      </c>
      <c r="AT329" s="611">
        <f t="shared" si="51"/>
        <v>0</v>
      </c>
      <c r="AU329" s="611">
        <f t="shared" si="52"/>
        <v>0</v>
      </c>
      <c r="AV329" s="611">
        <f t="shared" si="53"/>
        <v>0</v>
      </c>
    </row>
    <row r="330" spans="1:48" ht="18" customHeight="1" x14ac:dyDescent="0.25">
      <c r="A330" s="664">
        <f t="shared" si="54"/>
        <v>315</v>
      </c>
      <c r="B330" s="688"/>
      <c r="C330" s="688"/>
      <c r="D330" s="688"/>
      <c r="E330" s="688"/>
      <c r="F330" s="688"/>
      <c r="G330" s="688"/>
      <c r="H330" s="611">
        <f t="shared" si="55"/>
        <v>0</v>
      </c>
      <c r="I330" s="688"/>
      <c r="J330" s="688"/>
      <c r="K330" s="688"/>
      <c r="L330" s="688"/>
      <c r="M330" s="688"/>
      <c r="N330" s="688"/>
      <c r="O330" s="611">
        <f t="shared" si="56"/>
        <v>0</v>
      </c>
      <c r="P330" s="688"/>
      <c r="Q330" s="688"/>
      <c r="R330" s="688"/>
      <c r="S330" s="688"/>
      <c r="T330" s="688"/>
      <c r="U330" s="688"/>
      <c r="V330" s="611">
        <f t="shared" si="49"/>
        <v>0</v>
      </c>
      <c r="W330" s="688"/>
      <c r="X330" s="688"/>
      <c r="Y330" s="688"/>
      <c r="Z330" s="688"/>
      <c r="AA330" s="688"/>
      <c r="AB330" s="688"/>
      <c r="AC330" s="611">
        <f t="shared" si="50"/>
        <v>0</v>
      </c>
      <c r="AD330" s="688"/>
      <c r="AE330" s="688"/>
      <c r="AF330" s="688"/>
      <c r="AG330" s="688"/>
      <c r="AH330" s="688"/>
      <c r="AI330" s="688"/>
      <c r="AJ330" s="611">
        <f t="shared" si="57"/>
        <v>0</v>
      </c>
      <c r="AK330" s="688"/>
      <c r="AL330" s="688"/>
      <c r="AM330" s="688"/>
      <c r="AN330" s="688"/>
      <c r="AO330" s="688"/>
      <c r="AP330" s="688"/>
      <c r="AQ330" s="611">
        <f t="shared" si="58"/>
        <v>0</v>
      </c>
      <c r="AR330" s="473"/>
      <c r="AS330" s="664">
        <f t="shared" si="59"/>
        <v>315</v>
      </c>
      <c r="AT330" s="611">
        <f t="shared" si="51"/>
        <v>0</v>
      </c>
      <c r="AU330" s="611">
        <f t="shared" si="52"/>
        <v>0</v>
      </c>
      <c r="AV330" s="611">
        <f t="shared" si="53"/>
        <v>0</v>
      </c>
    </row>
    <row r="331" spans="1:48" ht="18" customHeight="1" x14ac:dyDescent="0.25">
      <c r="A331" s="664">
        <f t="shared" si="54"/>
        <v>316</v>
      </c>
      <c r="B331" s="688"/>
      <c r="C331" s="688"/>
      <c r="D331" s="688"/>
      <c r="E331" s="688"/>
      <c r="F331" s="688"/>
      <c r="G331" s="688"/>
      <c r="H331" s="611">
        <f t="shared" si="55"/>
        <v>0</v>
      </c>
      <c r="I331" s="688"/>
      <c r="J331" s="688"/>
      <c r="K331" s="688"/>
      <c r="L331" s="688"/>
      <c r="M331" s="688"/>
      <c r="N331" s="688"/>
      <c r="O331" s="611">
        <f t="shared" si="56"/>
        <v>0</v>
      </c>
      <c r="P331" s="688"/>
      <c r="Q331" s="688"/>
      <c r="R331" s="688"/>
      <c r="S331" s="688"/>
      <c r="T331" s="688"/>
      <c r="U331" s="688"/>
      <c r="V331" s="611">
        <f t="shared" si="49"/>
        <v>0</v>
      </c>
      <c r="W331" s="688"/>
      <c r="X331" s="688"/>
      <c r="Y331" s="688"/>
      <c r="Z331" s="688"/>
      <c r="AA331" s="688"/>
      <c r="AB331" s="688"/>
      <c r="AC331" s="611">
        <f t="shared" si="50"/>
        <v>0</v>
      </c>
      <c r="AD331" s="688"/>
      <c r="AE331" s="688"/>
      <c r="AF331" s="688"/>
      <c r="AG331" s="688"/>
      <c r="AH331" s="688"/>
      <c r="AI331" s="688"/>
      <c r="AJ331" s="611">
        <f t="shared" si="57"/>
        <v>0</v>
      </c>
      <c r="AK331" s="688"/>
      <c r="AL331" s="688"/>
      <c r="AM331" s="688"/>
      <c r="AN331" s="688"/>
      <c r="AO331" s="688"/>
      <c r="AP331" s="688"/>
      <c r="AQ331" s="611">
        <f t="shared" si="58"/>
        <v>0</v>
      </c>
      <c r="AR331" s="473"/>
      <c r="AS331" s="664">
        <f t="shared" si="59"/>
        <v>316</v>
      </c>
      <c r="AT331" s="611">
        <f t="shared" si="51"/>
        <v>0</v>
      </c>
      <c r="AU331" s="611">
        <f t="shared" si="52"/>
        <v>0</v>
      </c>
      <c r="AV331" s="611">
        <f t="shared" si="53"/>
        <v>0</v>
      </c>
    </row>
    <row r="332" spans="1:48" ht="18" customHeight="1" x14ac:dyDescent="0.25">
      <c r="A332" s="664">
        <f t="shared" si="54"/>
        <v>317</v>
      </c>
      <c r="B332" s="688"/>
      <c r="C332" s="688"/>
      <c r="D332" s="688"/>
      <c r="E332" s="688"/>
      <c r="F332" s="688"/>
      <c r="G332" s="688"/>
      <c r="H332" s="611">
        <f t="shared" si="55"/>
        <v>0</v>
      </c>
      <c r="I332" s="688"/>
      <c r="J332" s="688"/>
      <c r="K332" s="688"/>
      <c r="L332" s="688"/>
      <c r="M332" s="688"/>
      <c r="N332" s="688"/>
      <c r="O332" s="611">
        <f t="shared" si="56"/>
        <v>0</v>
      </c>
      <c r="P332" s="688"/>
      <c r="Q332" s="688"/>
      <c r="R332" s="688"/>
      <c r="S332" s="688"/>
      <c r="T332" s="688"/>
      <c r="U332" s="688"/>
      <c r="V332" s="611">
        <f t="shared" si="49"/>
        <v>0</v>
      </c>
      <c r="W332" s="688"/>
      <c r="X332" s="688"/>
      <c r="Y332" s="688"/>
      <c r="Z332" s="688"/>
      <c r="AA332" s="688"/>
      <c r="AB332" s="688"/>
      <c r="AC332" s="611">
        <f t="shared" si="50"/>
        <v>0</v>
      </c>
      <c r="AD332" s="688"/>
      <c r="AE332" s="688"/>
      <c r="AF332" s="688"/>
      <c r="AG332" s="688"/>
      <c r="AH332" s="688"/>
      <c r="AI332" s="688"/>
      <c r="AJ332" s="611">
        <f t="shared" si="57"/>
        <v>0</v>
      </c>
      <c r="AK332" s="688"/>
      <c r="AL332" s="688"/>
      <c r="AM332" s="688"/>
      <c r="AN332" s="688"/>
      <c r="AO332" s="688"/>
      <c r="AP332" s="688"/>
      <c r="AQ332" s="611">
        <f t="shared" si="58"/>
        <v>0</v>
      </c>
      <c r="AR332" s="473"/>
      <c r="AS332" s="664">
        <f t="shared" si="59"/>
        <v>317</v>
      </c>
      <c r="AT332" s="611">
        <f t="shared" si="51"/>
        <v>0</v>
      </c>
      <c r="AU332" s="611">
        <f t="shared" si="52"/>
        <v>0</v>
      </c>
      <c r="AV332" s="611">
        <f t="shared" si="53"/>
        <v>0</v>
      </c>
    </row>
    <row r="333" spans="1:48" ht="18" customHeight="1" x14ac:dyDescent="0.25">
      <c r="A333" s="664">
        <f t="shared" si="54"/>
        <v>318</v>
      </c>
      <c r="B333" s="688"/>
      <c r="C333" s="688"/>
      <c r="D333" s="688"/>
      <c r="E333" s="688"/>
      <c r="F333" s="688"/>
      <c r="G333" s="688"/>
      <c r="H333" s="611">
        <f t="shared" si="55"/>
        <v>0</v>
      </c>
      <c r="I333" s="688"/>
      <c r="J333" s="688"/>
      <c r="K333" s="688"/>
      <c r="L333" s="688"/>
      <c r="M333" s="688"/>
      <c r="N333" s="688"/>
      <c r="O333" s="611">
        <f t="shared" si="56"/>
        <v>0</v>
      </c>
      <c r="P333" s="688"/>
      <c r="Q333" s="688"/>
      <c r="R333" s="688"/>
      <c r="S333" s="688"/>
      <c r="T333" s="688"/>
      <c r="U333" s="688"/>
      <c r="V333" s="611">
        <f t="shared" si="49"/>
        <v>0</v>
      </c>
      <c r="W333" s="688"/>
      <c r="X333" s="688"/>
      <c r="Y333" s="688"/>
      <c r="Z333" s="688"/>
      <c r="AA333" s="688"/>
      <c r="AB333" s="688"/>
      <c r="AC333" s="611">
        <f t="shared" si="50"/>
        <v>0</v>
      </c>
      <c r="AD333" s="688"/>
      <c r="AE333" s="688"/>
      <c r="AF333" s="688"/>
      <c r="AG333" s="688"/>
      <c r="AH333" s="688"/>
      <c r="AI333" s="688"/>
      <c r="AJ333" s="611">
        <f t="shared" si="57"/>
        <v>0</v>
      </c>
      <c r="AK333" s="688"/>
      <c r="AL333" s="688"/>
      <c r="AM333" s="688"/>
      <c r="AN333" s="688"/>
      <c r="AO333" s="688"/>
      <c r="AP333" s="688"/>
      <c r="AQ333" s="611">
        <f t="shared" si="58"/>
        <v>0</v>
      </c>
      <c r="AR333" s="473"/>
      <c r="AS333" s="664">
        <f t="shared" si="59"/>
        <v>318</v>
      </c>
      <c r="AT333" s="611">
        <f t="shared" si="51"/>
        <v>0</v>
      </c>
      <c r="AU333" s="611">
        <f t="shared" si="52"/>
        <v>0</v>
      </c>
      <c r="AV333" s="611">
        <f t="shared" si="53"/>
        <v>0</v>
      </c>
    </row>
    <row r="334" spans="1:48" ht="18" customHeight="1" x14ac:dyDescent="0.25">
      <c r="A334" s="664">
        <f t="shared" si="54"/>
        <v>319</v>
      </c>
      <c r="B334" s="688"/>
      <c r="C334" s="688"/>
      <c r="D334" s="688"/>
      <c r="E334" s="688"/>
      <c r="F334" s="688"/>
      <c r="G334" s="688"/>
      <c r="H334" s="611">
        <f t="shared" si="55"/>
        <v>0</v>
      </c>
      <c r="I334" s="688"/>
      <c r="J334" s="688"/>
      <c r="K334" s="688"/>
      <c r="L334" s="688"/>
      <c r="M334" s="688"/>
      <c r="N334" s="688"/>
      <c r="O334" s="611">
        <f t="shared" si="56"/>
        <v>0</v>
      </c>
      <c r="P334" s="688"/>
      <c r="Q334" s="688"/>
      <c r="R334" s="688"/>
      <c r="S334" s="688"/>
      <c r="T334" s="688"/>
      <c r="U334" s="688"/>
      <c r="V334" s="611">
        <f t="shared" si="49"/>
        <v>0</v>
      </c>
      <c r="W334" s="688"/>
      <c r="X334" s="688"/>
      <c r="Y334" s="688"/>
      <c r="Z334" s="688"/>
      <c r="AA334" s="688"/>
      <c r="AB334" s="688"/>
      <c r="AC334" s="611">
        <f t="shared" si="50"/>
        <v>0</v>
      </c>
      <c r="AD334" s="688"/>
      <c r="AE334" s="688"/>
      <c r="AF334" s="688"/>
      <c r="AG334" s="688"/>
      <c r="AH334" s="688"/>
      <c r="AI334" s="688"/>
      <c r="AJ334" s="611">
        <f t="shared" si="57"/>
        <v>0</v>
      </c>
      <c r="AK334" s="688"/>
      <c r="AL334" s="688"/>
      <c r="AM334" s="688"/>
      <c r="AN334" s="688"/>
      <c r="AO334" s="688"/>
      <c r="AP334" s="688"/>
      <c r="AQ334" s="611">
        <f t="shared" si="58"/>
        <v>0</v>
      </c>
      <c r="AR334" s="473"/>
      <c r="AS334" s="664">
        <f t="shared" si="59"/>
        <v>319</v>
      </c>
      <c r="AT334" s="611">
        <f t="shared" si="51"/>
        <v>0</v>
      </c>
      <c r="AU334" s="611">
        <f t="shared" si="52"/>
        <v>0</v>
      </c>
      <c r="AV334" s="611">
        <f t="shared" si="53"/>
        <v>0</v>
      </c>
    </row>
    <row r="335" spans="1:48" ht="18" customHeight="1" x14ac:dyDescent="0.25">
      <c r="A335" s="664">
        <f t="shared" si="54"/>
        <v>320</v>
      </c>
      <c r="B335" s="688"/>
      <c r="C335" s="688"/>
      <c r="D335" s="688"/>
      <c r="E335" s="688"/>
      <c r="F335" s="688"/>
      <c r="G335" s="688"/>
      <c r="H335" s="611">
        <f t="shared" si="55"/>
        <v>0</v>
      </c>
      <c r="I335" s="688"/>
      <c r="J335" s="688"/>
      <c r="K335" s="688"/>
      <c r="L335" s="688"/>
      <c r="M335" s="688"/>
      <c r="N335" s="688"/>
      <c r="O335" s="611">
        <f t="shared" si="56"/>
        <v>0</v>
      </c>
      <c r="P335" s="688"/>
      <c r="Q335" s="688"/>
      <c r="R335" s="688"/>
      <c r="S335" s="688"/>
      <c r="T335" s="688"/>
      <c r="U335" s="688"/>
      <c r="V335" s="611">
        <f t="shared" si="49"/>
        <v>0</v>
      </c>
      <c r="W335" s="688"/>
      <c r="X335" s="688"/>
      <c r="Y335" s="688"/>
      <c r="Z335" s="688"/>
      <c r="AA335" s="688"/>
      <c r="AB335" s="688"/>
      <c r="AC335" s="611">
        <f t="shared" si="50"/>
        <v>0</v>
      </c>
      <c r="AD335" s="688"/>
      <c r="AE335" s="688"/>
      <c r="AF335" s="688"/>
      <c r="AG335" s="688"/>
      <c r="AH335" s="688"/>
      <c r="AI335" s="688"/>
      <c r="AJ335" s="611">
        <f t="shared" si="57"/>
        <v>0</v>
      </c>
      <c r="AK335" s="688"/>
      <c r="AL335" s="688"/>
      <c r="AM335" s="688"/>
      <c r="AN335" s="688"/>
      <c r="AO335" s="688"/>
      <c r="AP335" s="688"/>
      <c r="AQ335" s="611">
        <f t="shared" si="58"/>
        <v>0</v>
      </c>
      <c r="AR335" s="473"/>
      <c r="AS335" s="664">
        <f t="shared" si="59"/>
        <v>320</v>
      </c>
      <c r="AT335" s="611">
        <f t="shared" si="51"/>
        <v>0</v>
      </c>
      <c r="AU335" s="611">
        <f t="shared" si="52"/>
        <v>0</v>
      </c>
      <c r="AV335" s="611">
        <f t="shared" si="53"/>
        <v>0</v>
      </c>
    </row>
    <row r="336" spans="1:48" ht="18" customHeight="1" x14ac:dyDescent="0.25">
      <c r="A336" s="664">
        <f t="shared" si="54"/>
        <v>321</v>
      </c>
      <c r="B336" s="688"/>
      <c r="C336" s="688"/>
      <c r="D336" s="688"/>
      <c r="E336" s="688"/>
      <c r="F336" s="688"/>
      <c r="G336" s="688"/>
      <c r="H336" s="611">
        <f t="shared" si="55"/>
        <v>0</v>
      </c>
      <c r="I336" s="688"/>
      <c r="J336" s="688"/>
      <c r="K336" s="688"/>
      <c r="L336" s="688"/>
      <c r="M336" s="688"/>
      <c r="N336" s="688"/>
      <c r="O336" s="611">
        <f t="shared" si="56"/>
        <v>0</v>
      </c>
      <c r="P336" s="688"/>
      <c r="Q336" s="688"/>
      <c r="R336" s="688"/>
      <c r="S336" s="688"/>
      <c r="T336" s="688"/>
      <c r="U336" s="688"/>
      <c r="V336" s="611">
        <f t="shared" si="49"/>
        <v>0</v>
      </c>
      <c r="W336" s="688"/>
      <c r="X336" s="688"/>
      <c r="Y336" s="688"/>
      <c r="Z336" s="688"/>
      <c r="AA336" s="688"/>
      <c r="AB336" s="688"/>
      <c r="AC336" s="611">
        <f t="shared" si="50"/>
        <v>0</v>
      </c>
      <c r="AD336" s="688"/>
      <c r="AE336" s="688"/>
      <c r="AF336" s="688"/>
      <c r="AG336" s="688"/>
      <c r="AH336" s="688"/>
      <c r="AI336" s="688"/>
      <c r="AJ336" s="611">
        <f t="shared" si="57"/>
        <v>0</v>
      </c>
      <c r="AK336" s="688"/>
      <c r="AL336" s="688"/>
      <c r="AM336" s="688"/>
      <c r="AN336" s="688"/>
      <c r="AO336" s="688"/>
      <c r="AP336" s="688"/>
      <c r="AQ336" s="611">
        <f t="shared" si="58"/>
        <v>0</v>
      </c>
      <c r="AR336" s="473"/>
      <c r="AS336" s="664">
        <f t="shared" si="59"/>
        <v>321</v>
      </c>
      <c r="AT336" s="611">
        <f t="shared" si="51"/>
        <v>0</v>
      </c>
      <c r="AU336" s="611">
        <f t="shared" si="52"/>
        <v>0</v>
      </c>
      <c r="AV336" s="611">
        <f t="shared" si="53"/>
        <v>0</v>
      </c>
    </row>
    <row r="337" spans="1:48" ht="18" customHeight="1" x14ac:dyDescent="0.25">
      <c r="A337" s="664">
        <f t="shared" si="54"/>
        <v>322</v>
      </c>
      <c r="B337" s="688"/>
      <c r="C337" s="688"/>
      <c r="D337" s="688"/>
      <c r="E337" s="688"/>
      <c r="F337" s="688"/>
      <c r="G337" s="688"/>
      <c r="H337" s="611">
        <f t="shared" si="55"/>
        <v>0</v>
      </c>
      <c r="I337" s="688"/>
      <c r="J337" s="688"/>
      <c r="K337" s="688"/>
      <c r="L337" s="688"/>
      <c r="M337" s="688"/>
      <c r="N337" s="688"/>
      <c r="O337" s="611">
        <f t="shared" si="56"/>
        <v>0</v>
      </c>
      <c r="P337" s="688"/>
      <c r="Q337" s="688"/>
      <c r="R337" s="688"/>
      <c r="S337" s="688"/>
      <c r="T337" s="688"/>
      <c r="U337" s="688"/>
      <c r="V337" s="611">
        <f t="shared" ref="V337:V400" si="60">SUM(Q337:T337)-P337-U337</f>
        <v>0</v>
      </c>
      <c r="W337" s="688"/>
      <c r="X337" s="688"/>
      <c r="Y337" s="688"/>
      <c r="Z337" s="688"/>
      <c r="AA337" s="688"/>
      <c r="AB337" s="688"/>
      <c r="AC337" s="611">
        <f t="shared" ref="AC337:AC400" si="61">SUM(X337:AA337)-W337-AB337</f>
        <v>0</v>
      </c>
      <c r="AD337" s="688"/>
      <c r="AE337" s="688"/>
      <c r="AF337" s="688"/>
      <c r="AG337" s="688"/>
      <c r="AH337" s="688"/>
      <c r="AI337" s="688"/>
      <c r="AJ337" s="611">
        <f t="shared" si="57"/>
        <v>0</v>
      </c>
      <c r="AK337" s="688"/>
      <c r="AL337" s="688"/>
      <c r="AM337" s="688"/>
      <c r="AN337" s="688"/>
      <c r="AO337" s="688"/>
      <c r="AP337" s="688"/>
      <c r="AQ337" s="611">
        <f t="shared" si="58"/>
        <v>0</v>
      </c>
      <c r="AR337" s="473"/>
      <c r="AS337" s="664">
        <f t="shared" si="59"/>
        <v>322</v>
      </c>
      <c r="AT337" s="611">
        <f t="shared" ref="AT337:AT400" si="62">H337+O337</f>
        <v>0</v>
      </c>
      <c r="AU337" s="611">
        <f t="shared" ref="AU337:AU400" si="63">AC337+V337</f>
        <v>0</v>
      </c>
      <c r="AV337" s="611">
        <f t="shared" ref="AV337:AV400" si="64">AJ337+AQ337</f>
        <v>0</v>
      </c>
    </row>
    <row r="338" spans="1:48" ht="18" customHeight="1" x14ac:dyDescent="0.25">
      <c r="A338" s="664">
        <f t="shared" ref="A338:A401" si="65">A337+1</f>
        <v>323</v>
      </c>
      <c r="B338" s="688"/>
      <c r="C338" s="688"/>
      <c r="D338" s="688"/>
      <c r="E338" s="688"/>
      <c r="F338" s="688"/>
      <c r="G338" s="688"/>
      <c r="H338" s="611">
        <f t="shared" si="55"/>
        <v>0</v>
      </c>
      <c r="I338" s="688"/>
      <c r="J338" s="688"/>
      <c r="K338" s="688"/>
      <c r="L338" s="688"/>
      <c r="M338" s="688"/>
      <c r="N338" s="688"/>
      <c r="O338" s="611">
        <f t="shared" si="56"/>
        <v>0</v>
      </c>
      <c r="P338" s="688"/>
      <c r="Q338" s="688"/>
      <c r="R338" s="688"/>
      <c r="S338" s="688"/>
      <c r="T338" s="688"/>
      <c r="U338" s="688"/>
      <c r="V338" s="611">
        <f t="shared" si="60"/>
        <v>0</v>
      </c>
      <c r="W338" s="688"/>
      <c r="X338" s="688"/>
      <c r="Y338" s="688"/>
      <c r="Z338" s="688"/>
      <c r="AA338" s="688"/>
      <c r="AB338" s="688"/>
      <c r="AC338" s="611">
        <f t="shared" si="61"/>
        <v>0</v>
      </c>
      <c r="AD338" s="688"/>
      <c r="AE338" s="688"/>
      <c r="AF338" s="688"/>
      <c r="AG338" s="688"/>
      <c r="AH338" s="688"/>
      <c r="AI338" s="688"/>
      <c r="AJ338" s="611">
        <f t="shared" si="57"/>
        <v>0</v>
      </c>
      <c r="AK338" s="688"/>
      <c r="AL338" s="688"/>
      <c r="AM338" s="688"/>
      <c r="AN338" s="688"/>
      <c r="AO338" s="688"/>
      <c r="AP338" s="688"/>
      <c r="AQ338" s="611">
        <f t="shared" si="58"/>
        <v>0</v>
      </c>
      <c r="AR338" s="473"/>
      <c r="AS338" s="664">
        <f t="shared" si="59"/>
        <v>323</v>
      </c>
      <c r="AT338" s="611">
        <f t="shared" si="62"/>
        <v>0</v>
      </c>
      <c r="AU338" s="611">
        <f t="shared" si="63"/>
        <v>0</v>
      </c>
      <c r="AV338" s="611">
        <f t="shared" si="64"/>
        <v>0</v>
      </c>
    </row>
    <row r="339" spans="1:48" ht="18" customHeight="1" x14ac:dyDescent="0.25">
      <c r="A339" s="664">
        <f t="shared" si="65"/>
        <v>324</v>
      </c>
      <c r="B339" s="688"/>
      <c r="C339" s="688"/>
      <c r="D339" s="688"/>
      <c r="E339" s="688"/>
      <c r="F339" s="688"/>
      <c r="G339" s="688"/>
      <c r="H339" s="611">
        <f t="shared" si="55"/>
        <v>0</v>
      </c>
      <c r="I339" s="688"/>
      <c r="J339" s="688"/>
      <c r="K339" s="688"/>
      <c r="L339" s="688"/>
      <c r="M339" s="688"/>
      <c r="N339" s="688"/>
      <c r="O339" s="611">
        <f t="shared" si="56"/>
        <v>0</v>
      </c>
      <c r="P339" s="688"/>
      <c r="Q339" s="688"/>
      <c r="R339" s="688"/>
      <c r="S339" s="688"/>
      <c r="T339" s="688"/>
      <c r="U339" s="688"/>
      <c r="V339" s="611">
        <f t="shared" si="60"/>
        <v>0</v>
      </c>
      <c r="W339" s="688"/>
      <c r="X339" s="688"/>
      <c r="Y339" s="688"/>
      <c r="Z339" s="688"/>
      <c r="AA339" s="688"/>
      <c r="AB339" s="688"/>
      <c r="AC339" s="611">
        <f t="shared" si="61"/>
        <v>0</v>
      </c>
      <c r="AD339" s="688"/>
      <c r="AE339" s="688"/>
      <c r="AF339" s="688"/>
      <c r="AG339" s="688"/>
      <c r="AH339" s="688"/>
      <c r="AI339" s="688"/>
      <c r="AJ339" s="611">
        <f t="shared" si="57"/>
        <v>0</v>
      </c>
      <c r="AK339" s="688"/>
      <c r="AL339" s="688"/>
      <c r="AM339" s="688"/>
      <c r="AN339" s="688"/>
      <c r="AO339" s="688"/>
      <c r="AP339" s="688"/>
      <c r="AQ339" s="611">
        <f t="shared" si="58"/>
        <v>0</v>
      </c>
      <c r="AR339" s="473"/>
      <c r="AS339" s="664">
        <f t="shared" si="59"/>
        <v>324</v>
      </c>
      <c r="AT339" s="611">
        <f t="shared" si="62"/>
        <v>0</v>
      </c>
      <c r="AU339" s="611">
        <f t="shared" si="63"/>
        <v>0</v>
      </c>
      <c r="AV339" s="611">
        <f t="shared" si="64"/>
        <v>0</v>
      </c>
    </row>
    <row r="340" spans="1:48" ht="18" customHeight="1" x14ac:dyDescent="0.25">
      <c r="A340" s="664">
        <f t="shared" si="65"/>
        <v>325</v>
      </c>
      <c r="B340" s="688"/>
      <c r="C340" s="688"/>
      <c r="D340" s="688"/>
      <c r="E340" s="688"/>
      <c r="F340" s="688"/>
      <c r="G340" s="688"/>
      <c r="H340" s="611">
        <f t="shared" si="55"/>
        <v>0</v>
      </c>
      <c r="I340" s="688"/>
      <c r="J340" s="688"/>
      <c r="K340" s="688"/>
      <c r="L340" s="688"/>
      <c r="M340" s="688"/>
      <c r="N340" s="688"/>
      <c r="O340" s="611">
        <f t="shared" si="56"/>
        <v>0</v>
      </c>
      <c r="P340" s="688"/>
      <c r="Q340" s="688"/>
      <c r="R340" s="688"/>
      <c r="S340" s="688"/>
      <c r="T340" s="688"/>
      <c r="U340" s="688"/>
      <c r="V340" s="611">
        <f t="shared" si="60"/>
        <v>0</v>
      </c>
      <c r="W340" s="688"/>
      <c r="X340" s="688"/>
      <c r="Y340" s="688"/>
      <c r="Z340" s="688"/>
      <c r="AA340" s="688"/>
      <c r="AB340" s="688"/>
      <c r="AC340" s="611">
        <f t="shared" si="61"/>
        <v>0</v>
      </c>
      <c r="AD340" s="688"/>
      <c r="AE340" s="688"/>
      <c r="AF340" s="688"/>
      <c r="AG340" s="688"/>
      <c r="AH340" s="688"/>
      <c r="AI340" s="688"/>
      <c r="AJ340" s="611">
        <f t="shared" si="57"/>
        <v>0</v>
      </c>
      <c r="AK340" s="688"/>
      <c r="AL340" s="688"/>
      <c r="AM340" s="688"/>
      <c r="AN340" s="688"/>
      <c r="AO340" s="688"/>
      <c r="AP340" s="688"/>
      <c r="AQ340" s="611">
        <f t="shared" si="58"/>
        <v>0</v>
      </c>
      <c r="AR340" s="473"/>
      <c r="AS340" s="664">
        <f t="shared" si="59"/>
        <v>325</v>
      </c>
      <c r="AT340" s="611">
        <f t="shared" si="62"/>
        <v>0</v>
      </c>
      <c r="AU340" s="611">
        <f t="shared" si="63"/>
        <v>0</v>
      </c>
      <c r="AV340" s="611">
        <f t="shared" si="64"/>
        <v>0</v>
      </c>
    </row>
    <row r="341" spans="1:48" ht="18" customHeight="1" x14ac:dyDescent="0.25">
      <c r="A341" s="664">
        <f t="shared" si="65"/>
        <v>326</v>
      </c>
      <c r="B341" s="688"/>
      <c r="C341" s="688"/>
      <c r="D341" s="688"/>
      <c r="E341" s="688"/>
      <c r="F341" s="688"/>
      <c r="G341" s="688"/>
      <c r="H341" s="611">
        <f t="shared" si="55"/>
        <v>0</v>
      </c>
      <c r="I341" s="688"/>
      <c r="J341" s="688"/>
      <c r="K341" s="688"/>
      <c r="L341" s="688"/>
      <c r="M341" s="688"/>
      <c r="N341" s="688"/>
      <c r="O341" s="611">
        <f t="shared" si="56"/>
        <v>0</v>
      </c>
      <c r="P341" s="688"/>
      <c r="Q341" s="688"/>
      <c r="R341" s="688"/>
      <c r="S341" s="688"/>
      <c r="T341" s="688"/>
      <c r="U341" s="688"/>
      <c r="V341" s="611">
        <f t="shared" si="60"/>
        <v>0</v>
      </c>
      <c r="W341" s="688"/>
      <c r="X341" s="688"/>
      <c r="Y341" s="688"/>
      <c r="Z341" s="688"/>
      <c r="AA341" s="688"/>
      <c r="AB341" s="688"/>
      <c r="AC341" s="611">
        <f t="shared" si="61"/>
        <v>0</v>
      </c>
      <c r="AD341" s="688"/>
      <c r="AE341" s="688"/>
      <c r="AF341" s="688"/>
      <c r="AG341" s="688"/>
      <c r="AH341" s="688"/>
      <c r="AI341" s="688"/>
      <c r="AJ341" s="611">
        <f t="shared" si="57"/>
        <v>0</v>
      </c>
      <c r="AK341" s="688"/>
      <c r="AL341" s="688"/>
      <c r="AM341" s="688"/>
      <c r="AN341" s="688"/>
      <c r="AO341" s="688"/>
      <c r="AP341" s="688"/>
      <c r="AQ341" s="611">
        <f t="shared" si="58"/>
        <v>0</v>
      </c>
      <c r="AR341" s="473"/>
      <c r="AS341" s="664">
        <f t="shared" si="59"/>
        <v>326</v>
      </c>
      <c r="AT341" s="611">
        <f t="shared" si="62"/>
        <v>0</v>
      </c>
      <c r="AU341" s="611">
        <f t="shared" si="63"/>
        <v>0</v>
      </c>
      <c r="AV341" s="611">
        <f t="shared" si="64"/>
        <v>0</v>
      </c>
    </row>
    <row r="342" spans="1:48" ht="18" customHeight="1" x14ac:dyDescent="0.25">
      <c r="A342" s="664">
        <f t="shared" si="65"/>
        <v>327</v>
      </c>
      <c r="B342" s="688"/>
      <c r="C342" s="688"/>
      <c r="D342" s="688"/>
      <c r="E342" s="688"/>
      <c r="F342" s="688"/>
      <c r="G342" s="688"/>
      <c r="H342" s="611">
        <f t="shared" si="55"/>
        <v>0</v>
      </c>
      <c r="I342" s="688"/>
      <c r="J342" s="688"/>
      <c r="K342" s="688"/>
      <c r="L342" s="688"/>
      <c r="M342" s="688"/>
      <c r="N342" s="688"/>
      <c r="O342" s="611">
        <f t="shared" si="56"/>
        <v>0</v>
      </c>
      <c r="P342" s="688"/>
      <c r="Q342" s="688"/>
      <c r="R342" s="688"/>
      <c r="S342" s="688"/>
      <c r="T342" s="688"/>
      <c r="U342" s="688"/>
      <c r="V342" s="611">
        <f t="shared" si="60"/>
        <v>0</v>
      </c>
      <c r="W342" s="688"/>
      <c r="X342" s="688"/>
      <c r="Y342" s="688"/>
      <c r="Z342" s="688"/>
      <c r="AA342" s="688"/>
      <c r="AB342" s="688"/>
      <c r="AC342" s="611">
        <f t="shared" si="61"/>
        <v>0</v>
      </c>
      <c r="AD342" s="688"/>
      <c r="AE342" s="688"/>
      <c r="AF342" s="688"/>
      <c r="AG342" s="688"/>
      <c r="AH342" s="688"/>
      <c r="AI342" s="688"/>
      <c r="AJ342" s="611">
        <f t="shared" si="57"/>
        <v>0</v>
      </c>
      <c r="AK342" s="688"/>
      <c r="AL342" s="688"/>
      <c r="AM342" s="688"/>
      <c r="AN342" s="688"/>
      <c r="AO342" s="688"/>
      <c r="AP342" s="688"/>
      <c r="AQ342" s="611">
        <f t="shared" si="58"/>
        <v>0</v>
      </c>
      <c r="AR342" s="473"/>
      <c r="AS342" s="664">
        <f t="shared" si="59"/>
        <v>327</v>
      </c>
      <c r="AT342" s="611">
        <f t="shared" si="62"/>
        <v>0</v>
      </c>
      <c r="AU342" s="611">
        <f t="shared" si="63"/>
        <v>0</v>
      </c>
      <c r="AV342" s="611">
        <f t="shared" si="64"/>
        <v>0</v>
      </c>
    </row>
    <row r="343" spans="1:48" ht="18" customHeight="1" x14ac:dyDescent="0.25">
      <c r="A343" s="664">
        <f t="shared" si="65"/>
        <v>328</v>
      </c>
      <c r="B343" s="688"/>
      <c r="C343" s="688"/>
      <c r="D343" s="688"/>
      <c r="E343" s="688"/>
      <c r="F343" s="688"/>
      <c r="G343" s="688"/>
      <c r="H343" s="611">
        <f t="shared" si="55"/>
        <v>0</v>
      </c>
      <c r="I343" s="688"/>
      <c r="J343" s="688"/>
      <c r="K343" s="688"/>
      <c r="L343" s="688"/>
      <c r="M343" s="688"/>
      <c r="N343" s="688"/>
      <c r="O343" s="611">
        <f t="shared" si="56"/>
        <v>0</v>
      </c>
      <c r="P343" s="688"/>
      <c r="Q343" s="688"/>
      <c r="R343" s="688"/>
      <c r="S343" s="688"/>
      <c r="T343" s="688"/>
      <c r="U343" s="688"/>
      <c r="V343" s="611">
        <f t="shared" si="60"/>
        <v>0</v>
      </c>
      <c r="W343" s="688"/>
      <c r="X343" s="688"/>
      <c r="Y343" s="688"/>
      <c r="Z343" s="688"/>
      <c r="AA343" s="688"/>
      <c r="AB343" s="688"/>
      <c r="AC343" s="611">
        <f t="shared" si="61"/>
        <v>0</v>
      </c>
      <c r="AD343" s="688"/>
      <c r="AE343" s="688"/>
      <c r="AF343" s="688"/>
      <c r="AG343" s="688"/>
      <c r="AH343" s="688"/>
      <c r="AI343" s="688"/>
      <c r="AJ343" s="611">
        <f t="shared" si="57"/>
        <v>0</v>
      </c>
      <c r="AK343" s="688"/>
      <c r="AL343" s="688"/>
      <c r="AM343" s="688"/>
      <c r="AN343" s="688"/>
      <c r="AO343" s="688"/>
      <c r="AP343" s="688"/>
      <c r="AQ343" s="611">
        <f t="shared" si="58"/>
        <v>0</v>
      </c>
      <c r="AR343" s="473"/>
      <c r="AS343" s="664">
        <f t="shared" si="59"/>
        <v>328</v>
      </c>
      <c r="AT343" s="611">
        <f t="shared" si="62"/>
        <v>0</v>
      </c>
      <c r="AU343" s="611">
        <f t="shared" si="63"/>
        <v>0</v>
      </c>
      <c r="AV343" s="611">
        <f t="shared" si="64"/>
        <v>0</v>
      </c>
    </row>
    <row r="344" spans="1:48" ht="18" customHeight="1" x14ac:dyDescent="0.25">
      <c r="A344" s="664">
        <f t="shared" si="65"/>
        <v>329</v>
      </c>
      <c r="B344" s="688"/>
      <c r="C344" s="688"/>
      <c r="D344" s="688"/>
      <c r="E344" s="688"/>
      <c r="F344" s="688"/>
      <c r="G344" s="688"/>
      <c r="H344" s="611">
        <f t="shared" si="55"/>
        <v>0</v>
      </c>
      <c r="I344" s="688"/>
      <c r="J344" s="688"/>
      <c r="K344" s="688"/>
      <c r="L344" s="688"/>
      <c r="M344" s="688"/>
      <c r="N344" s="688"/>
      <c r="O344" s="611">
        <f t="shared" si="56"/>
        <v>0</v>
      </c>
      <c r="P344" s="688"/>
      <c r="Q344" s="688"/>
      <c r="R344" s="688"/>
      <c r="S344" s="688"/>
      <c r="T344" s="688"/>
      <c r="U344" s="688"/>
      <c r="V344" s="611">
        <f t="shared" si="60"/>
        <v>0</v>
      </c>
      <c r="W344" s="688"/>
      <c r="X344" s="688"/>
      <c r="Y344" s="688"/>
      <c r="Z344" s="688"/>
      <c r="AA344" s="688"/>
      <c r="AB344" s="688"/>
      <c r="AC344" s="611">
        <f t="shared" si="61"/>
        <v>0</v>
      </c>
      <c r="AD344" s="688"/>
      <c r="AE344" s="688"/>
      <c r="AF344" s="688"/>
      <c r="AG344" s="688"/>
      <c r="AH344" s="688"/>
      <c r="AI344" s="688"/>
      <c r="AJ344" s="611">
        <f t="shared" si="57"/>
        <v>0</v>
      </c>
      <c r="AK344" s="688"/>
      <c r="AL344" s="688"/>
      <c r="AM344" s="688"/>
      <c r="AN344" s="688"/>
      <c r="AO344" s="688"/>
      <c r="AP344" s="688"/>
      <c r="AQ344" s="611">
        <f t="shared" si="58"/>
        <v>0</v>
      </c>
      <c r="AR344" s="473"/>
      <c r="AS344" s="664">
        <f t="shared" si="59"/>
        <v>329</v>
      </c>
      <c r="AT344" s="611">
        <f t="shared" si="62"/>
        <v>0</v>
      </c>
      <c r="AU344" s="611">
        <f t="shared" si="63"/>
        <v>0</v>
      </c>
      <c r="AV344" s="611">
        <f t="shared" si="64"/>
        <v>0</v>
      </c>
    </row>
    <row r="345" spans="1:48" ht="18" customHeight="1" x14ac:dyDescent="0.25">
      <c r="A345" s="664">
        <f t="shared" si="65"/>
        <v>330</v>
      </c>
      <c r="B345" s="688"/>
      <c r="C345" s="688"/>
      <c r="D345" s="688"/>
      <c r="E345" s="688"/>
      <c r="F345" s="688"/>
      <c r="G345" s="688"/>
      <c r="H345" s="611">
        <f t="shared" si="55"/>
        <v>0</v>
      </c>
      <c r="I345" s="688"/>
      <c r="J345" s="688"/>
      <c r="K345" s="688"/>
      <c r="L345" s="688"/>
      <c r="M345" s="688"/>
      <c r="N345" s="688"/>
      <c r="O345" s="611">
        <f t="shared" si="56"/>
        <v>0</v>
      </c>
      <c r="P345" s="688"/>
      <c r="Q345" s="688"/>
      <c r="R345" s="688"/>
      <c r="S345" s="688"/>
      <c r="T345" s="688"/>
      <c r="U345" s="688"/>
      <c r="V345" s="611">
        <f t="shared" si="60"/>
        <v>0</v>
      </c>
      <c r="W345" s="688"/>
      <c r="X345" s="688"/>
      <c r="Y345" s="688"/>
      <c r="Z345" s="688"/>
      <c r="AA345" s="688"/>
      <c r="AB345" s="688"/>
      <c r="AC345" s="611">
        <f t="shared" si="61"/>
        <v>0</v>
      </c>
      <c r="AD345" s="688"/>
      <c r="AE345" s="688"/>
      <c r="AF345" s="688"/>
      <c r="AG345" s="688"/>
      <c r="AH345" s="688"/>
      <c r="AI345" s="688"/>
      <c r="AJ345" s="611">
        <f t="shared" si="57"/>
        <v>0</v>
      </c>
      <c r="AK345" s="688"/>
      <c r="AL345" s="688"/>
      <c r="AM345" s="688"/>
      <c r="AN345" s="688"/>
      <c r="AO345" s="688"/>
      <c r="AP345" s="688"/>
      <c r="AQ345" s="611">
        <f t="shared" si="58"/>
        <v>0</v>
      </c>
      <c r="AR345" s="473"/>
      <c r="AS345" s="664">
        <f t="shared" si="59"/>
        <v>330</v>
      </c>
      <c r="AT345" s="611">
        <f t="shared" si="62"/>
        <v>0</v>
      </c>
      <c r="AU345" s="611">
        <f t="shared" si="63"/>
        <v>0</v>
      </c>
      <c r="AV345" s="611">
        <f t="shared" si="64"/>
        <v>0</v>
      </c>
    </row>
    <row r="346" spans="1:48" ht="18" customHeight="1" x14ac:dyDescent="0.25">
      <c r="A346" s="664">
        <f t="shared" si="65"/>
        <v>331</v>
      </c>
      <c r="B346" s="688"/>
      <c r="C346" s="688"/>
      <c r="D346" s="688"/>
      <c r="E346" s="688"/>
      <c r="F346" s="688"/>
      <c r="G346" s="688"/>
      <c r="H346" s="611">
        <f t="shared" si="55"/>
        <v>0</v>
      </c>
      <c r="I346" s="688"/>
      <c r="J346" s="688"/>
      <c r="K346" s="688"/>
      <c r="L346" s="688"/>
      <c r="M346" s="688"/>
      <c r="N346" s="688"/>
      <c r="O346" s="611">
        <f t="shared" si="56"/>
        <v>0</v>
      </c>
      <c r="P346" s="688"/>
      <c r="Q346" s="688"/>
      <c r="R346" s="688"/>
      <c r="S346" s="688"/>
      <c r="T346" s="688"/>
      <c r="U346" s="688"/>
      <c r="V346" s="611">
        <f t="shared" si="60"/>
        <v>0</v>
      </c>
      <c r="W346" s="688"/>
      <c r="X346" s="688"/>
      <c r="Y346" s="688"/>
      <c r="Z346" s="688"/>
      <c r="AA346" s="688"/>
      <c r="AB346" s="688"/>
      <c r="AC346" s="611">
        <f t="shared" si="61"/>
        <v>0</v>
      </c>
      <c r="AD346" s="688"/>
      <c r="AE346" s="688"/>
      <c r="AF346" s="688"/>
      <c r="AG346" s="688"/>
      <c r="AH346" s="688"/>
      <c r="AI346" s="688"/>
      <c r="AJ346" s="611">
        <f t="shared" si="57"/>
        <v>0</v>
      </c>
      <c r="AK346" s="688"/>
      <c r="AL346" s="688"/>
      <c r="AM346" s="688"/>
      <c r="AN346" s="688"/>
      <c r="AO346" s="688"/>
      <c r="AP346" s="688"/>
      <c r="AQ346" s="611">
        <f t="shared" si="58"/>
        <v>0</v>
      </c>
      <c r="AR346" s="473"/>
      <c r="AS346" s="664">
        <f t="shared" si="59"/>
        <v>331</v>
      </c>
      <c r="AT346" s="611">
        <f t="shared" si="62"/>
        <v>0</v>
      </c>
      <c r="AU346" s="611">
        <f t="shared" si="63"/>
        <v>0</v>
      </c>
      <c r="AV346" s="611">
        <f t="shared" si="64"/>
        <v>0</v>
      </c>
    </row>
    <row r="347" spans="1:48" ht="18" customHeight="1" x14ac:dyDescent="0.25">
      <c r="A347" s="664">
        <f t="shared" si="65"/>
        <v>332</v>
      </c>
      <c r="B347" s="688"/>
      <c r="C347" s="688"/>
      <c r="D347" s="688"/>
      <c r="E347" s="688"/>
      <c r="F347" s="688"/>
      <c r="G347" s="688"/>
      <c r="H347" s="611">
        <f t="shared" si="55"/>
        <v>0</v>
      </c>
      <c r="I347" s="688"/>
      <c r="J347" s="688"/>
      <c r="K347" s="688"/>
      <c r="L347" s="688"/>
      <c r="M347" s="688"/>
      <c r="N347" s="688"/>
      <c r="O347" s="611">
        <f t="shared" si="56"/>
        <v>0</v>
      </c>
      <c r="P347" s="688"/>
      <c r="Q347" s="688"/>
      <c r="R347" s="688"/>
      <c r="S347" s="688"/>
      <c r="T347" s="688"/>
      <c r="U347" s="688"/>
      <c r="V347" s="611">
        <f t="shared" si="60"/>
        <v>0</v>
      </c>
      <c r="W347" s="688"/>
      <c r="X347" s="688"/>
      <c r="Y347" s="688"/>
      <c r="Z347" s="688"/>
      <c r="AA347" s="688"/>
      <c r="AB347" s="688"/>
      <c r="AC347" s="611">
        <f t="shared" si="61"/>
        <v>0</v>
      </c>
      <c r="AD347" s="688"/>
      <c r="AE347" s="688"/>
      <c r="AF347" s="688"/>
      <c r="AG347" s="688"/>
      <c r="AH347" s="688"/>
      <c r="AI347" s="688"/>
      <c r="AJ347" s="611">
        <f t="shared" si="57"/>
        <v>0</v>
      </c>
      <c r="AK347" s="688"/>
      <c r="AL347" s="688"/>
      <c r="AM347" s="688"/>
      <c r="AN347" s="688"/>
      <c r="AO347" s="688"/>
      <c r="AP347" s="688"/>
      <c r="AQ347" s="611">
        <f t="shared" si="58"/>
        <v>0</v>
      </c>
      <c r="AR347" s="473"/>
      <c r="AS347" s="664">
        <f t="shared" si="59"/>
        <v>332</v>
      </c>
      <c r="AT347" s="611">
        <f t="shared" si="62"/>
        <v>0</v>
      </c>
      <c r="AU347" s="611">
        <f t="shared" si="63"/>
        <v>0</v>
      </c>
      <c r="AV347" s="611">
        <f t="shared" si="64"/>
        <v>0</v>
      </c>
    </row>
    <row r="348" spans="1:48" ht="18" customHeight="1" x14ac:dyDescent="0.25">
      <c r="A348" s="664">
        <f t="shared" si="65"/>
        <v>333</v>
      </c>
      <c r="B348" s="688"/>
      <c r="C348" s="688"/>
      <c r="D348" s="688"/>
      <c r="E348" s="688"/>
      <c r="F348" s="688"/>
      <c r="G348" s="688"/>
      <c r="H348" s="611">
        <f t="shared" si="55"/>
        <v>0</v>
      </c>
      <c r="I348" s="688"/>
      <c r="J348" s="688"/>
      <c r="K348" s="688"/>
      <c r="L348" s="688"/>
      <c r="M348" s="688"/>
      <c r="N348" s="688"/>
      <c r="O348" s="611">
        <f t="shared" si="56"/>
        <v>0</v>
      </c>
      <c r="P348" s="688"/>
      <c r="Q348" s="688"/>
      <c r="R348" s="688"/>
      <c r="S348" s="688"/>
      <c r="T348" s="688"/>
      <c r="U348" s="688"/>
      <c r="V348" s="611">
        <f t="shared" si="60"/>
        <v>0</v>
      </c>
      <c r="W348" s="688"/>
      <c r="X348" s="688"/>
      <c r="Y348" s="688"/>
      <c r="Z348" s="688"/>
      <c r="AA348" s="688"/>
      <c r="AB348" s="688"/>
      <c r="AC348" s="611">
        <f t="shared" si="61"/>
        <v>0</v>
      </c>
      <c r="AD348" s="688"/>
      <c r="AE348" s="688"/>
      <c r="AF348" s="688"/>
      <c r="AG348" s="688"/>
      <c r="AH348" s="688"/>
      <c r="AI348" s="688"/>
      <c r="AJ348" s="611">
        <f t="shared" si="57"/>
        <v>0</v>
      </c>
      <c r="AK348" s="688"/>
      <c r="AL348" s="688"/>
      <c r="AM348" s="688"/>
      <c r="AN348" s="688"/>
      <c r="AO348" s="688"/>
      <c r="AP348" s="688"/>
      <c r="AQ348" s="611">
        <f t="shared" si="58"/>
        <v>0</v>
      </c>
      <c r="AR348" s="473"/>
      <c r="AS348" s="664">
        <f t="shared" si="59"/>
        <v>333</v>
      </c>
      <c r="AT348" s="611">
        <f t="shared" si="62"/>
        <v>0</v>
      </c>
      <c r="AU348" s="611">
        <f t="shared" si="63"/>
        <v>0</v>
      </c>
      <c r="AV348" s="611">
        <f t="shared" si="64"/>
        <v>0</v>
      </c>
    </row>
    <row r="349" spans="1:48" ht="18" customHeight="1" x14ac:dyDescent="0.25">
      <c r="A349" s="664">
        <f t="shared" si="65"/>
        <v>334</v>
      </c>
      <c r="B349" s="688"/>
      <c r="C349" s="688"/>
      <c r="D349" s="688"/>
      <c r="E349" s="688"/>
      <c r="F349" s="688"/>
      <c r="G349" s="688"/>
      <c r="H349" s="611">
        <f t="shared" si="55"/>
        <v>0</v>
      </c>
      <c r="I349" s="688"/>
      <c r="J349" s="688"/>
      <c r="K349" s="688"/>
      <c r="L349" s="688"/>
      <c r="M349" s="688"/>
      <c r="N349" s="688"/>
      <c r="O349" s="611">
        <f t="shared" si="56"/>
        <v>0</v>
      </c>
      <c r="P349" s="688"/>
      <c r="Q349" s="688"/>
      <c r="R349" s="688"/>
      <c r="S349" s="688"/>
      <c r="T349" s="688"/>
      <c r="U349" s="688"/>
      <c r="V349" s="611">
        <f t="shared" si="60"/>
        <v>0</v>
      </c>
      <c r="W349" s="688"/>
      <c r="X349" s="688"/>
      <c r="Y349" s="688"/>
      <c r="Z349" s="688"/>
      <c r="AA349" s="688"/>
      <c r="AB349" s="688"/>
      <c r="AC349" s="611">
        <f t="shared" si="61"/>
        <v>0</v>
      </c>
      <c r="AD349" s="688"/>
      <c r="AE349" s="688"/>
      <c r="AF349" s="688"/>
      <c r="AG349" s="688"/>
      <c r="AH349" s="688"/>
      <c r="AI349" s="688"/>
      <c r="AJ349" s="611">
        <f t="shared" si="57"/>
        <v>0</v>
      </c>
      <c r="AK349" s="688"/>
      <c r="AL349" s="688"/>
      <c r="AM349" s="688"/>
      <c r="AN349" s="688"/>
      <c r="AO349" s="688"/>
      <c r="AP349" s="688"/>
      <c r="AQ349" s="611">
        <f t="shared" si="58"/>
        <v>0</v>
      </c>
      <c r="AR349" s="473"/>
      <c r="AS349" s="664">
        <f t="shared" si="59"/>
        <v>334</v>
      </c>
      <c r="AT349" s="611">
        <f t="shared" si="62"/>
        <v>0</v>
      </c>
      <c r="AU349" s="611">
        <f t="shared" si="63"/>
        <v>0</v>
      </c>
      <c r="AV349" s="611">
        <f t="shared" si="64"/>
        <v>0</v>
      </c>
    </row>
    <row r="350" spans="1:48" ht="18" customHeight="1" x14ac:dyDescent="0.25">
      <c r="A350" s="664">
        <f t="shared" si="65"/>
        <v>335</v>
      </c>
      <c r="B350" s="688"/>
      <c r="C350" s="688"/>
      <c r="D350" s="688"/>
      <c r="E350" s="688"/>
      <c r="F350" s="688"/>
      <c r="G350" s="688"/>
      <c r="H350" s="611">
        <f t="shared" si="55"/>
        <v>0</v>
      </c>
      <c r="I350" s="688"/>
      <c r="J350" s="688"/>
      <c r="K350" s="688"/>
      <c r="L350" s="688"/>
      <c r="M350" s="688"/>
      <c r="N350" s="688"/>
      <c r="O350" s="611">
        <f t="shared" si="56"/>
        <v>0</v>
      </c>
      <c r="P350" s="688"/>
      <c r="Q350" s="688"/>
      <c r="R350" s="688"/>
      <c r="S350" s="688"/>
      <c r="T350" s="688"/>
      <c r="U350" s="688"/>
      <c r="V350" s="611">
        <f t="shared" si="60"/>
        <v>0</v>
      </c>
      <c r="W350" s="688"/>
      <c r="X350" s="688"/>
      <c r="Y350" s="688"/>
      <c r="Z350" s="688"/>
      <c r="AA350" s="688"/>
      <c r="AB350" s="688"/>
      <c r="AC350" s="611">
        <f t="shared" si="61"/>
        <v>0</v>
      </c>
      <c r="AD350" s="688"/>
      <c r="AE350" s="688"/>
      <c r="AF350" s="688"/>
      <c r="AG350" s="688"/>
      <c r="AH350" s="688"/>
      <c r="AI350" s="688"/>
      <c r="AJ350" s="611">
        <f t="shared" si="57"/>
        <v>0</v>
      </c>
      <c r="AK350" s="688"/>
      <c r="AL350" s="688"/>
      <c r="AM350" s="688"/>
      <c r="AN350" s="688"/>
      <c r="AO350" s="688"/>
      <c r="AP350" s="688"/>
      <c r="AQ350" s="611">
        <f t="shared" si="58"/>
        <v>0</v>
      </c>
      <c r="AR350" s="473"/>
      <c r="AS350" s="664">
        <f t="shared" si="59"/>
        <v>335</v>
      </c>
      <c r="AT350" s="611">
        <f t="shared" si="62"/>
        <v>0</v>
      </c>
      <c r="AU350" s="611">
        <f t="shared" si="63"/>
        <v>0</v>
      </c>
      <c r="AV350" s="611">
        <f t="shared" si="64"/>
        <v>0</v>
      </c>
    </row>
    <row r="351" spans="1:48" ht="18" customHeight="1" x14ac:dyDescent="0.25">
      <c r="A351" s="664">
        <f t="shared" si="65"/>
        <v>336</v>
      </c>
      <c r="B351" s="688"/>
      <c r="C351" s="688"/>
      <c r="D351" s="688"/>
      <c r="E351" s="688"/>
      <c r="F351" s="688"/>
      <c r="G351" s="688"/>
      <c r="H351" s="611">
        <f t="shared" si="55"/>
        <v>0</v>
      </c>
      <c r="I351" s="688"/>
      <c r="J351" s="688"/>
      <c r="K351" s="688"/>
      <c r="L351" s="688"/>
      <c r="M351" s="688"/>
      <c r="N351" s="688"/>
      <c r="O351" s="611">
        <f t="shared" si="56"/>
        <v>0</v>
      </c>
      <c r="P351" s="688"/>
      <c r="Q351" s="688"/>
      <c r="R351" s="688"/>
      <c r="S351" s="688"/>
      <c r="T351" s="688"/>
      <c r="U351" s="688"/>
      <c r="V351" s="611">
        <f t="shared" si="60"/>
        <v>0</v>
      </c>
      <c r="W351" s="688"/>
      <c r="X351" s="688"/>
      <c r="Y351" s="688"/>
      <c r="Z351" s="688"/>
      <c r="AA351" s="688"/>
      <c r="AB351" s="688"/>
      <c r="AC351" s="611">
        <f t="shared" si="61"/>
        <v>0</v>
      </c>
      <c r="AD351" s="688"/>
      <c r="AE351" s="688"/>
      <c r="AF351" s="688"/>
      <c r="AG351" s="688"/>
      <c r="AH351" s="688"/>
      <c r="AI351" s="688"/>
      <c r="AJ351" s="611">
        <f t="shared" si="57"/>
        <v>0</v>
      </c>
      <c r="AK351" s="688"/>
      <c r="AL351" s="688"/>
      <c r="AM351" s="688"/>
      <c r="AN351" s="688"/>
      <c r="AO351" s="688"/>
      <c r="AP351" s="688"/>
      <c r="AQ351" s="611">
        <f t="shared" si="58"/>
        <v>0</v>
      </c>
      <c r="AR351" s="473"/>
      <c r="AS351" s="664">
        <f t="shared" si="59"/>
        <v>336</v>
      </c>
      <c r="AT351" s="611">
        <f t="shared" si="62"/>
        <v>0</v>
      </c>
      <c r="AU351" s="611">
        <f t="shared" si="63"/>
        <v>0</v>
      </c>
      <c r="AV351" s="611">
        <f t="shared" si="64"/>
        <v>0</v>
      </c>
    </row>
    <row r="352" spans="1:48" ht="18" customHeight="1" x14ac:dyDescent="0.25">
      <c r="A352" s="664">
        <f t="shared" si="65"/>
        <v>337</v>
      </c>
      <c r="B352" s="688"/>
      <c r="C352" s="688"/>
      <c r="D352" s="688"/>
      <c r="E352" s="688"/>
      <c r="F352" s="688"/>
      <c r="G352" s="688"/>
      <c r="H352" s="611">
        <f t="shared" si="55"/>
        <v>0</v>
      </c>
      <c r="I352" s="688"/>
      <c r="J352" s="688"/>
      <c r="K352" s="688"/>
      <c r="L352" s="688"/>
      <c r="M352" s="688"/>
      <c r="N352" s="688"/>
      <c r="O352" s="611">
        <f t="shared" si="56"/>
        <v>0</v>
      </c>
      <c r="P352" s="688"/>
      <c r="Q352" s="688"/>
      <c r="R352" s="688"/>
      <c r="S352" s="688"/>
      <c r="T352" s="688"/>
      <c r="U352" s="688"/>
      <c r="V352" s="611">
        <f t="shared" si="60"/>
        <v>0</v>
      </c>
      <c r="W352" s="688"/>
      <c r="X352" s="688"/>
      <c r="Y352" s="688"/>
      <c r="Z352" s="688"/>
      <c r="AA352" s="688"/>
      <c r="AB352" s="688"/>
      <c r="AC352" s="611">
        <f t="shared" si="61"/>
        <v>0</v>
      </c>
      <c r="AD352" s="688"/>
      <c r="AE352" s="688"/>
      <c r="AF352" s="688"/>
      <c r="AG352" s="688"/>
      <c r="AH352" s="688"/>
      <c r="AI352" s="688"/>
      <c r="AJ352" s="611">
        <f t="shared" si="57"/>
        <v>0</v>
      </c>
      <c r="AK352" s="688"/>
      <c r="AL352" s="688"/>
      <c r="AM352" s="688"/>
      <c r="AN352" s="688"/>
      <c r="AO352" s="688"/>
      <c r="AP352" s="688"/>
      <c r="AQ352" s="611">
        <f t="shared" si="58"/>
        <v>0</v>
      </c>
      <c r="AR352" s="473"/>
      <c r="AS352" s="664">
        <f t="shared" si="59"/>
        <v>337</v>
      </c>
      <c r="AT352" s="611">
        <f t="shared" si="62"/>
        <v>0</v>
      </c>
      <c r="AU352" s="611">
        <f t="shared" si="63"/>
        <v>0</v>
      </c>
      <c r="AV352" s="611">
        <f t="shared" si="64"/>
        <v>0</v>
      </c>
    </row>
    <row r="353" spans="1:48" ht="18" customHeight="1" x14ac:dyDescent="0.25">
      <c r="A353" s="664">
        <f t="shared" si="65"/>
        <v>338</v>
      </c>
      <c r="B353" s="688"/>
      <c r="C353" s="688"/>
      <c r="D353" s="688"/>
      <c r="E353" s="688"/>
      <c r="F353" s="688"/>
      <c r="G353" s="688"/>
      <c r="H353" s="611">
        <f t="shared" si="55"/>
        <v>0</v>
      </c>
      <c r="I353" s="688"/>
      <c r="J353" s="688"/>
      <c r="K353" s="688"/>
      <c r="L353" s="688"/>
      <c r="M353" s="688"/>
      <c r="N353" s="688"/>
      <c r="O353" s="611">
        <f t="shared" si="56"/>
        <v>0</v>
      </c>
      <c r="P353" s="688"/>
      <c r="Q353" s="688"/>
      <c r="R353" s="688"/>
      <c r="S353" s="688"/>
      <c r="T353" s="688"/>
      <c r="U353" s="688"/>
      <c r="V353" s="611">
        <f t="shared" si="60"/>
        <v>0</v>
      </c>
      <c r="W353" s="688"/>
      <c r="X353" s="688"/>
      <c r="Y353" s="688"/>
      <c r="Z353" s="688"/>
      <c r="AA353" s="688"/>
      <c r="AB353" s="688"/>
      <c r="AC353" s="611">
        <f t="shared" si="61"/>
        <v>0</v>
      </c>
      <c r="AD353" s="688"/>
      <c r="AE353" s="688"/>
      <c r="AF353" s="688"/>
      <c r="AG353" s="688"/>
      <c r="AH353" s="688"/>
      <c r="AI353" s="688"/>
      <c r="AJ353" s="611">
        <f t="shared" si="57"/>
        <v>0</v>
      </c>
      <c r="AK353" s="688"/>
      <c r="AL353" s="688"/>
      <c r="AM353" s="688"/>
      <c r="AN353" s="688"/>
      <c r="AO353" s="688"/>
      <c r="AP353" s="688"/>
      <c r="AQ353" s="611">
        <f t="shared" si="58"/>
        <v>0</v>
      </c>
      <c r="AR353" s="473"/>
      <c r="AS353" s="664">
        <f t="shared" si="59"/>
        <v>338</v>
      </c>
      <c r="AT353" s="611">
        <f t="shared" si="62"/>
        <v>0</v>
      </c>
      <c r="AU353" s="611">
        <f t="shared" si="63"/>
        <v>0</v>
      </c>
      <c r="AV353" s="611">
        <f t="shared" si="64"/>
        <v>0</v>
      </c>
    </row>
    <row r="354" spans="1:48" ht="18" customHeight="1" x14ac:dyDescent="0.25">
      <c r="A354" s="664">
        <f t="shared" si="65"/>
        <v>339</v>
      </c>
      <c r="B354" s="688"/>
      <c r="C354" s="688"/>
      <c r="D354" s="688"/>
      <c r="E354" s="688"/>
      <c r="F354" s="688"/>
      <c r="G354" s="688"/>
      <c r="H354" s="611">
        <f t="shared" si="55"/>
        <v>0</v>
      </c>
      <c r="I354" s="688"/>
      <c r="J354" s="688"/>
      <c r="K354" s="688"/>
      <c r="L354" s="688"/>
      <c r="M354" s="688"/>
      <c r="N354" s="688"/>
      <c r="O354" s="611">
        <f t="shared" si="56"/>
        <v>0</v>
      </c>
      <c r="P354" s="688"/>
      <c r="Q354" s="688"/>
      <c r="R354" s="688"/>
      <c r="S354" s="688"/>
      <c r="T354" s="688"/>
      <c r="U354" s="688"/>
      <c r="V354" s="611">
        <f t="shared" si="60"/>
        <v>0</v>
      </c>
      <c r="W354" s="688"/>
      <c r="X354" s="688"/>
      <c r="Y354" s="688"/>
      <c r="Z354" s="688"/>
      <c r="AA354" s="688"/>
      <c r="AB354" s="688"/>
      <c r="AC354" s="611">
        <f t="shared" si="61"/>
        <v>0</v>
      </c>
      <c r="AD354" s="688"/>
      <c r="AE354" s="688"/>
      <c r="AF354" s="688"/>
      <c r="AG354" s="688"/>
      <c r="AH354" s="688"/>
      <c r="AI354" s="688"/>
      <c r="AJ354" s="611">
        <f t="shared" si="57"/>
        <v>0</v>
      </c>
      <c r="AK354" s="688"/>
      <c r="AL354" s="688"/>
      <c r="AM354" s="688"/>
      <c r="AN354" s="688"/>
      <c r="AO354" s="688"/>
      <c r="AP354" s="688"/>
      <c r="AQ354" s="611">
        <f t="shared" si="58"/>
        <v>0</v>
      </c>
      <c r="AR354" s="473"/>
      <c r="AS354" s="664">
        <f t="shared" si="59"/>
        <v>339</v>
      </c>
      <c r="AT354" s="611">
        <f t="shared" si="62"/>
        <v>0</v>
      </c>
      <c r="AU354" s="611">
        <f t="shared" si="63"/>
        <v>0</v>
      </c>
      <c r="AV354" s="611">
        <f t="shared" si="64"/>
        <v>0</v>
      </c>
    </row>
    <row r="355" spans="1:48" ht="18" customHeight="1" x14ac:dyDescent="0.25">
      <c r="A355" s="664">
        <f t="shared" si="65"/>
        <v>340</v>
      </c>
      <c r="B355" s="688"/>
      <c r="C355" s="688"/>
      <c r="D355" s="688"/>
      <c r="E355" s="688"/>
      <c r="F355" s="688"/>
      <c r="G355" s="688"/>
      <c r="H355" s="611">
        <f t="shared" si="55"/>
        <v>0</v>
      </c>
      <c r="I355" s="688"/>
      <c r="J355" s="688"/>
      <c r="K355" s="688"/>
      <c r="L355" s="688"/>
      <c r="M355" s="688"/>
      <c r="N355" s="688"/>
      <c r="O355" s="611">
        <f t="shared" si="56"/>
        <v>0</v>
      </c>
      <c r="P355" s="688"/>
      <c r="Q355" s="688"/>
      <c r="R355" s="688"/>
      <c r="S355" s="688"/>
      <c r="T355" s="688"/>
      <c r="U355" s="688"/>
      <c r="V355" s="611">
        <f t="shared" si="60"/>
        <v>0</v>
      </c>
      <c r="W355" s="688"/>
      <c r="X355" s="688"/>
      <c r="Y355" s="688"/>
      <c r="Z355" s="688"/>
      <c r="AA355" s="688"/>
      <c r="AB355" s="688"/>
      <c r="AC355" s="611">
        <f t="shared" si="61"/>
        <v>0</v>
      </c>
      <c r="AD355" s="688"/>
      <c r="AE355" s="688"/>
      <c r="AF355" s="688"/>
      <c r="AG355" s="688"/>
      <c r="AH355" s="688"/>
      <c r="AI355" s="688"/>
      <c r="AJ355" s="611">
        <f t="shared" si="57"/>
        <v>0</v>
      </c>
      <c r="AK355" s="688"/>
      <c r="AL355" s="688"/>
      <c r="AM355" s="688"/>
      <c r="AN355" s="688"/>
      <c r="AO355" s="688"/>
      <c r="AP355" s="688"/>
      <c r="AQ355" s="611">
        <f t="shared" si="58"/>
        <v>0</v>
      </c>
      <c r="AR355" s="473"/>
      <c r="AS355" s="664">
        <f t="shared" si="59"/>
        <v>340</v>
      </c>
      <c r="AT355" s="611">
        <f t="shared" si="62"/>
        <v>0</v>
      </c>
      <c r="AU355" s="611">
        <f t="shared" si="63"/>
        <v>0</v>
      </c>
      <c r="AV355" s="611">
        <f t="shared" si="64"/>
        <v>0</v>
      </c>
    </row>
    <row r="356" spans="1:48" ht="18" customHeight="1" x14ac:dyDescent="0.25">
      <c r="A356" s="664">
        <f t="shared" si="65"/>
        <v>341</v>
      </c>
      <c r="B356" s="688"/>
      <c r="C356" s="688"/>
      <c r="D356" s="688"/>
      <c r="E356" s="688"/>
      <c r="F356" s="688"/>
      <c r="G356" s="688"/>
      <c r="H356" s="611">
        <f t="shared" si="55"/>
        <v>0</v>
      </c>
      <c r="I356" s="688"/>
      <c r="J356" s="688"/>
      <c r="K356" s="688"/>
      <c r="L356" s="688"/>
      <c r="M356" s="688"/>
      <c r="N356" s="688"/>
      <c r="O356" s="611">
        <f t="shared" si="56"/>
        <v>0</v>
      </c>
      <c r="P356" s="688"/>
      <c r="Q356" s="688"/>
      <c r="R356" s="688"/>
      <c r="S356" s="688"/>
      <c r="T356" s="688"/>
      <c r="U356" s="688"/>
      <c r="V356" s="611">
        <f t="shared" si="60"/>
        <v>0</v>
      </c>
      <c r="W356" s="688"/>
      <c r="X356" s="688"/>
      <c r="Y356" s="688"/>
      <c r="Z356" s="688"/>
      <c r="AA356" s="688"/>
      <c r="AB356" s="688"/>
      <c r="AC356" s="611">
        <f t="shared" si="61"/>
        <v>0</v>
      </c>
      <c r="AD356" s="688"/>
      <c r="AE356" s="688"/>
      <c r="AF356" s="688"/>
      <c r="AG356" s="688"/>
      <c r="AH356" s="688"/>
      <c r="AI356" s="688"/>
      <c r="AJ356" s="611">
        <f t="shared" si="57"/>
        <v>0</v>
      </c>
      <c r="AK356" s="688"/>
      <c r="AL356" s="688"/>
      <c r="AM356" s="688"/>
      <c r="AN356" s="688"/>
      <c r="AO356" s="688"/>
      <c r="AP356" s="688"/>
      <c r="AQ356" s="611">
        <f t="shared" si="58"/>
        <v>0</v>
      </c>
      <c r="AR356" s="473"/>
      <c r="AS356" s="664">
        <f t="shared" si="59"/>
        <v>341</v>
      </c>
      <c r="AT356" s="611">
        <f t="shared" si="62"/>
        <v>0</v>
      </c>
      <c r="AU356" s="611">
        <f t="shared" si="63"/>
        <v>0</v>
      </c>
      <c r="AV356" s="611">
        <f t="shared" si="64"/>
        <v>0</v>
      </c>
    </row>
    <row r="357" spans="1:48" ht="18" customHeight="1" x14ac:dyDescent="0.25">
      <c r="A357" s="664">
        <f t="shared" si="65"/>
        <v>342</v>
      </c>
      <c r="B357" s="688"/>
      <c r="C357" s="688"/>
      <c r="D357" s="688"/>
      <c r="E357" s="688"/>
      <c r="F357" s="688"/>
      <c r="G357" s="688"/>
      <c r="H357" s="611">
        <f t="shared" si="55"/>
        <v>0</v>
      </c>
      <c r="I357" s="688"/>
      <c r="J357" s="688"/>
      <c r="K357" s="688"/>
      <c r="L357" s="688"/>
      <c r="M357" s="688"/>
      <c r="N357" s="688"/>
      <c r="O357" s="611">
        <f t="shared" si="56"/>
        <v>0</v>
      </c>
      <c r="P357" s="688"/>
      <c r="Q357" s="688"/>
      <c r="R357" s="688"/>
      <c r="S357" s="688"/>
      <c r="T357" s="688"/>
      <c r="U357" s="688"/>
      <c r="V357" s="611">
        <f t="shared" si="60"/>
        <v>0</v>
      </c>
      <c r="W357" s="688"/>
      <c r="X357" s="688"/>
      <c r="Y357" s="688"/>
      <c r="Z357" s="688"/>
      <c r="AA357" s="688"/>
      <c r="AB357" s="688"/>
      <c r="AC357" s="611">
        <f t="shared" si="61"/>
        <v>0</v>
      </c>
      <c r="AD357" s="688"/>
      <c r="AE357" s="688"/>
      <c r="AF357" s="688"/>
      <c r="AG357" s="688"/>
      <c r="AH357" s="688"/>
      <c r="AI357" s="688"/>
      <c r="AJ357" s="611">
        <f t="shared" si="57"/>
        <v>0</v>
      </c>
      <c r="AK357" s="688"/>
      <c r="AL357" s="688"/>
      <c r="AM357" s="688"/>
      <c r="AN357" s="688"/>
      <c r="AO357" s="688"/>
      <c r="AP357" s="688"/>
      <c r="AQ357" s="611">
        <f t="shared" si="58"/>
        <v>0</v>
      </c>
      <c r="AR357" s="473"/>
      <c r="AS357" s="664">
        <f t="shared" si="59"/>
        <v>342</v>
      </c>
      <c r="AT357" s="611">
        <f t="shared" si="62"/>
        <v>0</v>
      </c>
      <c r="AU357" s="611">
        <f t="shared" si="63"/>
        <v>0</v>
      </c>
      <c r="AV357" s="611">
        <f t="shared" si="64"/>
        <v>0</v>
      </c>
    </row>
    <row r="358" spans="1:48" ht="18" customHeight="1" x14ac:dyDescent="0.25">
      <c r="A358" s="664">
        <f t="shared" si="65"/>
        <v>343</v>
      </c>
      <c r="B358" s="688"/>
      <c r="C358" s="688"/>
      <c r="D358" s="688"/>
      <c r="E358" s="688"/>
      <c r="F358" s="688"/>
      <c r="G358" s="688"/>
      <c r="H358" s="611">
        <f t="shared" si="55"/>
        <v>0</v>
      </c>
      <c r="I358" s="688"/>
      <c r="J358" s="688"/>
      <c r="K358" s="688"/>
      <c r="L358" s="688"/>
      <c r="M358" s="688"/>
      <c r="N358" s="688"/>
      <c r="O358" s="611">
        <f t="shared" si="56"/>
        <v>0</v>
      </c>
      <c r="P358" s="688"/>
      <c r="Q358" s="688"/>
      <c r="R358" s="688"/>
      <c r="S358" s="688"/>
      <c r="T358" s="688"/>
      <c r="U358" s="688"/>
      <c r="V358" s="611">
        <f t="shared" si="60"/>
        <v>0</v>
      </c>
      <c r="W358" s="688"/>
      <c r="X358" s="688"/>
      <c r="Y358" s="688"/>
      <c r="Z358" s="688"/>
      <c r="AA358" s="688"/>
      <c r="AB358" s="688"/>
      <c r="AC358" s="611">
        <f t="shared" si="61"/>
        <v>0</v>
      </c>
      <c r="AD358" s="688"/>
      <c r="AE358" s="688"/>
      <c r="AF358" s="688"/>
      <c r="AG358" s="688"/>
      <c r="AH358" s="688"/>
      <c r="AI358" s="688"/>
      <c r="AJ358" s="611">
        <f t="shared" si="57"/>
        <v>0</v>
      </c>
      <c r="AK358" s="688"/>
      <c r="AL358" s="688"/>
      <c r="AM358" s="688"/>
      <c r="AN358" s="688"/>
      <c r="AO358" s="688"/>
      <c r="AP358" s="688"/>
      <c r="AQ358" s="611">
        <f t="shared" si="58"/>
        <v>0</v>
      </c>
      <c r="AR358" s="473"/>
      <c r="AS358" s="664">
        <f t="shared" si="59"/>
        <v>343</v>
      </c>
      <c r="AT358" s="611">
        <f t="shared" si="62"/>
        <v>0</v>
      </c>
      <c r="AU358" s="611">
        <f t="shared" si="63"/>
        <v>0</v>
      </c>
      <c r="AV358" s="611">
        <f t="shared" si="64"/>
        <v>0</v>
      </c>
    </row>
    <row r="359" spans="1:48" ht="18" customHeight="1" x14ac:dyDescent="0.25">
      <c r="A359" s="664">
        <f t="shared" si="65"/>
        <v>344</v>
      </c>
      <c r="B359" s="688"/>
      <c r="C359" s="688"/>
      <c r="D359" s="688"/>
      <c r="E359" s="688"/>
      <c r="F359" s="688"/>
      <c r="G359" s="688"/>
      <c r="H359" s="611">
        <f t="shared" si="55"/>
        <v>0</v>
      </c>
      <c r="I359" s="688"/>
      <c r="J359" s="688"/>
      <c r="K359" s="688"/>
      <c r="L359" s="688"/>
      <c r="M359" s="688"/>
      <c r="N359" s="688"/>
      <c r="O359" s="611">
        <f t="shared" si="56"/>
        <v>0</v>
      </c>
      <c r="P359" s="688"/>
      <c r="Q359" s="688"/>
      <c r="R359" s="688"/>
      <c r="S359" s="688"/>
      <c r="T359" s="688"/>
      <c r="U359" s="688"/>
      <c r="V359" s="611">
        <f t="shared" si="60"/>
        <v>0</v>
      </c>
      <c r="W359" s="688"/>
      <c r="X359" s="688"/>
      <c r="Y359" s="688"/>
      <c r="Z359" s="688"/>
      <c r="AA359" s="688"/>
      <c r="AB359" s="688"/>
      <c r="AC359" s="611">
        <f t="shared" si="61"/>
        <v>0</v>
      </c>
      <c r="AD359" s="688"/>
      <c r="AE359" s="688"/>
      <c r="AF359" s="688"/>
      <c r="AG359" s="688"/>
      <c r="AH359" s="688"/>
      <c r="AI359" s="688"/>
      <c r="AJ359" s="611">
        <f t="shared" si="57"/>
        <v>0</v>
      </c>
      <c r="AK359" s="688"/>
      <c r="AL359" s="688"/>
      <c r="AM359" s="688"/>
      <c r="AN359" s="688"/>
      <c r="AO359" s="688"/>
      <c r="AP359" s="688"/>
      <c r="AQ359" s="611">
        <f t="shared" si="58"/>
        <v>0</v>
      </c>
      <c r="AR359" s="473"/>
      <c r="AS359" s="664">
        <f t="shared" si="59"/>
        <v>344</v>
      </c>
      <c r="AT359" s="611">
        <f t="shared" si="62"/>
        <v>0</v>
      </c>
      <c r="AU359" s="611">
        <f t="shared" si="63"/>
        <v>0</v>
      </c>
      <c r="AV359" s="611">
        <f t="shared" si="64"/>
        <v>0</v>
      </c>
    </row>
    <row r="360" spans="1:48" ht="18" customHeight="1" x14ac:dyDescent="0.25">
      <c r="A360" s="664">
        <f t="shared" si="65"/>
        <v>345</v>
      </c>
      <c r="B360" s="688"/>
      <c r="C360" s="688"/>
      <c r="D360" s="688"/>
      <c r="E360" s="688"/>
      <c r="F360" s="688"/>
      <c r="G360" s="688"/>
      <c r="H360" s="611">
        <f t="shared" si="55"/>
        <v>0</v>
      </c>
      <c r="I360" s="688"/>
      <c r="J360" s="688"/>
      <c r="K360" s="688"/>
      <c r="L360" s="688"/>
      <c r="M360" s="688"/>
      <c r="N360" s="688"/>
      <c r="O360" s="611">
        <f t="shared" si="56"/>
        <v>0</v>
      </c>
      <c r="P360" s="688"/>
      <c r="Q360" s="688"/>
      <c r="R360" s="688"/>
      <c r="S360" s="688"/>
      <c r="T360" s="688"/>
      <c r="U360" s="688"/>
      <c r="V360" s="611">
        <f t="shared" si="60"/>
        <v>0</v>
      </c>
      <c r="W360" s="688"/>
      <c r="X360" s="688"/>
      <c r="Y360" s="688"/>
      <c r="Z360" s="688"/>
      <c r="AA360" s="688"/>
      <c r="AB360" s="688"/>
      <c r="AC360" s="611">
        <f t="shared" si="61"/>
        <v>0</v>
      </c>
      <c r="AD360" s="688"/>
      <c r="AE360" s="688"/>
      <c r="AF360" s="688"/>
      <c r="AG360" s="688"/>
      <c r="AH360" s="688"/>
      <c r="AI360" s="688"/>
      <c r="AJ360" s="611">
        <f t="shared" si="57"/>
        <v>0</v>
      </c>
      <c r="AK360" s="688"/>
      <c r="AL360" s="688"/>
      <c r="AM360" s="688"/>
      <c r="AN360" s="688"/>
      <c r="AO360" s="688"/>
      <c r="AP360" s="688"/>
      <c r="AQ360" s="611">
        <f t="shared" si="58"/>
        <v>0</v>
      </c>
      <c r="AR360" s="473"/>
      <c r="AS360" s="664">
        <f t="shared" si="59"/>
        <v>345</v>
      </c>
      <c r="AT360" s="611">
        <f t="shared" si="62"/>
        <v>0</v>
      </c>
      <c r="AU360" s="611">
        <f t="shared" si="63"/>
        <v>0</v>
      </c>
      <c r="AV360" s="611">
        <f t="shared" si="64"/>
        <v>0</v>
      </c>
    </row>
    <row r="361" spans="1:48" ht="18" customHeight="1" x14ac:dyDescent="0.25">
      <c r="A361" s="664">
        <f t="shared" si="65"/>
        <v>346</v>
      </c>
      <c r="B361" s="688"/>
      <c r="C361" s="688"/>
      <c r="D361" s="688"/>
      <c r="E361" s="688"/>
      <c r="F361" s="688"/>
      <c r="G361" s="688"/>
      <c r="H361" s="611">
        <f t="shared" si="55"/>
        <v>0</v>
      </c>
      <c r="I361" s="688"/>
      <c r="J361" s="688"/>
      <c r="K361" s="688"/>
      <c r="L361" s="688"/>
      <c r="M361" s="688"/>
      <c r="N361" s="688"/>
      <c r="O361" s="611">
        <f t="shared" si="56"/>
        <v>0</v>
      </c>
      <c r="P361" s="688"/>
      <c r="Q361" s="688"/>
      <c r="R361" s="688"/>
      <c r="S361" s="688"/>
      <c r="T361" s="688"/>
      <c r="U361" s="688"/>
      <c r="V361" s="611">
        <f t="shared" si="60"/>
        <v>0</v>
      </c>
      <c r="W361" s="688"/>
      <c r="X361" s="688"/>
      <c r="Y361" s="688"/>
      <c r="Z361" s="688"/>
      <c r="AA361" s="688"/>
      <c r="AB361" s="688"/>
      <c r="AC361" s="611">
        <f t="shared" si="61"/>
        <v>0</v>
      </c>
      <c r="AD361" s="688"/>
      <c r="AE361" s="688"/>
      <c r="AF361" s="688"/>
      <c r="AG361" s="688"/>
      <c r="AH361" s="688"/>
      <c r="AI361" s="688"/>
      <c r="AJ361" s="611">
        <f t="shared" si="57"/>
        <v>0</v>
      </c>
      <c r="AK361" s="688"/>
      <c r="AL361" s="688"/>
      <c r="AM361" s="688"/>
      <c r="AN361" s="688"/>
      <c r="AO361" s="688"/>
      <c r="AP361" s="688"/>
      <c r="AQ361" s="611">
        <f t="shared" si="58"/>
        <v>0</v>
      </c>
      <c r="AR361" s="473"/>
      <c r="AS361" s="664">
        <f t="shared" si="59"/>
        <v>346</v>
      </c>
      <c r="AT361" s="611">
        <f t="shared" si="62"/>
        <v>0</v>
      </c>
      <c r="AU361" s="611">
        <f t="shared" si="63"/>
        <v>0</v>
      </c>
      <c r="AV361" s="611">
        <f t="shared" si="64"/>
        <v>0</v>
      </c>
    </row>
    <row r="362" spans="1:48" ht="18" customHeight="1" x14ac:dyDescent="0.25">
      <c r="A362" s="664">
        <f t="shared" si="65"/>
        <v>347</v>
      </c>
      <c r="B362" s="688"/>
      <c r="C362" s="688"/>
      <c r="D362" s="688"/>
      <c r="E362" s="688"/>
      <c r="F362" s="688"/>
      <c r="G362" s="688"/>
      <c r="H362" s="611">
        <f t="shared" si="55"/>
        <v>0</v>
      </c>
      <c r="I362" s="688"/>
      <c r="J362" s="688"/>
      <c r="K362" s="688"/>
      <c r="L362" s="688"/>
      <c r="M362" s="688"/>
      <c r="N362" s="688"/>
      <c r="O362" s="611">
        <f t="shared" si="56"/>
        <v>0</v>
      </c>
      <c r="P362" s="688"/>
      <c r="Q362" s="688"/>
      <c r="R362" s="688"/>
      <c r="S362" s="688"/>
      <c r="T362" s="688"/>
      <c r="U362" s="688"/>
      <c r="V362" s="611">
        <f t="shared" si="60"/>
        <v>0</v>
      </c>
      <c r="W362" s="688"/>
      <c r="X362" s="688"/>
      <c r="Y362" s="688"/>
      <c r="Z362" s="688"/>
      <c r="AA362" s="688"/>
      <c r="AB362" s="688"/>
      <c r="AC362" s="611">
        <f t="shared" si="61"/>
        <v>0</v>
      </c>
      <c r="AD362" s="688"/>
      <c r="AE362" s="688"/>
      <c r="AF362" s="688"/>
      <c r="AG362" s="688"/>
      <c r="AH362" s="688"/>
      <c r="AI362" s="688"/>
      <c r="AJ362" s="611">
        <f t="shared" si="57"/>
        <v>0</v>
      </c>
      <c r="AK362" s="688"/>
      <c r="AL362" s="688"/>
      <c r="AM362" s="688"/>
      <c r="AN362" s="688"/>
      <c r="AO362" s="688"/>
      <c r="AP362" s="688"/>
      <c r="AQ362" s="611">
        <f t="shared" si="58"/>
        <v>0</v>
      </c>
      <c r="AR362" s="473"/>
      <c r="AS362" s="664">
        <f t="shared" si="59"/>
        <v>347</v>
      </c>
      <c r="AT362" s="611">
        <f t="shared" si="62"/>
        <v>0</v>
      </c>
      <c r="AU362" s="611">
        <f t="shared" si="63"/>
        <v>0</v>
      </c>
      <c r="AV362" s="611">
        <f t="shared" si="64"/>
        <v>0</v>
      </c>
    </row>
    <row r="363" spans="1:48" ht="18" customHeight="1" x14ac:dyDescent="0.25">
      <c r="A363" s="664">
        <f t="shared" si="65"/>
        <v>348</v>
      </c>
      <c r="B363" s="688"/>
      <c r="C363" s="688"/>
      <c r="D363" s="688"/>
      <c r="E363" s="688"/>
      <c r="F363" s="688"/>
      <c r="G363" s="688"/>
      <c r="H363" s="611">
        <f t="shared" si="55"/>
        <v>0</v>
      </c>
      <c r="I363" s="688"/>
      <c r="J363" s="688"/>
      <c r="K363" s="688"/>
      <c r="L363" s="688"/>
      <c r="M363" s="688"/>
      <c r="N363" s="688"/>
      <c r="O363" s="611">
        <f t="shared" si="56"/>
        <v>0</v>
      </c>
      <c r="P363" s="688"/>
      <c r="Q363" s="688"/>
      <c r="R363" s="688"/>
      <c r="S363" s="688"/>
      <c r="T363" s="688"/>
      <c r="U363" s="688"/>
      <c r="V363" s="611">
        <f t="shared" si="60"/>
        <v>0</v>
      </c>
      <c r="W363" s="688"/>
      <c r="X363" s="688"/>
      <c r="Y363" s="688"/>
      <c r="Z363" s="688"/>
      <c r="AA363" s="688"/>
      <c r="AB363" s="688"/>
      <c r="AC363" s="611">
        <f t="shared" si="61"/>
        <v>0</v>
      </c>
      <c r="AD363" s="688"/>
      <c r="AE363" s="688"/>
      <c r="AF363" s="688"/>
      <c r="AG363" s="688"/>
      <c r="AH363" s="688"/>
      <c r="AI363" s="688"/>
      <c r="AJ363" s="611">
        <f t="shared" si="57"/>
        <v>0</v>
      </c>
      <c r="AK363" s="688"/>
      <c r="AL363" s="688"/>
      <c r="AM363" s="688"/>
      <c r="AN363" s="688"/>
      <c r="AO363" s="688"/>
      <c r="AP363" s="688"/>
      <c r="AQ363" s="611">
        <f t="shared" si="58"/>
        <v>0</v>
      </c>
      <c r="AR363" s="473"/>
      <c r="AS363" s="664">
        <f t="shared" si="59"/>
        <v>348</v>
      </c>
      <c r="AT363" s="611">
        <f t="shared" si="62"/>
        <v>0</v>
      </c>
      <c r="AU363" s="611">
        <f t="shared" si="63"/>
        <v>0</v>
      </c>
      <c r="AV363" s="611">
        <f t="shared" si="64"/>
        <v>0</v>
      </c>
    </row>
    <row r="364" spans="1:48" ht="18" customHeight="1" x14ac:dyDescent="0.25">
      <c r="A364" s="664">
        <f t="shared" si="65"/>
        <v>349</v>
      </c>
      <c r="B364" s="688"/>
      <c r="C364" s="688"/>
      <c r="D364" s="688"/>
      <c r="E364" s="688"/>
      <c r="F364" s="688"/>
      <c r="G364" s="688"/>
      <c r="H364" s="611">
        <f t="shared" si="55"/>
        <v>0</v>
      </c>
      <c r="I364" s="688"/>
      <c r="J364" s="688"/>
      <c r="K364" s="688"/>
      <c r="L364" s="688"/>
      <c r="M364" s="688"/>
      <c r="N364" s="688"/>
      <c r="O364" s="611">
        <f t="shared" si="56"/>
        <v>0</v>
      </c>
      <c r="P364" s="688"/>
      <c r="Q364" s="688"/>
      <c r="R364" s="688"/>
      <c r="S364" s="688"/>
      <c r="T364" s="688"/>
      <c r="U364" s="688"/>
      <c r="V364" s="611">
        <f t="shared" si="60"/>
        <v>0</v>
      </c>
      <c r="W364" s="688"/>
      <c r="X364" s="688"/>
      <c r="Y364" s="688"/>
      <c r="Z364" s="688"/>
      <c r="AA364" s="688"/>
      <c r="AB364" s="688"/>
      <c r="AC364" s="611">
        <f t="shared" si="61"/>
        <v>0</v>
      </c>
      <c r="AD364" s="688"/>
      <c r="AE364" s="688"/>
      <c r="AF364" s="688"/>
      <c r="AG364" s="688"/>
      <c r="AH364" s="688"/>
      <c r="AI364" s="688"/>
      <c r="AJ364" s="611">
        <f t="shared" si="57"/>
        <v>0</v>
      </c>
      <c r="AK364" s="688"/>
      <c r="AL364" s="688"/>
      <c r="AM364" s="688"/>
      <c r="AN364" s="688"/>
      <c r="AO364" s="688"/>
      <c r="AP364" s="688"/>
      <c r="AQ364" s="611">
        <f t="shared" si="58"/>
        <v>0</v>
      </c>
      <c r="AR364" s="473"/>
      <c r="AS364" s="664">
        <f t="shared" si="59"/>
        <v>349</v>
      </c>
      <c r="AT364" s="611">
        <f t="shared" si="62"/>
        <v>0</v>
      </c>
      <c r="AU364" s="611">
        <f t="shared" si="63"/>
        <v>0</v>
      </c>
      <c r="AV364" s="611">
        <f t="shared" si="64"/>
        <v>0</v>
      </c>
    </row>
    <row r="365" spans="1:48" ht="18" customHeight="1" x14ac:dyDescent="0.25">
      <c r="A365" s="664">
        <f t="shared" si="65"/>
        <v>350</v>
      </c>
      <c r="B365" s="688"/>
      <c r="C365" s="688"/>
      <c r="D365" s="688"/>
      <c r="E365" s="688"/>
      <c r="F365" s="688"/>
      <c r="G365" s="688"/>
      <c r="H365" s="611">
        <f t="shared" si="55"/>
        <v>0</v>
      </c>
      <c r="I365" s="688"/>
      <c r="J365" s="688"/>
      <c r="K365" s="688"/>
      <c r="L365" s="688"/>
      <c r="M365" s="688"/>
      <c r="N365" s="688"/>
      <c r="O365" s="611">
        <f t="shared" si="56"/>
        <v>0</v>
      </c>
      <c r="P365" s="688"/>
      <c r="Q365" s="688"/>
      <c r="R365" s="688"/>
      <c r="S365" s="688"/>
      <c r="T365" s="688"/>
      <c r="U365" s="688"/>
      <c r="V365" s="611">
        <f t="shared" si="60"/>
        <v>0</v>
      </c>
      <c r="W365" s="688"/>
      <c r="X365" s="688"/>
      <c r="Y365" s="688"/>
      <c r="Z365" s="688"/>
      <c r="AA365" s="688"/>
      <c r="AB365" s="688"/>
      <c r="AC365" s="611">
        <f t="shared" si="61"/>
        <v>0</v>
      </c>
      <c r="AD365" s="688"/>
      <c r="AE365" s="688"/>
      <c r="AF365" s="688"/>
      <c r="AG365" s="688"/>
      <c r="AH365" s="688"/>
      <c r="AI365" s="688"/>
      <c r="AJ365" s="611">
        <f t="shared" si="57"/>
        <v>0</v>
      </c>
      <c r="AK365" s="688"/>
      <c r="AL365" s="688"/>
      <c r="AM365" s="688"/>
      <c r="AN365" s="688"/>
      <c r="AO365" s="688"/>
      <c r="AP365" s="688"/>
      <c r="AQ365" s="611">
        <f t="shared" si="58"/>
        <v>0</v>
      </c>
      <c r="AR365" s="473"/>
      <c r="AS365" s="664">
        <f t="shared" si="59"/>
        <v>350</v>
      </c>
      <c r="AT365" s="611">
        <f t="shared" si="62"/>
        <v>0</v>
      </c>
      <c r="AU365" s="611">
        <f t="shared" si="63"/>
        <v>0</v>
      </c>
      <c r="AV365" s="611">
        <f t="shared" si="64"/>
        <v>0</v>
      </c>
    </row>
    <row r="366" spans="1:48" ht="18" customHeight="1" x14ac:dyDescent="0.25">
      <c r="A366" s="664">
        <f t="shared" si="65"/>
        <v>351</v>
      </c>
      <c r="B366" s="688"/>
      <c r="C366" s="688"/>
      <c r="D366" s="688"/>
      <c r="E366" s="688"/>
      <c r="F366" s="688"/>
      <c r="G366" s="688"/>
      <c r="H366" s="611">
        <f t="shared" si="55"/>
        <v>0</v>
      </c>
      <c r="I366" s="688"/>
      <c r="J366" s="688"/>
      <c r="K366" s="688"/>
      <c r="L366" s="688"/>
      <c r="M366" s="688"/>
      <c r="N366" s="688"/>
      <c r="O366" s="611">
        <f t="shared" si="56"/>
        <v>0</v>
      </c>
      <c r="P366" s="688"/>
      <c r="Q366" s="688"/>
      <c r="R366" s="688"/>
      <c r="S366" s="688"/>
      <c r="T366" s="688"/>
      <c r="U366" s="688"/>
      <c r="V366" s="611">
        <f t="shared" si="60"/>
        <v>0</v>
      </c>
      <c r="W366" s="688"/>
      <c r="X366" s="688"/>
      <c r="Y366" s="688"/>
      <c r="Z366" s="688"/>
      <c r="AA366" s="688"/>
      <c r="AB366" s="688"/>
      <c r="AC366" s="611">
        <f t="shared" si="61"/>
        <v>0</v>
      </c>
      <c r="AD366" s="688"/>
      <c r="AE366" s="688"/>
      <c r="AF366" s="688"/>
      <c r="AG366" s="688"/>
      <c r="AH366" s="688"/>
      <c r="AI366" s="688"/>
      <c r="AJ366" s="611">
        <f t="shared" si="57"/>
        <v>0</v>
      </c>
      <c r="AK366" s="688"/>
      <c r="AL366" s="688"/>
      <c r="AM366" s="688"/>
      <c r="AN366" s="688"/>
      <c r="AO366" s="688"/>
      <c r="AP366" s="688"/>
      <c r="AQ366" s="611">
        <f t="shared" si="58"/>
        <v>0</v>
      </c>
      <c r="AR366" s="473"/>
      <c r="AS366" s="664">
        <f t="shared" si="59"/>
        <v>351</v>
      </c>
      <c r="AT366" s="611">
        <f t="shared" si="62"/>
        <v>0</v>
      </c>
      <c r="AU366" s="611">
        <f t="shared" si="63"/>
        <v>0</v>
      </c>
      <c r="AV366" s="611">
        <f t="shared" si="64"/>
        <v>0</v>
      </c>
    </row>
    <row r="367" spans="1:48" ht="18" customHeight="1" x14ac:dyDescent="0.25">
      <c r="A367" s="664">
        <f t="shared" si="65"/>
        <v>352</v>
      </c>
      <c r="B367" s="688"/>
      <c r="C367" s="688"/>
      <c r="D367" s="688"/>
      <c r="E367" s="688"/>
      <c r="F367" s="688"/>
      <c r="G367" s="688"/>
      <c r="H367" s="611">
        <f t="shared" si="55"/>
        <v>0</v>
      </c>
      <c r="I367" s="688"/>
      <c r="J367" s="688"/>
      <c r="K367" s="688"/>
      <c r="L367" s="688"/>
      <c r="M367" s="688"/>
      <c r="N367" s="688"/>
      <c r="O367" s="611">
        <f t="shared" si="56"/>
        <v>0</v>
      </c>
      <c r="P367" s="688"/>
      <c r="Q367" s="688"/>
      <c r="R367" s="688"/>
      <c r="S367" s="688"/>
      <c r="T367" s="688"/>
      <c r="U367" s="688"/>
      <c r="V367" s="611">
        <f t="shared" si="60"/>
        <v>0</v>
      </c>
      <c r="W367" s="688"/>
      <c r="X367" s="688"/>
      <c r="Y367" s="688"/>
      <c r="Z367" s="688"/>
      <c r="AA367" s="688"/>
      <c r="AB367" s="688"/>
      <c r="AC367" s="611">
        <f t="shared" si="61"/>
        <v>0</v>
      </c>
      <c r="AD367" s="688"/>
      <c r="AE367" s="688"/>
      <c r="AF367" s="688"/>
      <c r="AG367" s="688"/>
      <c r="AH367" s="688"/>
      <c r="AI367" s="688"/>
      <c r="AJ367" s="611">
        <f t="shared" si="57"/>
        <v>0</v>
      </c>
      <c r="AK367" s="688"/>
      <c r="AL367" s="688"/>
      <c r="AM367" s="688"/>
      <c r="AN367" s="688"/>
      <c r="AO367" s="688"/>
      <c r="AP367" s="688"/>
      <c r="AQ367" s="611">
        <f t="shared" si="58"/>
        <v>0</v>
      </c>
      <c r="AR367" s="473"/>
      <c r="AS367" s="664">
        <f t="shared" si="59"/>
        <v>352</v>
      </c>
      <c r="AT367" s="611">
        <f t="shared" si="62"/>
        <v>0</v>
      </c>
      <c r="AU367" s="611">
        <f t="shared" si="63"/>
        <v>0</v>
      </c>
      <c r="AV367" s="611">
        <f t="shared" si="64"/>
        <v>0</v>
      </c>
    </row>
    <row r="368" spans="1:48" ht="18" customHeight="1" x14ac:dyDescent="0.25">
      <c r="A368" s="664">
        <f t="shared" si="65"/>
        <v>353</v>
      </c>
      <c r="B368" s="688"/>
      <c r="C368" s="688"/>
      <c r="D368" s="688"/>
      <c r="E368" s="688"/>
      <c r="F368" s="688"/>
      <c r="G368" s="688"/>
      <c r="H368" s="611">
        <f t="shared" si="55"/>
        <v>0</v>
      </c>
      <c r="I368" s="688"/>
      <c r="J368" s="688"/>
      <c r="K368" s="688"/>
      <c r="L368" s="688"/>
      <c r="M368" s="688"/>
      <c r="N368" s="688"/>
      <c r="O368" s="611">
        <f t="shared" si="56"/>
        <v>0</v>
      </c>
      <c r="P368" s="688"/>
      <c r="Q368" s="688"/>
      <c r="R368" s="688"/>
      <c r="S368" s="688"/>
      <c r="T368" s="688"/>
      <c r="U368" s="688"/>
      <c r="V368" s="611">
        <f t="shared" si="60"/>
        <v>0</v>
      </c>
      <c r="W368" s="688"/>
      <c r="X368" s="688"/>
      <c r="Y368" s="688"/>
      <c r="Z368" s="688"/>
      <c r="AA368" s="688"/>
      <c r="AB368" s="688"/>
      <c r="AC368" s="611">
        <f t="shared" si="61"/>
        <v>0</v>
      </c>
      <c r="AD368" s="688"/>
      <c r="AE368" s="688"/>
      <c r="AF368" s="688"/>
      <c r="AG368" s="688"/>
      <c r="AH368" s="688"/>
      <c r="AI368" s="688"/>
      <c r="AJ368" s="611">
        <f t="shared" si="57"/>
        <v>0</v>
      </c>
      <c r="AK368" s="688"/>
      <c r="AL368" s="688"/>
      <c r="AM368" s="688"/>
      <c r="AN368" s="688"/>
      <c r="AO368" s="688"/>
      <c r="AP368" s="688"/>
      <c r="AQ368" s="611">
        <f t="shared" si="58"/>
        <v>0</v>
      </c>
      <c r="AR368" s="473"/>
      <c r="AS368" s="664">
        <f t="shared" si="59"/>
        <v>353</v>
      </c>
      <c r="AT368" s="611">
        <f t="shared" si="62"/>
        <v>0</v>
      </c>
      <c r="AU368" s="611">
        <f t="shared" si="63"/>
        <v>0</v>
      </c>
      <c r="AV368" s="611">
        <f t="shared" si="64"/>
        <v>0</v>
      </c>
    </row>
    <row r="369" spans="1:48" ht="18" customHeight="1" x14ac:dyDescent="0.25">
      <c r="A369" s="664">
        <f t="shared" si="65"/>
        <v>354</v>
      </c>
      <c r="B369" s="688"/>
      <c r="C369" s="688"/>
      <c r="D369" s="688"/>
      <c r="E369" s="688"/>
      <c r="F369" s="688"/>
      <c r="G369" s="688"/>
      <c r="H369" s="611">
        <f t="shared" si="55"/>
        <v>0</v>
      </c>
      <c r="I369" s="688"/>
      <c r="J369" s="688"/>
      <c r="K369" s="688"/>
      <c r="L369" s="688"/>
      <c r="M369" s="688"/>
      <c r="N369" s="688"/>
      <c r="O369" s="611">
        <f t="shared" si="56"/>
        <v>0</v>
      </c>
      <c r="P369" s="688"/>
      <c r="Q369" s="688"/>
      <c r="R369" s="688"/>
      <c r="S369" s="688"/>
      <c r="T369" s="688"/>
      <c r="U369" s="688"/>
      <c r="V369" s="611">
        <f t="shared" si="60"/>
        <v>0</v>
      </c>
      <c r="W369" s="688"/>
      <c r="X369" s="688"/>
      <c r="Y369" s="688"/>
      <c r="Z369" s="688"/>
      <c r="AA369" s="688"/>
      <c r="AB369" s="688"/>
      <c r="AC369" s="611">
        <f t="shared" si="61"/>
        <v>0</v>
      </c>
      <c r="AD369" s="688"/>
      <c r="AE369" s="688"/>
      <c r="AF369" s="688"/>
      <c r="AG369" s="688"/>
      <c r="AH369" s="688"/>
      <c r="AI369" s="688"/>
      <c r="AJ369" s="611">
        <f t="shared" si="57"/>
        <v>0</v>
      </c>
      <c r="AK369" s="688"/>
      <c r="AL369" s="688"/>
      <c r="AM369" s="688"/>
      <c r="AN369" s="688"/>
      <c r="AO369" s="688"/>
      <c r="AP369" s="688"/>
      <c r="AQ369" s="611">
        <f t="shared" si="58"/>
        <v>0</v>
      </c>
      <c r="AR369" s="473"/>
      <c r="AS369" s="664">
        <f t="shared" si="59"/>
        <v>354</v>
      </c>
      <c r="AT369" s="611">
        <f t="shared" si="62"/>
        <v>0</v>
      </c>
      <c r="AU369" s="611">
        <f t="shared" si="63"/>
        <v>0</v>
      </c>
      <c r="AV369" s="611">
        <f t="shared" si="64"/>
        <v>0</v>
      </c>
    </row>
    <row r="370" spans="1:48" ht="18" customHeight="1" x14ac:dyDescent="0.25">
      <c r="A370" s="664">
        <f t="shared" si="65"/>
        <v>355</v>
      </c>
      <c r="B370" s="688"/>
      <c r="C370" s="688"/>
      <c r="D370" s="688"/>
      <c r="E370" s="688"/>
      <c r="F370" s="688"/>
      <c r="G370" s="688"/>
      <c r="H370" s="611">
        <f t="shared" si="55"/>
        <v>0</v>
      </c>
      <c r="I370" s="688"/>
      <c r="J370" s="688"/>
      <c r="K370" s="688"/>
      <c r="L370" s="688"/>
      <c r="M370" s="688"/>
      <c r="N370" s="688"/>
      <c r="O370" s="611">
        <f t="shared" si="56"/>
        <v>0</v>
      </c>
      <c r="P370" s="688"/>
      <c r="Q370" s="688"/>
      <c r="R370" s="688"/>
      <c r="S370" s="688"/>
      <c r="T370" s="688"/>
      <c r="U370" s="688"/>
      <c r="V370" s="611">
        <f t="shared" si="60"/>
        <v>0</v>
      </c>
      <c r="W370" s="688"/>
      <c r="X370" s="688"/>
      <c r="Y370" s="688"/>
      <c r="Z370" s="688"/>
      <c r="AA370" s="688"/>
      <c r="AB370" s="688"/>
      <c r="AC370" s="611">
        <f t="shared" si="61"/>
        <v>0</v>
      </c>
      <c r="AD370" s="688"/>
      <c r="AE370" s="688"/>
      <c r="AF370" s="688"/>
      <c r="AG370" s="688"/>
      <c r="AH370" s="688"/>
      <c r="AI370" s="688"/>
      <c r="AJ370" s="611">
        <f t="shared" si="57"/>
        <v>0</v>
      </c>
      <c r="AK370" s="688"/>
      <c r="AL370" s="688"/>
      <c r="AM370" s="688"/>
      <c r="AN370" s="688"/>
      <c r="AO370" s="688"/>
      <c r="AP370" s="688"/>
      <c r="AQ370" s="611">
        <f t="shared" si="58"/>
        <v>0</v>
      </c>
      <c r="AR370" s="473"/>
      <c r="AS370" s="664">
        <f t="shared" si="59"/>
        <v>355</v>
      </c>
      <c r="AT370" s="611">
        <f t="shared" si="62"/>
        <v>0</v>
      </c>
      <c r="AU370" s="611">
        <f t="shared" si="63"/>
        <v>0</v>
      </c>
      <c r="AV370" s="611">
        <f t="shared" si="64"/>
        <v>0</v>
      </c>
    </row>
    <row r="371" spans="1:48" ht="18" customHeight="1" x14ac:dyDescent="0.25">
      <c r="A371" s="664">
        <f t="shared" si="65"/>
        <v>356</v>
      </c>
      <c r="B371" s="688"/>
      <c r="C371" s="688"/>
      <c r="D371" s="688"/>
      <c r="E371" s="688"/>
      <c r="F371" s="688"/>
      <c r="G371" s="688"/>
      <c r="H371" s="611">
        <f t="shared" ref="H371:H434" si="66">SUM(C371:F371)-B371-G371</f>
        <v>0</v>
      </c>
      <c r="I371" s="688"/>
      <c r="J371" s="688"/>
      <c r="K371" s="688"/>
      <c r="L371" s="688"/>
      <c r="M371" s="688"/>
      <c r="N371" s="688"/>
      <c r="O371" s="611">
        <f t="shared" ref="O371:O434" si="67">SUM(J371:M371)-I371-N371</f>
        <v>0</v>
      </c>
      <c r="P371" s="688"/>
      <c r="Q371" s="688"/>
      <c r="R371" s="688"/>
      <c r="S371" s="688"/>
      <c r="T371" s="688"/>
      <c r="U371" s="688"/>
      <c r="V371" s="611">
        <f t="shared" si="60"/>
        <v>0</v>
      </c>
      <c r="W371" s="688"/>
      <c r="X371" s="688"/>
      <c r="Y371" s="688"/>
      <c r="Z371" s="688"/>
      <c r="AA371" s="688"/>
      <c r="AB371" s="688"/>
      <c r="AC371" s="611">
        <f t="shared" si="61"/>
        <v>0</v>
      </c>
      <c r="AD371" s="688"/>
      <c r="AE371" s="688"/>
      <c r="AF371" s="688"/>
      <c r="AG371" s="688"/>
      <c r="AH371" s="688"/>
      <c r="AI371" s="688"/>
      <c r="AJ371" s="611">
        <f t="shared" ref="AJ371:AJ434" si="68">SUM(AE371:AH371)-AD371-AI371</f>
        <v>0</v>
      </c>
      <c r="AK371" s="688"/>
      <c r="AL371" s="688"/>
      <c r="AM371" s="688"/>
      <c r="AN371" s="688"/>
      <c r="AO371" s="688"/>
      <c r="AP371" s="688"/>
      <c r="AQ371" s="611">
        <f t="shared" ref="AQ371:AQ434" si="69">SUM(AL371:AO371)-AK371-AP371</f>
        <v>0</v>
      </c>
      <c r="AR371" s="473"/>
      <c r="AS371" s="664">
        <f t="shared" ref="AS371:AS434" si="70">A371</f>
        <v>356</v>
      </c>
      <c r="AT371" s="611">
        <f t="shared" si="62"/>
        <v>0</v>
      </c>
      <c r="AU371" s="611">
        <f t="shared" si="63"/>
        <v>0</v>
      </c>
      <c r="AV371" s="611">
        <f t="shared" si="64"/>
        <v>0</v>
      </c>
    </row>
    <row r="372" spans="1:48" ht="18" customHeight="1" x14ac:dyDescent="0.25">
      <c r="A372" s="664">
        <f t="shared" si="65"/>
        <v>357</v>
      </c>
      <c r="B372" s="688"/>
      <c r="C372" s="688"/>
      <c r="D372" s="688"/>
      <c r="E372" s="688"/>
      <c r="F372" s="688"/>
      <c r="G372" s="688"/>
      <c r="H372" s="611">
        <f t="shared" si="66"/>
        <v>0</v>
      </c>
      <c r="I372" s="688"/>
      <c r="J372" s="688"/>
      <c r="K372" s="688"/>
      <c r="L372" s="688"/>
      <c r="M372" s="688"/>
      <c r="N372" s="688"/>
      <c r="O372" s="611">
        <f t="shared" si="67"/>
        <v>0</v>
      </c>
      <c r="P372" s="688"/>
      <c r="Q372" s="688"/>
      <c r="R372" s="688"/>
      <c r="S372" s="688"/>
      <c r="T372" s="688"/>
      <c r="U372" s="688"/>
      <c r="V372" s="611">
        <f t="shared" si="60"/>
        <v>0</v>
      </c>
      <c r="W372" s="688"/>
      <c r="X372" s="688"/>
      <c r="Y372" s="688"/>
      <c r="Z372" s="688"/>
      <c r="AA372" s="688"/>
      <c r="AB372" s="688"/>
      <c r="AC372" s="611">
        <f t="shared" si="61"/>
        <v>0</v>
      </c>
      <c r="AD372" s="688"/>
      <c r="AE372" s="688"/>
      <c r="AF372" s="688"/>
      <c r="AG372" s="688"/>
      <c r="AH372" s="688"/>
      <c r="AI372" s="688"/>
      <c r="AJ372" s="611">
        <f t="shared" si="68"/>
        <v>0</v>
      </c>
      <c r="AK372" s="688"/>
      <c r="AL372" s="688"/>
      <c r="AM372" s="688"/>
      <c r="AN372" s="688"/>
      <c r="AO372" s="688"/>
      <c r="AP372" s="688"/>
      <c r="AQ372" s="611">
        <f t="shared" si="69"/>
        <v>0</v>
      </c>
      <c r="AR372" s="473"/>
      <c r="AS372" s="664">
        <f t="shared" si="70"/>
        <v>357</v>
      </c>
      <c r="AT372" s="611">
        <f t="shared" si="62"/>
        <v>0</v>
      </c>
      <c r="AU372" s="611">
        <f t="shared" si="63"/>
        <v>0</v>
      </c>
      <c r="AV372" s="611">
        <f t="shared" si="64"/>
        <v>0</v>
      </c>
    </row>
    <row r="373" spans="1:48" ht="18" customHeight="1" x14ac:dyDescent="0.25">
      <c r="A373" s="664">
        <f t="shared" si="65"/>
        <v>358</v>
      </c>
      <c r="B373" s="688"/>
      <c r="C373" s="688"/>
      <c r="D373" s="688"/>
      <c r="E373" s="688"/>
      <c r="F373" s="688"/>
      <c r="G373" s="688"/>
      <c r="H373" s="611">
        <f t="shared" si="66"/>
        <v>0</v>
      </c>
      <c r="I373" s="688"/>
      <c r="J373" s="688"/>
      <c r="K373" s="688"/>
      <c r="L373" s="688"/>
      <c r="M373" s="688"/>
      <c r="N373" s="688"/>
      <c r="O373" s="611">
        <f t="shared" si="67"/>
        <v>0</v>
      </c>
      <c r="P373" s="688"/>
      <c r="Q373" s="688"/>
      <c r="R373" s="688"/>
      <c r="S373" s="688"/>
      <c r="T373" s="688"/>
      <c r="U373" s="688"/>
      <c r="V373" s="611">
        <f t="shared" si="60"/>
        <v>0</v>
      </c>
      <c r="W373" s="688"/>
      <c r="X373" s="688"/>
      <c r="Y373" s="688"/>
      <c r="Z373" s="688"/>
      <c r="AA373" s="688"/>
      <c r="AB373" s="688"/>
      <c r="AC373" s="611">
        <f t="shared" si="61"/>
        <v>0</v>
      </c>
      <c r="AD373" s="688"/>
      <c r="AE373" s="688"/>
      <c r="AF373" s="688"/>
      <c r="AG373" s="688"/>
      <c r="AH373" s="688"/>
      <c r="AI373" s="688"/>
      <c r="AJ373" s="611">
        <f t="shared" si="68"/>
        <v>0</v>
      </c>
      <c r="AK373" s="688"/>
      <c r="AL373" s="688"/>
      <c r="AM373" s="688"/>
      <c r="AN373" s="688"/>
      <c r="AO373" s="688"/>
      <c r="AP373" s="688"/>
      <c r="AQ373" s="611">
        <f t="shared" si="69"/>
        <v>0</v>
      </c>
      <c r="AR373" s="473"/>
      <c r="AS373" s="664">
        <f t="shared" si="70"/>
        <v>358</v>
      </c>
      <c r="AT373" s="611">
        <f t="shared" si="62"/>
        <v>0</v>
      </c>
      <c r="AU373" s="611">
        <f t="shared" si="63"/>
        <v>0</v>
      </c>
      <c r="AV373" s="611">
        <f t="shared" si="64"/>
        <v>0</v>
      </c>
    </row>
    <row r="374" spans="1:48" ht="18" customHeight="1" x14ac:dyDescent="0.25">
      <c r="A374" s="664">
        <f t="shared" si="65"/>
        <v>359</v>
      </c>
      <c r="B374" s="688"/>
      <c r="C374" s="688"/>
      <c r="D374" s="688"/>
      <c r="E374" s="688"/>
      <c r="F374" s="688"/>
      <c r="G374" s="688"/>
      <c r="H374" s="611">
        <f t="shared" si="66"/>
        <v>0</v>
      </c>
      <c r="I374" s="688"/>
      <c r="J374" s="688"/>
      <c r="K374" s="688"/>
      <c r="L374" s="688"/>
      <c r="M374" s="688"/>
      <c r="N374" s="688"/>
      <c r="O374" s="611">
        <f t="shared" si="67"/>
        <v>0</v>
      </c>
      <c r="P374" s="688"/>
      <c r="Q374" s="688"/>
      <c r="R374" s="688"/>
      <c r="S374" s="688"/>
      <c r="T374" s="688"/>
      <c r="U374" s="688"/>
      <c r="V374" s="611">
        <f t="shared" si="60"/>
        <v>0</v>
      </c>
      <c r="W374" s="688"/>
      <c r="X374" s="688"/>
      <c r="Y374" s="688"/>
      <c r="Z374" s="688"/>
      <c r="AA374" s="688"/>
      <c r="AB374" s="688"/>
      <c r="AC374" s="611">
        <f t="shared" si="61"/>
        <v>0</v>
      </c>
      <c r="AD374" s="688"/>
      <c r="AE374" s="688"/>
      <c r="AF374" s="688"/>
      <c r="AG374" s="688"/>
      <c r="AH374" s="688"/>
      <c r="AI374" s="688"/>
      <c r="AJ374" s="611">
        <f t="shared" si="68"/>
        <v>0</v>
      </c>
      <c r="AK374" s="688"/>
      <c r="AL374" s="688"/>
      <c r="AM374" s="688"/>
      <c r="AN374" s="688"/>
      <c r="AO374" s="688"/>
      <c r="AP374" s="688"/>
      <c r="AQ374" s="611">
        <f t="shared" si="69"/>
        <v>0</v>
      </c>
      <c r="AR374" s="473"/>
      <c r="AS374" s="664">
        <f t="shared" si="70"/>
        <v>359</v>
      </c>
      <c r="AT374" s="611">
        <f t="shared" si="62"/>
        <v>0</v>
      </c>
      <c r="AU374" s="611">
        <f t="shared" si="63"/>
        <v>0</v>
      </c>
      <c r="AV374" s="611">
        <f t="shared" si="64"/>
        <v>0</v>
      </c>
    </row>
    <row r="375" spans="1:48" ht="18" customHeight="1" x14ac:dyDescent="0.25">
      <c r="A375" s="664">
        <f t="shared" si="65"/>
        <v>360</v>
      </c>
      <c r="B375" s="688"/>
      <c r="C375" s="688"/>
      <c r="D375" s="688"/>
      <c r="E375" s="688"/>
      <c r="F375" s="688"/>
      <c r="G375" s="688"/>
      <c r="H375" s="611">
        <f t="shared" si="66"/>
        <v>0</v>
      </c>
      <c r="I375" s="688"/>
      <c r="J375" s="688"/>
      <c r="K375" s="688"/>
      <c r="L375" s="688"/>
      <c r="M375" s="688"/>
      <c r="N375" s="688"/>
      <c r="O375" s="611">
        <f t="shared" si="67"/>
        <v>0</v>
      </c>
      <c r="P375" s="688"/>
      <c r="Q375" s="688"/>
      <c r="R375" s="688"/>
      <c r="S375" s="688"/>
      <c r="T375" s="688"/>
      <c r="U375" s="688"/>
      <c r="V375" s="611">
        <f t="shared" si="60"/>
        <v>0</v>
      </c>
      <c r="W375" s="688"/>
      <c r="X375" s="688"/>
      <c r="Y375" s="688"/>
      <c r="Z375" s="688"/>
      <c r="AA375" s="688"/>
      <c r="AB375" s="688"/>
      <c r="AC375" s="611">
        <f t="shared" si="61"/>
        <v>0</v>
      </c>
      <c r="AD375" s="688"/>
      <c r="AE375" s="688"/>
      <c r="AF375" s="688"/>
      <c r="AG375" s="688"/>
      <c r="AH375" s="688"/>
      <c r="AI375" s="688"/>
      <c r="AJ375" s="611">
        <f t="shared" si="68"/>
        <v>0</v>
      </c>
      <c r="AK375" s="688"/>
      <c r="AL375" s="688"/>
      <c r="AM375" s="688"/>
      <c r="AN375" s="688"/>
      <c r="AO375" s="688"/>
      <c r="AP375" s="688"/>
      <c r="AQ375" s="611">
        <f t="shared" si="69"/>
        <v>0</v>
      </c>
      <c r="AR375" s="473"/>
      <c r="AS375" s="664">
        <f t="shared" si="70"/>
        <v>360</v>
      </c>
      <c r="AT375" s="611">
        <f t="shared" si="62"/>
        <v>0</v>
      </c>
      <c r="AU375" s="611">
        <f t="shared" si="63"/>
        <v>0</v>
      </c>
      <c r="AV375" s="611">
        <f t="shared" si="64"/>
        <v>0</v>
      </c>
    </row>
    <row r="376" spans="1:48" ht="18" customHeight="1" x14ac:dyDescent="0.25">
      <c r="A376" s="664">
        <f t="shared" si="65"/>
        <v>361</v>
      </c>
      <c r="B376" s="688"/>
      <c r="C376" s="688"/>
      <c r="D376" s="688"/>
      <c r="E376" s="688"/>
      <c r="F376" s="688"/>
      <c r="G376" s="688"/>
      <c r="H376" s="611">
        <f t="shared" si="66"/>
        <v>0</v>
      </c>
      <c r="I376" s="688"/>
      <c r="J376" s="688"/>
      <c r="K376" s="688"/>
      <c r="L376" s="688"/>
      <c r="M376" s="688"/>
      <c r="N376" s="688"/>
      <c r="O376" s="611">
        <f t="shared" si="67"/>
        <v>0</v>
      </c>
      <c r="P376" s="688"/>
      <c r="Q376" s="688"/>
      <c r="R376" s="688"/>
      <c r="S376" s="688"/>
      <c r="T376" s="688"/>
      <c r="U376" s="688"/>
      <c r="V376" s="611">
        <f t="shared" si="60"/>
        <v>0</v>
      </c>
      <c r="W376" s="688"/>
      <c r="X376" s="688"/>
      <c r="Y376" s="688"/>
      <c r="Z376" s="688"/>
      <c r="AA376" s="688"/>
      <c r="AB376" s="688"/>
      <c r="AC376" s="611">
        <f t="shared" si="61"/>
        <v>0</v>
      </c>
      <c r="AD376" s="688"/>
      <c r="AE376" s="688"/>
      <c r="AF376" s="688"/>
      <c r="AG376" s="688"/>
      <c r="AH376" s="688"/>
      <c r="AI376" s="688"/>
      <c r="AJ376" s="611">
        <f t="shared" si="68"/>
        <v>0</v>
      </c>
      <c r="AK376" s="688"/>
      <c r="AL376" s="688"/>
      <c r="AM376" s="688"/>
      <c r="AN376" s="688"/>
      <c r="AO376" s="688"/>
      <c r="AP376" s="688"/>
      <c r="AQ376" s="611">
        <f t="shared" si="69"/>
        <v>0</v>
      </c>
      <c r="AR376" s="473"/>
      <c r="AS376" s="664">
        <f t="shared" si="70"/>
        <v>361</v>
      </c>
      <c r="AT376" s="611">
        <f t="shared" si="62"/>
        <v>0</v>
      </c>
      <c r="AU376" s="611">
        <f t="shared" si="63"/>
        <v>0</v>
      </c>
      <c r="AV376" s="611">
        <f t="shared" si="64"/>
        <v>0</v>
      </c>
    </row>
    <row r="377" spans="1:48" ht="18" customHeight="1" x14ac:dyDescent="0.25">
      <c r="A377" s="664">
        <f t="shared" si="65"/>
        <v>362</v>
      </c>
      <c r="B377" s="688"/>
      <c r="C377" s="688"/>
      <c r="D377" s="688"/>
      <c r="E377" s="688"/>
      <c r="F377" s="688"/>
      <c r="G377" s="688"/>
      <c r="H377" s="611">
        <f t="shared" si="66"/>
        <v>0</v>
      </c>
      <c r="I377" s="688"/>
      <c r="J377" s="688"/>
      <c r="K377" s="688"/>
      <c r="L377" s="688"/>
      <c r="M377" s="688"/>
      <c r="N377" s="688"/>
      <c r="O377" s="611">
        <f t="shared" si="67"/>
        <v>0</v>
      </c>
      <c r="P377" s="688"/>
      <c r="Q377" s="688"/>
      <c r="R377" s="688"/>
      <c r="S377" s="688"/>
      <c r="T377" s="688"/>
      <c r="U377" s="688"/>
      <c r="V377" s="611">
        <f t="shared" si="60"/>
        <v>0</v>
      </c>
      <c r="W377" s="688"/>
      <c r="X377" s="688"/>
      <c r="Y377" s="688"/>
      <c r="Z377" s="688"/>
      <c r="AA377" s="688"/>
      <c r="AB377" s="688"/>
      <c r="AC377" s="611">
        <f t="shared" si="61"/>
        <v>0</v>
      </c>
      <c r="AD377" s="688"/>
      <c r="AE377" s="688"/>
      <c r="AF377" s="688"/>
      <c r="AG377" s="688"/>
      <c r="AH377" s="688"/>
      <c r="AI377" s="688"/>
      <c r="AJ377" s="611">
        <f t="shared" si="68"/>
        <v>0</v>
      </c>
      <c r="AK377" s="688"/>
      <c r="AL377" s="688"/>
      <c r="AM377" s="688"/>
      <c r="AN377" s="688"/>
      <c r="AO377" s="688"/>
      <c r="AP377" s="688"/>
      <c r="AQ377" s="611">
        <f t="shared" si="69"/>
        <v>0</v>
      </c>
      <c r="AR377" s="473"/>
      <c r="AS377" s="664">
        <f t="shared" si="70"/>
        <v>362</v>
      </c>
      <c r="AT377" s="611">
        <f t="shared" si="62"/>
        <v>0</v>
      </c>
      <c r="AU377" s="611">
        <f t="shared" si="63"/>
        <v>0</v>
      </c>
      <c r="AV377" s="611">
        <f t="shared" si="64"/>
        <v>0</v>
      </c>
    </row>
    <row r="378" spans="1:48" ht="18" customHeight="1" x14ac:dyDescent="0.25">
      <c r="A378" s="664">
        <f t="shared" si="65"/>
        <v>363</v>
      </c>
      <c r="B378" s="688"/>
      <c r="C378" s="688"/>
      <c r="D378" s="688"/>
      <c r="E378" s="688"/>
      <c r="F378" s="688"/>
      <c r="G378" s="688"/>
      <c r="H378" s="611">
        <f t="shared" si="66"/>
        <v>0</v>
      </c>
      <c r="I378" s="688"/>
      <c r="J378" s="688"/>
      <c r="K378" s="688"/>
      <c r="L378" s="688"/>
      <c r="M378" s="688"/>
      <c r="N378" s="688"/>
      <c r="O378" s="611">
        <f t="shared" si="67"/>
        <v>0</v>
      </c>
      <c r="P378" s="688"/>
      <c r="Q378" s="688"/>
      <c r="R378" s="688"/>
      <c r="S378" s="688"/>
      <c r="T378" s="688"/>
      <c r="U378" s="688"/>
      <c r="V378" s="611">
        <f t="shared" si="60"/>
        <v>0</v>
      </c>
      <c r="W378" s="688"/>
      <c r="X378" s="688"/>
      <c r="Y378" s="688"/>
      <c r="Z378" s="688"/>
      <c r="AA378" s="688"/>
      <c r="AB378" s="688"/>
      <c r="AC378" s="611">
        <f t="shared" si="61"/>
        <v>0</v>
      </c>
      <c r="AD378" s="688"/>
      <c r="AE378" s="688"/>
      <c r="AF378" s="688"/>
      <c r="AG378" s="688"/>
      <c r="AH378" s="688"/>
      <c r="AI378" s="688"/>
      <c r="AJ378" s="611">
        <f t="shared" si="68"/>
        <v>0</v>
      </c>
      <c r="AK378" s="688"/>
      <c r="AL378" s="688"/>
      <c r="AM378" s="688"/>
      <c r="AN378" s="688"/>
      <c r="AO378" s="688"/>
      <c r="AP378" s="688"/>
      <c r="AQ378" s="611">
        <f t="shared" si="69"/>
        <v>0</v>
      </c>
      <c r="AR378" s="473"/>
      <c r="AS378" s="664">
        <f t="shared" si="70"/>
        <v>363</v>
      </c>
      <c r="AT378" s="611">
        <f t="shared" si="62"/>
        <v>0</v>
      </c>
      <c r="AU378" s="611">
        <f t="shared" si="63"/>
        <v>0</v>
      </c>
      <c r="AV378" s="611">
        <f t="shared" si="64"/>
        <v>0</v>
      </c>
    </row>
    <row r="379" spans="1:48" ht="18" customHeight="1" x14ac:dyDescent="0.25">
      <c r="A379" s="664">
        <f t="shared" si="65"/>
        <v>364</v>
      </c>
      <c r="B379" s="688"/>
      <c r="C379" s="688"/>
      <c r="D379" s="688"/>
      <c r="E379" s="688"/>
      <c r="F379" s="688"/>
      <c r="G379" s="688"/>
      <c r="H379" s="611">
        <f t="shared" si="66"/>
        <v>0</v>
      </c>
      <c r="I379" s="688"/>
      <c r="J379" s="688"/>
      <c r="K379" s="688"/>
      <c r="L379" s="688"/>
      <c r="M379" s="688"/>
      <c r="N379" s="688"/>
      <c r="O379" s="611">
        <f t="shared" si="67"/>
        <v>0</v>
      </c>
      <c r="P379" s="688"/>
      <c r="Q379" s="688"/>
      <c r="R379" s="688"/>
      <c r="S379" s="688"/>
      <c r="T379" s="688"/>
      <c r="U379" s="688"/>
      <c r="V379" s="611">
        <f t="shared" si="60"/>
        <v>0</v>
      </c>
      <c r="W379" s="688"/>
      <c r="X379" s="688"/>
      <c r="Y379" s="688"/>
      <c r="Z379" s="688"/>
      <c r="AA379" s="688"/>
      <c r="AB379" s="688"/>
      <c r="AC379" s="611">
        <f t="shared" si="61"/>
        <v>0</v>
      </c>
      <c r="AD379" s="688"/>
      <c r="AE379" s="688"/>
      <c r="AF379" s="688"/>
      <c r="AG379" s="688"/>
      <c r="AH379" s="688"/>
      <c r="AI379" s="688"/>
      <c r="AJ379" s="611">
        <f t="shared" si="68"/>
        <v>0</v>
      </c>
      <c r="AK379" s="688"/>
      <c r="AL379" s="688"/>
      <c r="AM379" s="688"/>
      <c r="AN379" s="688"/>
      <c r="AO379" s="688"/>
      <c r="AP379" s="688"/>
      <c r="AQ379" s="611">
        <f t="shared" si="69"/>
        <v>0</v>
      </c>
      <c r="AR379" s="473"/>
      <c r="AS379" s="664">
        <f t="shared" si="70"/>
        <v>364</v>
      </c>
      <c r="AT379" s="611">
        <f t="shared" si="62"/>
        <v>0</v>
      </c>
      <c r="AU379" s="611">
        <f t="shared" si="63"/>
        <v>0</v>
      </c>
      <c r="AV379" s="611">
        <f t="shared" si="64"/>
        <v>0</v>
      </c>
    </row>
    <row r="380" spans="1:48" ht="18" customHeight="1" x14ac:dyDescent="0.25">
      <c r="A380" s="664">
        <f t="shared" si="65"/>
        <v>365</v>
      </c>
      <c r="B380" s="688"/>
      <c r="C380" s="688"/>
      <c r="D380" s="688"/>
      <c r="E380" s="688"/>
      <c r="F380" s="688"/>
      <c r="G380" s="688"/>
      <c r="H380" s="611">
        <f t="shared" si="66"/>
        <v>0</v>
      </c>
      <c r="I380" s="688"/>
      <c r="J380" s="688"/>
      <c r="K380" s="688"/>
      <c r="L380" s="688"/>
      <c r="M380" s="688"/>
      <c r="N380" s="688"/>
      <c r="O380" s="611">
        <f t="shared" si="67"/>
        <v>0</v>
      </c>
      <c r="P380" s="688"/>
      <c r="Q380" s="688"/>
      <c r="R380" s="688"/>
      <c r="S380" s="688"/>
      <c r="T380" s="688"/>
      <c r="U380" s="688"/>
      <c r="V380" s="611">
        <f t="shared" si="60"/>
        <v>0</v>
      </c>
      <c r="W380" s="688"/>
      <c r="X380" s="688"/>
      <c r="Y380" s="688"/>
      <c r="Z380" s="688"/>
      <c r="AA380" s="688"/>
      <c r="AB380" s="688"/>
      <c r="AC380" s="611">
        <f t="shared" si="61"/>
        <v>0</v>
      </c>
      <c r="AD380" s="688"/>
      <c r="AE380" s="688"/>
      <c r="AF380" s="688"/>
      <c r="AG380" s="688"/>
      <c r="AH380" s="688"/>
      <c r="AI380" s="688"/>
      <c r="AJ380" s="611">
        <f t="shared" si="68"/>
        <v>0</v>
      </c>
      <c r="AK380" s="688"/>
      <c r="AL380" s="688"/>
      <c r="AM380" s="688"/>
      <c r="AN380" s="688"/>
      <c r="AO380" s="688"/>
      <c r="AP380" s="688"/>
      <c r="AQ380" s="611">
        <f t="shared" si="69"/>
        <v>0</v>
      </c>
      <c r="AR380" s="473"/>
      <c r="AS380" s="664">
        <f t="shared" si="70"/>
        <v>365</v>
      </c>
      <c r="AT380" s="611">
        <f t="shared" si="62"/>
        <v>0</v>
      </c>
      <c r="AU380" s="611">
        <f t="shared" si="63"/>
        <v>0</v>
      </c>
      <c r="AV380" s="611">
        <f t="shared" si="64"/>
        <v>0</v>
      </c>
    </row>
    <row r="381" spans="1:48" ht="18" customHeight="1" x14ac:dyDescent="0.25">
      <c r="A381" s="664">
        <f t="shared" si="65"/>
        <v>366</v>
      </c>
      <c r="B381" s="688"/>
      <c r="C381" s="688"/>
      <c r="D381" s="688"/>
      <c r="E381" s="688"/>
      <c r="F381" s="688"/>
      <c r="G381" s="688"/>
      <c r="H381" s="611">
        <f t="shared" si="66"/>
        <v>0</v>
      </c>
      <c r="I381" s="688"/>
      <c r="J381" s="688"/>
      <c r="K381" s="688"/>
      <c r="L381" s="688"/>
      <c r="M381" s="688"/>
      <c r="N381" s="688"/>
      <c r="O381" s="611">
        <f t="shared" si="67"/>
        <v>0</v>
      </c>
      <c r="P381" s="688"/>
      <c r="Q381" s="688"/>
      <c r="R381" s="688"/>
      <c r="S381" s="688"/>
      <c r="T381" s="688"/>
      <c r="U381" s="688"/>
      <c r="V381" s="611">
        <f t="shared" si="60"/>
        <v>0</v>
      </c>
      <c r="W381" s="688"/>
      <c r="X381" s="688"/>
      <c r="Y381" s="688"/>
      <c r="Z381" s="688"/>
      <c r="AA381" s="688"/>
      <c r="AB381" s="688"/>
      <c r="AC381" s="611">
        <f t="shared" si="61"/>
        <v>0</v>
      </c>
      <c r="AD381" s="688"/>
      <c r="AE381" s="688"/>
      <c r="AF381" s="688"/>
      <c r="AG381" s="688"/>
      <c r="AH381" s="688"/>
      <c r="AI381" s="688"/>
      <c r="AJ381" s="611">
        <f t="shared" si="68"/>
        <v>0</v>
      </c>
      <c r="AK381" s="688"/>
      <c r="AL381" s="688"/>
      <c r="AM381" s="688"/>
      <c r="AN381" s="688"/>
      <c r="AO381" s="688"/>
      <c r="AP381" s="688"/>
      <c r="AQ381" s="611">
        <f t="shared" si="69"/>
        <v>0</v>
      </c>
      <c r="AR381" s="473"/>
      <c r="AS381" s="664">
        <f t="shared" si="70"/>
        <v>366</v>
      </c>
      <c r="AT381" s="611">
        <f t="shared" si="62"/>
        <v>0</v>
      </c>
      <c r="AU381" s="611">
        <f t="shared" si="63"/>
        <v>0</v>
      </c>
      <c r="AV381" s="611">
        <f t="shared" si="64"/>
        <v>0</v>
      </c>
    </row>
    <row r="382" spans="1:48" ht="18" customHeight="1" x14ac:dyDescent="0.25">
      <c r="A382" s="664">
        <f t="shared" si="65"/>
        <v>367</v>
      </c>
      <c r="B382" s="688"/>
      <c r="C382" s="688"/>
      <c r="D382" s="688"/>
      <c r="E382" s="688"/>
      <c r="F382" s="688"/>
      <c r="G382" s="688"/>
      <c r="H382" s="611">
        <f t="shared" si="66"/>
        <v>0</v>
      </c>
      <c r="I382" s="688"/>
      <c r="J382" s="688"/>
      <c r="K382" s="688"/>
      <c r="L382" s="688"/>
      <c r="M382" s="688"/>
      <c r="N382" s="688"/>
      <c r="O382" s="611">
        <f t="shared" si="67"/>
        <v>0</v>
      </c>
      <c r="P382" s="688"/>
      <c r="Q382" s="688"/>
      <c r="R382" s="688"/>
      <c r="S382" s="688"/>
      <c r="T382" s="688"/>
      <c r="U382" s="688"/>
      <c r="V382" s="611">
        <f t="shared" si="60"/>
        <v>0</v>
      </c>
      <c r="W382" s="688"/>
      <c r="X382" s="688"/>
      <c r="Y382" s="688"/>
      <c r="Z382" s="688"/>
      <c r="AA382" s="688"/>
      <c r="AB382" s="688"/>
      <c r="AC382" s="611">
        <f t="shared" si="61"/>
        <v>0</v>
      </c>
      <c r="AD382" s="688"/>
      <c r="AE382" s="688"/>
      <c r="AF382" s="688"/>
      <c r="AG382" s="688"/>
      <c r="AH382" s="688"/>
      <c r="AI382" s="688"/>
      <c r="AJ382" s="611">
        <f t="shared" si="68"/>
        <v>0</v>
      </c>
      <c r="AK382" s="688"/>
      <c r="AL382" s="688"/>
      <c r="AM382" s="688"/>
      <c r="AN382" s="688"/>
      <c r="AO382" s="688"/>
      <c r="AP382" s="688"/>
      <c r="AQ382" s="611">
        <f t="shared" si="69"/>
        <v>0</v>
      </c>
      <c r="AR382" s="473"/>
      <c r="AS382" s="664">
        <f t="shared" si="70"/>
        <v>367</v>
      </c>
      <c r="AT382" s="611">
        <f t="shared" si="62"/>
        <v>0</v>
      </c>
      <c r="AU382" s="611">
        <f t="shared" si="63"/>
        <v>0</v>
      </c>
      <c r="AV382" s="611">
        <f t="shared" si="64"/>
        <v>0</v>
      </c>
    </row>
    <row r="383" spans="1:48" ht="18" customHeight="1" x14ac:dyDescent="0.25">
      <c r="A383" s="664">
        <f t="shared" si="65"/>
        <v>368</v>
      </c>
      <c r="B383" s="688"/>
      <c r="C383" s="688"/>
      <c r="D383" s="688"/>
      <c r="E383" s="688"/>
      <c r="F383" s="688"/>
      <c r="G383" s="688"/>
      <c r="H383" s="611">
        <f t="shared" si="66"/>
        <v>0</v>
      </c>
      <c r="I383" s="688"/>
      <c r="J383" s="688"/>
      <c r="K383" s="688"/>
      <c r="L383" s="688"/>
      <c r="M383" s="688"/>
      <c r="N383" s="688"/>
      <c r="O383" s="611">
        <f t="shared" si="67"/>
        <v>0</v>
      </c>
      <c r="P383" s="688"/>
      <c r="Q383" s="688"/>
      <c r="R383" s="688"/>
      <c r="S383" s="688"/>
      <c r="T383" s="688"/>
      <c r="U383" s="688"/>
      <c r="V383" s="611">
        <f t="shared" si="60"/>
        <v>0</v>
      </c>
      <c r="W383" s="688"/>
      <c r="X383" s="688"/>
      <c r="Y383" s="688"/>
      <c r="Z383" s="688"/>
      <c r="AA383" s="688"/>
      <c r="AB383" s="688"/>
      <c r="AC383" s="611">
        <f t="shared" si="61"/>
        <v>0</v>
      </c>
      <c r="AD383" s="688"/>
      <c r="AE383" s="688"/>
      <c r="AF383" s="688"/>
      <c r="AG383" s="688"/>
      <c r="AH383" s="688"/>
      <c r="AI383" s="688"/>
      <c r="AJ383" s="611">
        <f t="shared" si="68"/>
        <v>0</v>
      </c>
      <c r="AK383" s="688"/>
      <c r="AL383" s="688"/>
      <c r="AM383" s="688"/>
      <c r="AN383" s="688"/>
      <c r="AO383" s="688"/>
      <c r="AP383" s="688"/>
      <c r="AQ383" s="611">
        <f t="shared" si="69"/>
        <v>0</v>
      </c>
      <c r="AR383" s="473"/>
      <c r="AS383" s="664">
        <f t="shared" si="70"/>
        <v>368</v>
      </c>
      <c r="AT383" s="611">
        <f t="shared" si="62"/>
        <v>0</v>
      </c>
      <c r="AU383" s="611">
        <f t="shared" si="63"/>
        <v>0</v>
      </c>
      <c r="AV383" s="611">
        <f t="shared" si="64"/>
        <v>0</v>
      </c>
    </row>
    <row r="384" spans="1:48" ht="18" customHeight="1" x14ac:dyDescent="0.25">
      <c r="A384" s="664">
        <f t="shared" si="65"/>
        <v>369</v>
      </c>
      <c r="B384" s="688"/>
      <c r="C384" s="688"/>
      <c r="D384" s="688"/>
      <c r="E384" s="688"/>
      <c r="F384" s="688"/>
      <c r="G384" s="688"/>
      <c r="H384" s="611">
        <f t="shared" si="66"/>
        <v>0</v>
      </c>
      <c r="I384" s="688"/>
      <c r="J384" s="688"/>
      <c r="K384" s="688"/>
      <c r="L384" s="688"/>
      <c r="M384" s="688"/>
      <c r="N384" s="688"/>
      <c r="O384" s="611">
        <f t="shared" si="67"/>
        <v>0</v>
      </c>
      <c r="P384" s="688"/>
      <c r="Q384" s="688"/>
      <c r="R384" s="688"/>
      <c r="S384" s="688"/>
      <c r="T384" s="688"/>
      <c r="U384" s="688"/>
      <c r="V384" s="611">
        <f t="shared" si="60"/>
        <v>0</v>
      </c>
      <c r="W384" s="688"/>
      <c r="X384" s="688"/>
      <c r="Y384" s="688"/>
      <c r="Z384" s="688"/>
      <c r="AA384" s="688"/>
      <c r="AB384" s="688"/>
      <c r="AC384" s="611">
        <f t="shared" si="61"/>
        <v>0</v>
      </c>
      <c r="AD384" s="688"/>
      <c r="AE384" s="688"/>
      <c r="AF384" s="688"/>
      <c r="AG384" s="688"/>
      <c r="AH384" s="688"/>
      <c r="AI384" s="688"/>
      <c r="AJ384" s="611">
        <f t="shared" si="68"/>
        <v>0</v>
      </c>
      <c r="AK384" s="688"/>
      <c r="AL384" s="688"/>
      <c r="AM384" s="688"/>
      <c r="AN384" s="688"/>
      <c r="AO384" s="688"/>
      <c r="AP384" s="688"/>
      <c r="AQ384" s="611">
        <f t="shared" si="69"/>
        <v>0</v>
      </c>
      <c r="AR384" s="473"/>
      <c r="AS384" s="664">
        <f t="shared" si="70"/>
        <v>369</v>
      </c>
      <c r="AT384" s="611">
        <f t="shared" si="62"/>
        <v>0</v>
      </c>
      <c r="AU384" s="611">
        <f t="shared" si="63"/>
        <v>0</v>
      </c>
      <c r="AV384" s="611">
        <f t="shared" si="64"/>
        <v>0</v>
      </c>
    </row>
    <row r="385" spans="1:48" ht="18" customHeight="1" x14ac:dyDescent="0.25">
      <c r="A385" s="664">
        <f t="shared" si="65"/>
        <v>370</v>
      </c>
      <c r="B385" s="688"/>
      <c r="C385" s="688"/>
      <c r="D385" s="688"/>
      <c r="E385" s="688"/>
      <c r="F385" s="688"/>
      <c r="G385" s="688"/>
      <c r="H385" s="611">
        <f t="shared" si="66"/>
        <v>0</v>
      </c>
      <c r="I385" s="688"/>
      <c r="J385" s="688"/>
      <c r="K385" s="688"/>
      <c r="L385" s="688"/>
      <c r="M385" s="688"/>
      <c r="N385" s="688"/>
      <c r="O385" s="611">
        <f t="shared" si="67"/>
        <v>0</v>
      </c>
      <c r="P385" s="688"/>
      <c r="Q385" s="688"/>
      <c r="R385" s="688"/>
      <c r="S385" s="688"/>
      <c r="T385" s="688"/>
      <c r="U385" s="688"/>
      <c r="V385" s="611">
        <f t="shared" si="60"/>
        <v>0</v>
      </c>
      <c r="W385" s="688"/>
      <c r="X385" s="688"/>
      <c r="Y385" s="688"/>
      <c r="Z385" s="688"/>
      <c r="AA385" s="688"/>
      <c r="AB385" s="688"/>
      <c r="AC385" s="611">
        <f t="shared" si="61"/>
        <v>0</v>
      </c>
      <c r="AD385" s="688"/>
      <c r="AE385" s="688"/>
      <c r="AF385" s="688"/>
      <c r="AG385" s="688"/>
      <c r="AH385" s="688"/>
      <c r="AI385" s="688"/>
      <c r="AJ385" s="611">
        <f t="shared" si="68"/>
        <v>0</v>
      </c>
      <c r="AK385" s="688"/>
      <c r="AL385" s="688"/>
      <c r="AM385" s="688"/>
      <c r="AN385" s="688"/>
      <c r="AO385" s="688"/>
      <c r="AP385" s="688"/>
      <c r="AQ385" s="611">
        <f t="shared" si="69"/>
        <v>0</v>
      </c>
      <c r="AR385" s="473"/>
      <c r="AS385" s="664">
        <f t="shared" si="70"/>
        <v>370</v>
      </c>
      <c r="AT385" s="611">
        <f t="shared" si="62"/>
        <v>0</v>
      </c>
      <c r="AU385" s="611">
        <f t="shared" si="63"/>
        <v>0</v>
      </c>
      <c r="AV385" s="611">
        <f t="shared" si="64"/>
        <v>0</v>
      </c>
    </row>
    <row r="386" spans="1:48" ht="18" customHeight="1" x14ac:dyDescent="0.25">
      <c r="A386" s="664">
        <f t="shared" si="65"/>
        <v>371</v>
      </c>
      <c r="B386" s="688"/>
      <c r="C386" s="688"/>
      <c r="D386" s="688"/>
      <c r="E386" s="688"/>
      <c r="F386" s="688"/>
      <c r="G386" s="688"/>
      <c r="H386" s="611">
        <f t="shared" si="66"/>
        <v>0</v>
      </c>
      <c r="I386" s="688"/>
      <c r="J386" s="688"/>
      <c r="K386" s="688"/>
      <c r="L386" s="688"/>
      <c r="M386" s="688"/>
      <c r="N386" s="688"/>
      <c r="O386" s="611">
        <f t="shared" si="67"/>
        <v>0</v>
      </c>
      <c r="P386" s="688"/>
      <c r="Q386" s="688"/>
      <c r="R386" s="688"/>
      <c r="S386" s="688"/>
      <c r="T386" s="688"/>
      <c r="U386" s="688"/>
      <c r="V386" s="611">
        <f t="shared" si="60"/>
        <v>0</v>
      </c>
      <c r="W386" s="688"/>
      <c r="X386" s="688"/>
      <c r="Y386" s="688"/>
      <c r="Z386" s="688"/>
      <c r="AA386" s="688"/>
      <c r="AB386" s="688"/>
      <c r="AC386" s="611">
        <f t="shared" si="61"/>
        <v>0</v>
      </c>
      <c r="AD386" s="688"/>
      <c r="AE386" s="688"/>
      <c r="AF386" s="688"/>
      <c r="AG386" s="688"/>
      <c r="AH386" s="688"/>
      <c r="AI386" s="688"/>
      <c r="AJ386" s="611">
        <f t="shared" si="68"/>
        <v>0</v>
      </c>
      <c r="AK386" s="688"/>
      <c r="AL386" s="688"/>
      <c r="AM386" s="688"/>
      <c r="AN386" s="688"/>
      <c r="AO386" s="688"/>
      <c r="AP386" s="688"/>
      <c r="AQ386" s="611">
        <f t="shared" si="69"/>
        <v>0</v>
      </c>
      <c r="AR386" s="473"/>
      <c r="AS386" s="664">
        <f t="shared" si="70"/>
        <v>371</v>
      </c>
      <c r="AT386" s="611">
        <f t="shared" si="62"/>
        <v>0</v>
      </c>
      <c r="AU386" s="611">
        <f t="shared" si="63"/>
        <v>0</v>
      </c>
      <c r="AV386" s="611">
        <f t="shared" si="64"/>
        <v>0</v>
      </c>
    </row>
    <row r="387" spans="1:48" ht="18" customHeight="1" x14ac:dyDescent="0.25">
      <c r="A387" s="664">
        <f t="shared" si="65"/>
        <v>372</v>
      </c>
      <c r="B387" s="688"/>
      <c r="C387" s="688"/>
      <c r="D387" s="688"/>
      <c r="E387" s="688"/>
      <c r="F387" s="688"/>
      <c r="G387" s="688"/>
      <c r="H387" s="611">
        <f t="shared" si="66"/>
        <v>0</v>
      </c>
      <c r="I387" s="688"/>
      <c r="J387" s="688"/>
      <c r="K387" s="688"/>
      <c r="L387" s="688"/>
      <c r="M387" s="688"/>
      <c r="N387" s="688"/>
      <c r="O387" s="611">
        <f t="shared" si="67"/>
        <v>0</v>
      </c>
      <c r="P387" s="688"/>
      <c r="Q387" s="688"/>
      <c r="R387" s="688"/>
      <c r="S387" s="688"/>
      <c r="T387" s="688"/>
      <c r="U387" s="688"/>
      <c r="V387" s="611">
        <f t="shared" si="60"/>
        <v>0</v>
      </c>
      <c r="W387" s="688"/>
      <c r="X387" s="688"/>
      <c r="Y387" s="688"/>
      <c r="Z387" s="688"/>
      <c r="AA387" s="688"/>
      <c r="AB387" s="688"/>
      <c r="AC387" s="611">
        <f t="shared" si="61"/>
        <v>0</v>
      </c>
      <c r="AD387" s="688"/>
      <c r="AE387" s="688"/>
      <c r="AF387" s="688"/>
      <c r="AG387" s="688"/>
      <c r="AH387" s="688"/>
      <c r="AI387" s="688"/>
      <c r="AJ387" s="611">
        <f t="shared" si="68"/>
        <v>0</v>
      </c>
      <c r="AK387" s="688"/>
      <c r="AL387" s="688"/>
      <c r="AM387" s="688"/>
      <c r="AN387" s="688"/>
      <c r="AO387" s="688"/>
      <c r="AP387" s="688"/>
      <c r="AQ387" s="611">
        <f t="shared" si="69"/>
        <v>0</v>
      </c>
      <c r="AR387" s="473"/>
      <c r="AS387" s="664">
        <f t="shared" si="70"/>
        <v>372</v>
      </c>
      <c r="AT387" s="611">
        <f t="shared" si="62"/>
        <v>0</v>
      </c>
      <c r="AU387" s="611">
        <f t="shared" si="63"/>
        <v>0</v>
      </c>
      <c r="AV387" s="611">
        <f t="shared" si="64"/>
        <v>0</v>
      </c>
    </row>
    <row r="388" spans="1:48" ht="18" customHeight="1" x14ac:dyDescent="0.25">
      <c r="A388" s="664">
        <f t="shared" si="65"/>
        <v>373</v>
      </c>
      <c r="B388" s="688"/>
      <c r="C388" s="688"/>
      <c r="D388" s="688"/>
      <c r="E388" s="688"/>
      <c r="F388" s="688"/>
      <c r="G388" s="688"/>
      <c r="H388" s="611">
        <f t="shared" si="66"/>
        <v>0</v>
      </c>
      <c r="I388" s="688"/>
      <c r="J388" s="688"/>
      <c r="K388" s="688"/>
      <c r="L388" s="688"/>
      <c r="M388" s="688"/>
      <c r="N388" s="688"/>
      <c r="O388" s="611">
        <f t="shared" si="67"/>
        <v>0</v>
      </c>
      <c r="P388" s="688"/>
      <c r="Q388" s="688"/>
      <c r="R388" s="688"/>
      <c r="S388" s="688"/>
      <c r="T388" s="688"/>
      <c r="U388" s="688"/>
      <c r="V388" s="611">
        <f t="shared" si="60"/>
        <v>0</v>
      </c>
      <c r="W388" s="688"/>
      <c r="X388" s="688"/>
      <c r="Y388" s="688"/>
      <c r="Z388" s="688"/>
      <c r="AA388" s="688"/>
      <c r="AB388" s="688"/>
      <c r="AC388" s="611">
        <f t="shared" si="61"/>
        <v>0</v>
      </c>
      <c r="AD388" s="688"/>
      <c r="AE388" s="688"/>
      <c r="AF388" s="688"/>
      <c r="AG388" s="688"/>
      <c r="AH388" s="688"/>
      <c r="AI388" s="688"/>
      <c r="AJ388" s="611">
        <f t="shared" si="68"/>
        <v>0</v>
      </c>
      <c r="AK388" s="688"/>
      <c r="AL388" s="688"/>
      <c r="AM388" s="688"/>
      <c r="AN388" s="688"/>
      <c r="AO388" s="688"/>
      <c r="AP388" s="688"/>
      <c r="AQ388" s="611">
        <f t="shared" si="69"/>
        <v>0</v>
      </c>
      <c r="AR388" s="473"/>
      <c r="AS388" s="664">
        <f t="shared" si="70"/>
        <v>373</v>
      </c>
      <c r="AT388" s="611">
        <f t="shared" si="62"/>
        <v>0</v>
      </c>
      <c r="AU388" s="611">
        <f t="shared" si="63"/>
        <v>0</v>
      </c>
      <c r="AV388" s="611">
        <f t="shared" si="64"/>
        <v>0</v>
      </c>
    </row>
    <row r="389" spans="1:48" ht="18" customHeight="1" x14ac:dyDescent="0.25">
      <c r="A389" s="664">
        <f t="shared" si="65"/>
        <v>374</v>
      </c>
      <c r="B389" s="688"/>
      <c r="C389" s="688"/>
      <c r="D389" s="688"/>
      <c r="E389" s="688"/>
      <c r="F389" s="688"/>
      <c r="G389" s="688"/>
      <c r="H389" s="611">
        <f t="shared" si="66"/>
        <v>0</v>
      </c>
      <c r="I389" s="688"/>
      <c r="J389" s="688"/>
      <c r="K389" s="688"/>
      <c r="L389" s="688"/>
      <c r="M389" s="688"/>
      <c r="N389" s="688"/>
      <c r="O389" s="611">
        <f t="shared" si="67"/>
        <v>0</v>
      </c>
      <c r="P389" s="688"/>
      <c r="Q389" s="688"/>
      <c r="R389" s="688"/>
      <c r="S389" s="688"/>
      <c r="T389" s="688"/>
      <c r="U389" s="688"/>
      <c r="V389" s="611">
        <f t="shared" si="60"/>
        <v>0</v>
      </c>
      <c r="W389" s="688"/>
      <c r="X389" s="688"/>
      <c r="Y389" s="688"/>
      <c r="Z389" s="688"/>
      <c r="AA389" s="688"/>
      <c r="AB389" s="688"/>
      <c r="AC389" s="611">
        <f t="shared" si="61"/>
        <v>0</v>
      </c>
      <c r="AD389" s="688"/>
      <c r="AE389" s="688"/>
      <c r="AF389" s="688"/>
      <c r="AG389" s="688"/>
      <c r="AH389" s="688"/>
      <c r="AI389" s="688"/>
      <c r="AJ389" s="611">
        <f t="shared" si="68"/>
        <v>0</v>
      </c>
      <c r="AK389" s="688"/>
      <c r="AL389" s="688"/>
      <c r="AM389" s="688"/>
      <c r="AN389" s="688"/>
      <c r="AO389" s="688"/>
      <c r="AP389" s="688"/>
      <c r="AQ389" s="611">
        <f t="shared" si="69"/>
        <v>0</v>
      </c>
      <c r="AR389" s="473"/>
      <c r="AS389" s="664">
        <f t="shared" si="70"/>
        <v>374</v>
      </c>
      <c r="AT389" s="611">
        <f t="shared" si="62"/>
        <v>0</v>
      </c>
      <c r="AU389" s="611">
        <f t="shared" si="63"/>
        <v>0</v>
      </c>
      <c r="AV389" s="611">
        <f t="shared" si="64"/>
        <v>0</v>
      </c>
    </row>
    <row r="390" spans="1:48" ht="18" customHeight="1" x14ac:dyDescent="0.25">
      <c r="A390" s="664">
        <f t="shared" si="65"/>
        <v>375</v>
      </c>
      <c r="B390" s="688"/>
      <c r="C390" s="688"/>
      <c r="D390" s="688"/>
      <c r="E390" s="688"/>
      <c r="F390" s="688"/>
      <c r="G390" s="688"/>
      <c r="H390" s="611">
        <f t="shared" si="66"/>
        <v>0</v>
      </c>
      <c r="I390" s="688"/>
      <c r="J390" s="688"/>
      <c r="K390" s="688"/>
      <c r="L390" s="688"/>
      <c r="M390" s="688"/>
      <c r="N390" s="688"/>
      <c r="O390" s="611">
        <f t="shared" si="67"/>
        <v>0</v>
      </c>
      <c r="P390" s="688"/>
      <c r="Q390" s="688"/>
      <c r="R390" s="688"/>
      <c r="S390" s="688"/>
      <c r="T390" s="688"/>
      <c r="U390" s="688"/>
      <c r="V390" s="611">
        <f t="shared" si="60"/>
        <v>0</v>
      </c>
      <c r="W390" s="688"/>
      <c r="X390" s="688"/>
      <c r="Y390" s="688"/>
      <c r="Z390" s="688"/>
      <c r="AA390" s="688"/>
      <c r="AB390" s="688"/>
      <c r="AC390" s="611">
        <f t="shared" si="61"/>
        <v>0</v>
      </c>
      <c r="AD390" s="688"/>
      <c r="AE390" s="688"/>
      <c r="AF390" s="688"/>
      <c r="AG390" s="688"/>
      <c r="AH390" s="688"/>
      <c r="AI390" s="688"/>
      <c r="AJ390" s="611">
        <f t="shared" si="68"/>
        <v>0</v>
      </c>
      <c r="AK390" s="688"/>
      <c r="AL390" s="688"/>
      <c r="AM390" s="688"/>
      <c r="AN390" s="688"/>
      <c r="AO390" s="688"/>
      <c r="AP390" s="688"/>
      <c r="AQ390" s="611">
        <f t="shared" si="69"/>
        <v>0</v>
      </c>
      <c r="AR390" s="473"/>
      <c r="AS390" s="664">
        <f t="shared" si="70"/>
        <v>375</v>
      </c>
      <c r="AT390" s="611">
        <f t="shared" si="62"/>
        <v>0</v>
      </c>
      <c r="AU390" s="611">
        <f t="shared" si="63"/>
        <v>0</v>
      </c>
      <c r="AV390" s="611">
        <f t="shared" si="64"/>
        <v>0</v>
      </c>
    </row>
    <row r="391" spans="1:48" ht="18" customHeight="1" x14ac:dyDescent="0.25">
      <c r="A391" s="664">
        <f t="shared" si="65"/>
        <v>376</v>
      </c>
      <c r="B391" s="688"/>
      <c r="C391" s="688"/>
      <c r="D391" s="688"/>
      <c r="E391" s="688"/>
      <c r="F391" s="688"/>
      <c r="G391" s="688"/>
      <c r="H391" s="611">
        <f t="shared" si="66"/>
        <v>0</v>
      </c>
      <c r="I391" s="688"/>
      <c r="J391" s="688"/>
      <c r="K391" s="688"/>
      <c r="L391" s="688"/>
      <c r="M391" s="688"/>
      <c r="N391" s="688"/>
      <c r="O391" s="611">
        <f t="shared" si="67"/>
        <v>0</v>
      </c>
      <c r="P391" s="688"/>
      <c r="Q391" s="688"/>
      <c r="R391" s="688"/>
      <c r="S391" s="688"/>
      <c r="T391" s="688"/>
      <c r="U391" s="688"/>
      <c r="V391" s="611">
        <f t="shared" si="60"/>
        <v>0</v>
      </c>
      <c r="W391" s="688"/>
      <c r="X391" s="688"/>
      <c r="Y391" s="688"/>
      <c r="Z391" s="688"/>
      <c r="AA391" s="688"/>
      <c r="AB391" s="688"/>
      <c r="AC391" s="611">
        <f t="shared" si="61"/>
        <v>0</v>
      </c>
      <c r="AD391" s="688"/>
      <c r="AE391" s="688"/>
      <c r="AF391" s="688"/>
      <c r="AG391" s="688"/>
      <c r="AH391" s="688"/>
      <c r="AI391" s="688"/>
      <c r="AJ391" s="611">
        <f t="shared" si="68"/>
        <v>0</v>
      </c>
      <c r="AK391" s="688"/>
      <c r="AL391" s="688"/>
      <c r="AM391" s="688"/>
      <c r="AN391" s="688"/>
      <c r="AO391" s="688"/>
      <c r="AP391" s="688"/>
      <c r="AQ391" s="611">
        <f t="shared" si="69"/>
        <v>0</v>
      </c>
      <c r="AR391" s="473"/>
      <c r="AS391" s="664">
        <f t="shared" si="70"/>
        <v>376</v>
      </c>
      <c r="AT391" s="611">
        <f t="shared" si="62"/>
        <v>0</v>
      </c>
      <c r="AU391" s="611">
        <f t="shared" si="63"/>
        <v>0</v>
      </c>
      <c r="AV391" s="611">
        <f t="shared" si="64"/>
        <v>0</v>
      </c>
    </row>
    <row r="392" spans="1:48" ht="18" customHeight="1" x14ac:dyDescent="0.25">
      <c r="A392" s="664">
        <f t="shared" si="65"/>
        <v>377</v>
      </c>
      <c r="B392" s="688"/>
      <c r="C392" s="688"/>
      <c r="D392" s="688"/>
      <c r="E392" s="688"/>
      <c r="F392" s="688"/>
      <c r="G392" s="688"/>
      <c r="H392" s="611">
        <f t="shared" si="66"/>
        <v>0</v>
      </c>
      <c r="I392" s="688"/>
      <c r="J392" s="688"/>
      <c r="K392" s="688"/>
      <c r="L392" s="688"/>
      <c r="M392" s="688"/>
      <c r="N392" s="688"/>
      <c r="O392" s="611">
        <f t="shared" si="67"/>
        <v>0</v>
      </c>
      <c r="P392" s="688"/>
      <c r="Q392" s="688"/>
      <c r="R392" s="688"/>
      <c r="S392" s="688"/>
      <c r="T392" s="688"/>
      <c r="U392" s="688"/>
      <c r="V392" s="611">
        <f t="shared" si="60"/>
        <v>0</v>
      </c>
      <c r="W392" s="688"/>
      <c r="X392" s="688"/>
      <c r="Y392" s="688"/>
      <c r="Z392" s="688"/>
      <c r="AA392" s="688"/>
      <c r="AB392" s="688"/>
      <c r="AC392" s="611">
        <f t="shared" si="61"/>
        <v>0</v>
      </c>
      <c r="AD392" s="688"/>
      <c r="AE392" s="688"/>
      <c r="AF392" s="688"/>
      <c r="AG392" s="688"/>
      <c r="AH392" s="688"/>
      <c r="AI392" s="688"/>
      <c r="AJ392" s="611">
        <f t="shared" si="68"/>
        <v>0</v>
      </c>
      <c r="AK392" s="688"/>
      <c r="AL392" s="688"/>
      <c r="AM392" s="688"/>
      <c r="AN392" s="688"/>
      <c r="AO392" s="688"/>
      <c r="AP392" s="688"/>
      <c r="AQ392" s="611">
        <f t="shared" si="69"/>
        <v>0</v>
      </c>
      <c r="AR392" s="473"/>
      <c r="AS392" s="664">
        <f t="shared" si="70"/>
        <v>377</v>
      </c>
      <c r="AT392" s="611">
        <f t="shared" si="62"/>
        <v>0</v>
      </c>
      <c r="AU392" s="611">
        <f t="shared" si="63"/>
        <v>0</v>
      </c>
      <c r="AV392" s="611">
        <f t="shared" si="64"/>
        <v>0</v>
      </c>
    </row>
    <row r="393" spans="1:48" ht="18" customHeight="1" x14ac:dyDescent="0.25">
      <c r="A393" s="664">
        <f t="shared" si="65"/>
        <v>378</v>
      </c>
      <c r="B393" s="688"/>
      <c r="C393" s="688"/>
      <c r="D393" s="688"/>
      <c r="E393" s="688"/>
      <c r="F393" s="688"/>
      <c r="G393" s="688"/>
      <c r="H393" s="611">
        <f t="shared" si="66"/>
        <v>0</v>
      </c>
      <c r="I393" s="688"/>
      <c r="J393" s="688"/>
      <c r="K393" s="688"/>
      <c r="L393" s="688"/>
      <c r="M393" s="688"/>
      <c r="N393" s="688"/>
      <c r="O393" s="611">
        <f t="shared" si="67"/>
        <v>0</v>
      </c>
      <c r="P393" s="688"/>
      <c r="Q393" s="688"/>
      <c r="R393" s="688"/>
      <c r="S393" s="688"/>
      <c r="T393" s="688"/>
      <c r="U393" s="688"/>
      <c r="V393" s="611">
        <f t="shared" si="60"/>
        <v>0</v>
      </c>
      <c r="W393" s="688"/>
      <c r="X393" s="688"/>
      <c r="Y393" s="688"/>
      <c r="Z393" s="688"/>
      <c r="AA393" s="688"/>
      <c r="AB393" s="688"/>
      <c r="AC393" s="611">
        <f t="shared" si="61"/>
        <v>0</v>
      </c>
      <c r="AD393" s="688"/>
      <c r="AE393" s="688"/>
      <c r="AF393" s="688"/>
      <c r="AG393" s="688"/>
      <c r="AH393" s="688"/>
      <c r="AI393" s="688"/>
      <c r="AJ393" s="611">
        <f t="shared" si="68"/>
        <v>0</v>
      </c>
      <c r="AK393" s="688"/>
      <c r="AL393" s="688"/>
      <c r="AM393" s="688"/>
      <c r="AN393" s="688"/>
      <c r="AO393" s="688"/>
      <c r="AP393" s="688"/>
      <c r="AQ393" s="611">
        <f t="shared" si="69"/>
        <v>0</v>
      </c>
      <c r="AR393" s="473"/>
      <c r="AS393" s="664">
        <f t="shared" si="70"/>
        <v>378</v>
      </c>
      <c r="AT393" s="611">
        <f t="shared" si="62"/>
        <v>0</v>
      </c>
      <c r="AU393" s="611">
        <f t="shared" si="63"/>
        <v>0</v>
      </c>
      <c r="AV393" s="611">
        <f t="shared" si="64"/>
        <v>0</v>
      </c>
    </row>
    <row r="394" spans="1:48" ht="18" customHeight="1" x14ac:dyDescent="0.25">
      <c r="A394" s="664">
        <f t="shared" si="65"/>
        <v>379</v>
      </c>
      <c r="B394" s="688"/>
      <c r="C394" s="688"/>
      <c r="D394" s="688"/>
      <c r="E394" s="688"/>
      <c r="F394" s="688"/>
      <c r="G394" s="688"/>
      <c r="H394" s="611">
        <f t="shared" si="66"/>
        <v>0</v>
      </c>
      <c r="I394" s="688"/>
      <c r="J394" s="688"/>
      <c r="K394" s="688"/>
      <c r="L394" s="688"/>
      <c r="M394" s="688"/>
      <c r="N394" s="688"/>
      <c r="O394" s="611">
        <f t="shared" si="67"/>
        <v>0</v>
      </c>
      <c r="P394" s="688"/>
      <c r="Q394" s="688"/>
      <c r="R394" s="688"/>
      <c r="S394" s="688"/>
      <c r="T394" s="688"/>
      <c r="U394" s="688"/>
      <c r="V394" s="611">
        <f t="shared" si="60"/>
        <v>0</v>
      </c>
      <c r="W394" s="688"/>
      <c r="X394" s="688"/>
      <c r="Y394" s="688"/>
      <c r="Z394" s="688"/>
      <c r="AA394" s="688"/>
      <c r="AB394" s="688"/>
      <c r="AC394" s="611">
        <f t="shared" si="61"/>
        <v>0</v>
      </c>
      <c r="AD394" s="688"/>
      <c r="AE394" s="688"/>
      <c r="AF394" s="688"/>
      <c r="AG394" s="688"/>
      <c r="AH394" s="688"/>
      <c r="AI394" s="688"/>
      <c r="AJ394" s="611">
        <f t="shared" si="68"/>
        <v>0</v>
      </c>
      <c r="AK394" s="688"/>
      <c r="AL394" s="688"/>
      <c r="AM394" s="688"/>
      <c r="AN394" s="688"/>
      <c r="AO394" s="688"/>
      <c r="AP394" s="688"/>
      <c r="AQ394" s="611">
        <f t="shared" si="69"/>
        <v>0</v>
      </c>
      <c r="AR394" s="473"/>
      <c r="AS394" s="664">
        <f t="shared" si="70"/>
        <v>379</v>
      </c>
      <c r="AT394" s="611">
        <f t="shared" si="62"/>
        <v>0</v>
      </c>
      <c r="AU394" s="611">
        <f t="shared" si="63"/>
        <v>0</v>
      </c>
      <c r="AV394" s="611">
        <f t="shared" si="64"/>
        <v>0</v>
      </c>
    </row>
    <row r="395" spans="1:48" ht="18" customHeight="1" x14ac:dyDescent="0.25">
      <c r="A395" s="664">
        <f t="shared" si="65"/>
        <v>380</v>
      </c>
      <c r="B395" s="688"/>
      <c r="C395" s="688"/>
      <c r="D395" s="688"/>
      <c r="E395" s="688"/>
      <c r="F395" s="688"/>
      <c r="G395" s="688"/>
      <c r="H395" s="611">
        <f t="shared" si="66"/>
        <v>0</v>
      </c>
      <c r="I395" s="688"/>
      <c r="J395" s="688"/>
      <c r="K395" s="688"/>
      <c r="L395" s="688"/>
      <c r="M395" s="688"/>
      <c r="N395" s="688"/>
      <c r="O395" s="611">
        <f t="shared" si="67"/>
        <v>0</v>
      </c>
      <c r="P395" s="688"/>
      <c r="Q395" s="688"/>
      <c r="R395" s="688"/>
      <c r="S395" s="688"/>
      <c r="T395" s="688"/>
      <c r="U395" s="688"/>
      <c r="V395" s="611">
        <f t="shared" si="60"/>
        <v>0</v>
      </c>
      <c r="W395" s="688"/>
      <c r="X395" s="688"/>
      <c r="Y395" s="688"/>
      <c r="Z395" s="688"/>
      <c r="AA395" s="688"/>
      <c r="AB395" s="688"/>
      <c r="AC395" s="611">
        <f t="shared" si="61"/>
        <v>0</v>
      </c>
      <c r="AD395" s="688"/>
      <c r="AE395" s="688"/>
      <c r="AF395" s="688"/>
      <c r="AG395" s="688"/>
      <c r="AH395" s="688"/>
      <c r="AI395" s="688"/>
      <c r="AJ395" s="611">
        <f t="shared" si="68"/>
        <v>0</v>
      </c>
      <c r="AK395" s="688"/>
      <c r="AL395" s="688"/>
      <c r="AM395" s="688"/>
      <c r="AN395" s="688"/>
      <c r="AO395" s="688"/>
      <c r="AP395" s="688"/>
      <c r="AQ395" s="611">
        <f t="shared" si="69"/>
        <v>0</v>
      </c>
      <c r="AR395" s="473"/>
      <c r="AS395" s="664">
        <f t="shared" si="70"/>
        <v>380</v>
      </c>
      <c r="AT395" s="611">
        <f t="shared" si="62"/>
        <v>0</v>
      </c>
      <c r="AU395" s="611">
        <f t="shared" si="63"/>
        <v>0</v>
      </c>
      <c r="AV395" s="611">
        <f t="shared" si="64"/>
        <v>0</v>
      </c>
    </row>
    <row r="396" spans="1:48" ht="18" customHeight="1" x14ac:dyDescent="0.25">
      <c r="A396" s="664">
        <f t="shared" si="65"/>
        <v>381</v>
      </c>
      <c r="B396" s="688"/>
      <c r="C396" s="688"/>
      <c r="D396" s="688"/>
      <c r="E396" s="688"/>
      <c r="F396" s="688"/>
      <c r="G396" s="688"/>
      <c r="H396" s="611">
        <f t="shared" si="66"/>
        <v>0</v>
      </c>
      <c r="I396" s="688"/>
      <c r="J396" s="688"/>
      <c r="K396" s="688"/>
      <c r="L396" s="688"/>
      <c r="M396" s="688"/>
      <c r="N396" s="688"/>
      <c r="O396" s="611">
        <f t="shared" si="67"/>
        <v>0</v>
      </c>
      <c r="P396" s="688"/>
      <c r="Q396" s="688"/>
      <c r="R396" s="688"/>
      <c r="S396" s="688"/>
      <c r="T396" s="688"/>
      <c r="U396" s="688"/>
      <c r="V396" s="611">
        <f t="shared" si="60"/>
        <v>0</v>
      </c>
      <c r="W396" s="688"/>
      <c r="X396" s="688"/>
      <c r="Y396" s="688"/>
      <c r="Z396" s="688"/>
      <c r="AA396" s="688"/>
      <c r="AB396" s="688"/>
      <c r="AC396" s="611">
        <f t="shared" si="61"/>
        <v>0</v>
      </c>
      <c r="AD396" s="688"/>
      <c r="AE396" s="688"/>
      <c r="AF396" s="688"/>
      <c r="AG396" s="688"/>
      <c r="AH396" s="688"/>
      <c r="AI396" s="688"/>
      <c r="AJ396" s="611">
        <f t="shared" si="68"/>
        <v>0</v>
      </c>
      <c r="AK396" s="688"/>
      <c r="AL396" s="688"/>
      <c r="AM396" s="688"/>
      <c r="AN396" s="688"/>
      <c r="AO396" s="688"/>
      <c r="AP396" s="688"/>
      <c r="AQ396" s="611">
        <f t="shared" si="69"/>
        <v>0</v>
      </c>
      <c r="AR396" s="473"/>
      <c r="AS396" s="664">
        <f t="shared" si="70"/>
        <v>381</v>
      </c>
      <c r="AT396" s="611">
        <f t="shared" si="62"/>
        <v>0</v>
      </c>
      <c r="AU396" s="611">
        <f t="shared" si="63"/>
        <v>0</v>
      </c>
      <c r="AV396" s="611">
        <f t="shared" si="64"/>
        <v>0</v>
      </c>
    </row>
    <row r="397" spans="1:48" ht="18" customHeight="1" x14ac:dyDescent="0.25">
      <c r="A397" s="664">
        <f t="shared" si="65"/>
        <v>382</v>
      </c>
      <c r="B397" s="688"/>
      <c r="C397" s="688"/>
      <c r="D397" s="688"/>
      <c r="E397" s="688"/>
      <c r="F397" s="688"/>
      <c r="G397" s="688"/>
      <c r="H397" s="611">
        <f t="shared" si="66"/>
        <v>0</v>
      </c>
      <c r="I397" s="688"/>
      <c r="J397" s="688"/>
      <c r="K397" s="688"/>
      <c r="L397" s="688"/>
      <c r="M397" s="688"/>
      <c r="N397" s="688"/>
      <c r="O397" s="611">
        <f t="shared" si="67"/>
        <v>0</v>
      </c>
      <c r="P397" s="688"/>
      <c r="Q397" s="688"/>
      <c r="R397" s="688"/>
      <c r="S397" s="688"/>
      <c r="T397" s="688"/>
      <c r="U397" s="688"/>
      <c r="V397" s="611">
        <f t="shared" si="60"/>
        <v>0</v>
      </c>
      <c r="W397" s="688"/>
      <c r="X397" s="688"/>
      <c r="Y397" s="688"/>
      <c r="Z397" s="688"/>
      <c r="AA397" s="688"/>
      <c r="AB397" s="688"/>
      <c r="AC397" s="611">
        <f t="shared" si="61"/>
        <v>0</v>
      </c>
      <c r="AD397" s="688"/>
      <c r="AE397" s="688"/>
      <c r="AF397" s="688"/>
      <c r="AG397" s="688"/>
      <c r="AH397" s="688"/>
      <c r="AI397" s="688"/>
      <c r="AJ397" s="611">
        <f t="shared" si="68"/>
        <v>0</v>
      </c>
      <c r="AK397" s="688"/>
      <c r="AL397" s="688"/>
      <c r="AM397" s="688"/>
      <c r="AN397" s="688"/>
      <c r="AO397" s="688"/>
      <c r="AP397" s="688"/>
      <c r="AQ397" s="611">
        <f t="shared" si="69"/>
        <v>0</v>
      </c>
      <c r="AR397" s="473"/>
      <c r="AS397" s="664">
        <f t="shared" si="70"/>
        <v>382</v>
      </c>
      <c r="AT397" s="611">
        <f t="shared" si="62"/>
        <v>0</v>
      </c>
      <c r="AU397" s="611">
        <f t="shared" si="63"/>
        <v>0</v>
      </c>
      <c r="AV397" s="611">
        <f t="shared" si="64"/>
        <v>0</v>
      </c>
    </row>
    <row r="398" spans="1:48" ht="18" customHeight="1" x14ac:dyDescent="0.25">
      <c r="A398" s="664">
        <f t="shared" si="65"/>
        <v>383</v>
      </c>
      <c r="B398" s="688"/>
      <c r="C398" s="688"/>
      <c r="D398" s="688"/>
      <c r="E398" s="688"/>
      <c r="F398" s="688"/>
      <c r="G398" s="688"/>
      <c r="H398" s="611">
        <f t="shared" si="66"/>
        <v>0</v>
      </c>
      <c r="I398" s="688"/>
      <c r="J398" s="688"/>
      <c r="K398" s="688"/>
      <c r="L398" s="688"/>
      <c r="M398" s="688"/>
      <c r="N398" s="688"/>
      <c r="O398" s="611">
        <f t="shared" si="67"/>
        <v>0</v>
      </c>
      <c r="P398" s="688"/>
      <c r="Q398" s="688"/>
      <c r="R398" s="688"/>
      <c r="S398" s="688"/>
      <c r="T398" s="688"/>
      <c r="U398" s="688"/>
      <c r="V398" s="611">
        <f t="shared" si="60"/>
        <v>0</v>
      </c>
      <c r="W398" s="688"/>
      <c r="X398" s="688"/>
      <c r="Y398" s="688"/>
      <c r="Z398" s="688"/>
      <c r="AA398" s="688"/>
      <c r="AB398" s="688"/>
      <c r="AC398" s="611">
        <f t="shared" si="61"/>
        <v>0</v>
      </c>
      <c r="AD398" s="688"/>
      <c r="AE398" s="688"/>
      <c r="AF398" s="688"/>
      <c r="AG398" s="688"/>
      <c r="AH398" s="688"/>
      <c r="AI398" s="688"/>
      <c r="AJ398" s="611">
        <f t="shared" si="68"/>
        <v>0</v>
      </c>
      <c r="AK398" s="688"/>
      <c r="AL398" s="688"/>
      <c r="AM398" s="688"/>
      <c r="AN398" s="688"/>
      <c r="AO398" s="688"/>
      <c r="AP398" s="688"/>
      <c r="AQ398" s="611">
        <f t="shared" si="69"/>
        <v>0</v>
      </c>
      <c r="AR398" s="473"/>
      <c r="AS398" s="664">
        <f t="shared" si="70"/>
        <v>383</v>
      </c>
      <c r="AT398" s="611">
        <f t="shared" si="62"/>
        <v>0</v>
      </c>
      <c r="AU398" s="611">
        <f t="shared" si="63"/>
        <v>0</v>
      </c>
      <c r="AV398" s="611">
        <f t="shared" si="64"/>
        <v>0</v>
      </c>
    </row>
    <row r="399" spans="1:48" ht="18" customHeight="1" x14ac:dyDescent="0.25">
      <c r="A399" s="664">
        <f t="shared" si="65"/>
        <v>384</v>
      </c>
      <c r="B399" s="688"/>
      <c r="C399" s="688"/>
      <c r="D399" s="688"/>
      <c r="E399" s="688"/>
      <c r="F399" s="688"/>
      <c r="G399" s="688"/>
      <c r="H399" s="611">
        <f t="shared" si="66"/>
        <v>0</v>
      </c>
      <c r="I399" s="688"/>
      <c r="J399" s="688"/>
      <c r="K399" s="688"/>
      <c r="L399" s="688"/>
      <c r="M399" s="688"/>
      <c r="N399" s="688"/>
      <c r="O399" s="611">
        <f t="shared" si="67"/>
        <v>0</v>
      </c>
      <c r="P399" s="688"/>
      <c r="Q399" s="688"/>
      <c r="R399" s="688"/>
      <c r="S399" s="688"/>
      <c r="T399" s="688"/>
      <c r="U399" s="688"/>
      <c r="V399" s="611">
        <f t="shared" si="60"/>
        <v>0</v>
      </c>
      <c r="W399" s="688"/>
      <c r="X399" s="688"/>
      <c r="Y399" s="688"/>
      <c r="Z399" s="688"/>
      <c r="AA399" s="688"/>
      <c r="AB399" s="688"/>
      <c r="AC399" s="611">
        <f t="shared" si="61"/>
        <v>0</v>
      </c>
      <c r="AD399" s="688"/>
      <c r="AE399" s="688"/>
      <c r="AF399" s="688"/>
      <c r="AG399" s="688"/>
      <c r="AH399" s="688"/>
      <c r="AI399" s="688"/>
      <c r="AJ399" s="611">
        <f t="shared" si="68"/>
        <v>0</v>
      </c>
      <c r="AK399" s="688"/>
      <c r="AL399" s="688"/>
      <c r="AM399" s="688"/>
      <c r="AN399" s="688"/>
      <c r="AO399" s="688"/>
      <c r="AP399" s="688"/>
      <c r="AQ399" s="611">
        <f t="shared" si="69"/>
        <v>0</v>
      </c>
      <c r="AR399" s="473"/>
      <c r="AS399" s="664">
        <f t="shared" si="70"/>
        <v>384</v>
      </c>
      <c r="AT399" s="611">
        <f t="shared" si="62"/>
        <v>0</v>
      </c>
      <c r="AU399" s="611">
        <f t="shared" si="63"/>
        <v>0</v>
      </c>
      <c r="AV399" s="611">
        <f t="shared" si="64"/>
        <v>0</v>
      </c>
    </row>
    <row r="400" spans="1:48" ht="18" customHeight="1" x14ac:dyDescent="0.25">
      <c r="A400" s="664">
        <f t="shared" si="65"/>
        <v>385</v>
      </c>
      <c r="B400" s="688"/>
      <c r="C400" s="688"/>
      <c r="D400" s="688"/>
      <c r="E400" s="688"/>
      <c r="F400" s="688"/>
      <c r="G400" s="688"/>
      <c r="H400" s="611">
        <f t="shared" si="66"/>
        <v>0</v>
      </c>
      <c r="I400" s="688"/>
      <c r="J400" s="688"/>
      <c r="K400" s="688"/>
      <c r="L400" s="688"/>
      <c r="M400" s="688"/>
      <c r="N400" s="688"/>
      <c r="O400" s="611">
        <f t="shared" si="67"/>
        <v>0</v>
      </c>
      <c r="P400" s="688"/>
      <c r="Q400" s="688"/>
      <c r="R400" s="688"/>
      <c r="S400" s="688"/>
      <c r="T400" s="688"/>
      <c r="U400" s="688"/>
      <c r="V400" s="611">
        <f t="shared" si="60"/>
        <v>0</v>
      </c>
      <c r="W400" s="688"/>
      <c r="X400" s="688"/>
      <c r="Y400" s="688"/>
      <c r="Z400" s="688"/>
      <c r="AA400" s="688"/>
      <c r="AB400" s="688"/>
      <c r="AC400" s="611">
        <f t="shared" si="61"/>
        <v>0</v>
      </c>
      <c r="AD400" s="688"/>
      <c r="AE400" s="688"/>
      <c r="AF400" s="688"/>
      <c r="AG400" s="688"/>
      <c r="AH400" s="688"/>
      <c r="AI400" s="688"/>
      <c r="AJ400" s="611">
        <f t="shared" si="68"/>
        <v>0</v>
      </c>
      <c r="AK400" s="688"/>
      <c r="AL400" s="688"/>
      <c r="AM400" s="688"/>
      <c r="AN400" s="688"/>
      <c r="AO400" s="688"/>
      <c r="AP400" s="688"/>
      <c r="AQ400" s="611">
        <f t="shared" si="69"/>
        <v>0</v>
      </c>
      <c r="AR400" s="473"/>
      <c r="AS400" s="664">
        <f t="shared" si="70"/>
        <v>385</v>
      </c>
      <c r="AT400" s="611">
        <f t="shared" si="62"/>
        <v>0</v>
      </c>
      <c r="AU400" s="611">
        <f t="shared" si="63"/>
        <v>0</v>
      </c>
      <c r="AV400" s="611">
        <f t="shared" si="64"/>
        <v>0</v>
      </c>
    </row>
    <row r="401" spans="1:48" ht="18" customHeight="1" x14ac:dyDescent="0.25">
      <c r="A401" s="664">
        <f t="shared" si="65"/>
        <v>386</v>
      </c>
      <c r="B401" s="688"/>
      <c r="C401" s="688"/>
      <c r="D401" s="688"/>
      <c r="E401" s="688"/>
      <c r="F401" s="688"/>
      <c r="G401" s="688"/>
      <c r="H401" s="611">
        <f t="shared" si="66"/>
        <v>0</v>
      </c>
      <c r="I401" s="688"/>
      <c r="J401" s="688"/>
      <c r="K401" s="688"/>
      <c r="L401" s="688"/>
      <c r="M401" s="688"/>
      <c r="N401" s="688"/>
      <c r="O401" s="611">
        <f t="shared" si="67"/>
        <v>0</v>
      </c>
      <c r="P401" s="688"/>
      <c r="Q401" s="688"/>
      <c r="R401" s="688"/>
      <c r="S401" s="688"/>
      <c r="T401" s="688"/>
      <c r="U401" s="688"/>
      <c r="V401" s="611">
        <f t="shared" ref="V401:V464" si="71">SUM(Q401:T401)-P401-U401</f>
        <v>0</v>
      </c>
      <c r="W401" s="688"/>
      <c r="X401" s="688"/>
      <c r="Y401" s="688"/>
      <c r="Z401" s="688"/>
      <c r="AA401" s="688"/>
      <c r="AB401" s="688"/>
      <c r="AC401" s="611">
        <f t="shared" ref="AC401:AC464" si="72">SUM(X401:AA401)-W401-AB401</f>
        <v>0</v>
      </c>
      <c r="AD401" s="688"/>
      <c r="AE401" s="688"/>
      <c r="AF401" s="688"/>
      <c r="AG401" s="688"/>
      <c r="AH401" s="688"/>
      <c r="AI401" s="688"/>
      <c r="AJ401" s="611">
        <f t="shared" si="68"/>
        <v>0</v>
      </c>
      <c r="AK401" s="688"/>
      <c r="AL401" s="688"/>
      <c r="AM401" s="688"/>
      <c r="AN401" s="688"/>
      <c r="AO401" s="688"/>
      <c r="AP401" s="688"/>
      <c r="AQ401" s="611">
        <f t="shared" si="69"/>
        <v>0</v>
      </c>
      <c r="AR401" s="473"/>
      <c r="AS401" s="664">
        <f t="shared" si="70"/>
        <v>386</v>
      </c>
      <c r="AT401" s="611">
        <f t="shared" ref="AT401:AT464" si="73">H401+O401</f>
        <v>0</v>
      </c>
      <c r="AU401" s="611">
        <f t="shared" ref="AU401:AU464" si="74">AC401+V401</f>
        <v>0</v>
      </c>
      <c r="AV401" s="611">
        <f t="shared" ref="AV401:AV464" si="75">AJ401+AQ401</f>
        <v>0</v>
      </c>
    </row>
    <row r="402" spans="1:48" ht="18" customHeight="1" x14ac:dyDescent="0.25">
      <c r="A402" s="664">
        <f t="shared" ref="A402:A465" si="76">A401+1</f>
        <v>387</v>
      </c>
      <c r="B402" s="688"/>
      <c r="C402" s="688"/>
      <c r="D402" s="688"/>
      <c r="E402" s="688"/>
      <c r="F402" s="688"/>
      <c r="G402" s="688"/>
      <c r="H402" s="611">
        <f t="shared" si="66"/>
        <v>0</v>
      </c>
      <c r="I402" s="688"/>
      <c r="J402" s="688"/>
      <c r="K402" s="688"/>
      <c r="L402" s="688"/>
      <c r="M402" s="688"/>
      <c r="N402" s="688"/>
      <c r="O402" s="611">
        <f t="shared" si="67"/>
        <v>0</v>
      </c>
      <c r="P402" s="688"/>
      <c r="Q402" s="688"/>
      <c r="R402" s="688"/>
      <c r="S402" s="688"/>
      <c r="T402" s="688"/>
      <c r="U402" s="688"/>
      <c r="V402" s="611">
        <f t="shared" si="71"/>
        <v>0</v>
      </c>
      <c r="W402" s="688"/>
      <c r="X402" s="688"/>
      <c r="Y402" s="688"/>
      <c r="Z402" s="688"/>
      <c r="AA402" s="688"/>
      <c r="AB402" s="688"/>
      <c r="AC402" s="611">
        <f t="shared" si="72"/>
        <v>0</v>
      </c>
      <c r="AD402" s="688"/>
      <c r="AE402" s="688"/>
      <c r="AF402" s="688"/>
      <c r="AG402" s="688"/>
      <c r="AH402" s="688"/>
      <c r="AI402" s="688"/>
      <c r="AJ402" s="611">
        <f t="shared" si="68"/>
        <v>0</v>
      </c>
      <c r="AK402" s="688"/>
      <c r="AL402" s="688"/>
      <c r="AM402" s="688"/>
      <c r="AN402" s="688"/>
      <c r="AO402" s="688"/>
      <c r="AP402" s="688"/>
      <c r="AQ402" s="611">
        <f t="shared" si="69"/>
        <v>0</v>
      </c>
      <c r="AR402" s="473"/>
      <c r="AS402" s="664">
        <f t="shared" si="70"/>
        <v>387</v>
      </c>
      <c r="AT402" s="611">
        <f t="shared" si="73"/>
        <v>0</v>
      </c>
      <c r="AU402" s="611">
        <f t="shared" si="74"/>
        <v>0</v>
      </c>
      <c r="AV402" s="611">
        <f t="shared" si="75"/>
        <v>0</v>
      </c>
    </row>
    <row r="403" spans="1:48" ht="18" customHeight="1" x14ac:dyDescent="0.25">
      <c r="A403" s="664">
        <f t="shared" si="76"/>
        <v>388</v>
      </c>
      <c r="B403" s="688"/>
      <c r="C403" s="688"/>
      <c r="D403" s="688"/>
      <c r="E403" s="688"/>
      <c r="F403" s="688"/>
      <c r="G403" s="688"/>
      <c r="H403" s="611">
        <f t="shared" si="66"/>
        <v>0</v>
      </c>
      <c r="I403" s="688"/>
      <c r="J403" s="688"/>
      <c r="K403" s="688"/>
      <c r="L403" s="688"/>
      <c r="M403" s="688"/>
      <c r="N403" s="688"/>
      <c r="O403" s="611">
        <f t="shared" si="67"/>
        <v>0</v>
      </c>
      <c r="P403" s="688"/>
      <c r="Q403" s="688"/>
      <c r="R403" s="688"/>
      <c r="S403" s="688"/>
      <c r="T403" s="688"/>
      <c r="U403" s="688"/>
      <c r="V403" s="611">
        <f t="shared" si="71"/>
        <v>0</v>
      </c>
      <c r="W403" s="688"/>
      <c r="X403" s="688"/>
      <c r="Y403" s="688"/>
      <c r="Z403" s="688"/>
      <c r="AA403" s="688"/>
      <c r="AB403" s="688"/>
      <c r="AC403" s="611">
        <f t="shared" si="72"/>
        <v>0</v>
      </c>
      <c r="AD403" s="688"/>
      <c r="AE403" s="688"/>
      <c r="AF403" s="688"/>
      <c r="AG403" s="688"/>
      <c r="AH403" s="688"/>
      <c r="AI403" s="688"/>
      <c r="AJ403" s="611">
        <f t="shared" si="68"/>
        <v>0</v>
      </c>
      <c r="AK403" s="688"/>
      <c r="AL403" s="688"/>
      <c r="AM403" s="688"/>
      <c r="AN403" s="688"/>
      <c r="AO403" s="688"/>
      <c r="AP403" s="688"/>
      <c r="AQ403" s="611">
        <f t="shared" si="69"/>
        <v>0</v>
      </c>
      <c r="AR403" s="473"/>
      <c r="AS403" s="664">
        <f t="shared" si="70"/>
        <v>388</v>
      </c>
      <c r="AT403" s="611">
        <f t="shared" si="73"/>
        <v>0</v>
      </c>
      <c r="AU403" s="611">
        <f t="shared" si="74"/>
        <v>0</v>
      </c>
      <c r="AV403" s="611">
        <f t="shared" si="75"/>
        <v>0</v>
      </c>
    </row>
    <row r="404" spans="1:48" ht="18" customHeight="1" x14ac:dyDescent="0.25">
      <c r="A404" s="664">
        <f t="shared" si="76"/>
        <v>389</v>
      </c>
      <c r="B404" s="688"/>
      <c r="C404" s="688"/>
      <c r="D404" s="688"/>
      <c r="E404" s="688"/>
      <c r="F404" s="688"/>
      <c r="G404" s="688"/>
      <c r="H404" s="611">
        <f t="shared" si="66"/>
        <v>0</v>
      </c>
      <c r="I404" s="688"/>
      <c r="J404" s="688"/>
      <c r="K404" s="688"/>
      <c r="L404" s="688"/>
      <c r="M404" s="688"/>
      <c r="N404" s="688"/>
      <c r="O404" s="611">
        <f t="shared" si="67"/>
        <v>0</v>
      </c>
      <c r="P404" s="688"/>
      <c r="Q404" s="688"/>
      <c r="R404" s="688"/>
      <c r="S404" s="688"/>
      <c r="T404" s="688"/>
      <c r="U404" s="688"/>
      <c r="V404" s="611">
        <f t="shared" si="71"/>
        <v>0</v>
      </c>
      <c r="W404" s="688"/>
      <c r="X404" s="688"/>
      <c r="Y404" s="688"/>
      <c r="Z404" s="688"/>
      <c r="AA404" s="688"/>
      <c r="AB404" s="688"/>
      <c r="AC404" s="611">
        <f t="shared" si="72"/>
        <v>0</v>
      </c>
      <c r="AD404" s="688"/>
      <c r="AE404" s="688"/>
      <c r="AF404" s="688"/>
      <c r="AG404" s="688"/>
      <c r="AH404" s="688"/>
      <c r="AI404" s="688"/>
      <c r="AJ404" s="611">
        <f t="shared" si="68"/>
        <v>0</v>
      </c>
      <c r="AK404" s="688"/>
      <c r="AL404" s="688"/>
      <c r="AM404" s="688"/>
      <c r="AN404" s="688"/>
      <c r="AO404" s="688"/>
      <c r="AP404" s="688"/>
      <c r="AQ404" s="611">
        <f t="shared" si="69"/>
        <v>0</v>
      </c>
      <c r="AR404" s="473"/>
      <c r="AS404" s="664">
        <f t="shared" si="70"/>
        <v>389</v>
      </c>
      <c r="AT404" s="611">
        <f t="shared" si="73"/>
        <v>0</v>
      </c>
      <c r="AU404" s="611">
        <f t="shared" si="74"/>
        <v>0</v>
      </c>
      <c r="AV404" s="611">
        <f t="shared" si="75"/>
        <v>0</v>
      </c>
    </row>
    <row r="405" spans="1:48" ht="18" customHeight="1" x14ac:dyDescent="0.25">
      <c r="A405" s="664">
        <f t="shared" si="76"/>
        <v>390</v>
      </c>
      <c r="B405" s="688"/>
      <c r="C405" s="688"/>
      <c r="D405" s="688"/>
      <c r="E405" s="688"/>
      <c r="F405" s="688"/>
      <c r="G405" s="688"/>
      <c r="H405" s="611">
        <f t="shared" si="66"/>
        <v>0</v>
      </c>
      <c r="I405" s="688"/>
      <c r="J405" s="688"/>
      <c r="K405" s="688"/>
      <c r="L405" s="688"/>
      <c r="M405" s="688"/>
      <c r="N405" s="688"/>
      <c r="O405" s="611">
        <f t="shared" si="67"/>
        <v>0</v>
      </c>
      <c r="P405" s="688"/>
      <c r="Q405" s="688"/>
      <c r="R405" s="688"/>
      <c r="S405" s="688"/>
      <c r="T405" s="688"/>
      <c r="U405" s="688"/>
      <c r="V405" s="611">
        <f t="shared" si="71"/>
        <v>0</v>
      </c>
      <c r="W405" s="688"/>
      <c r="X405" s="688"/>
      <c r="Y405" s="688"/>
      <c r="Z405" s="688"/>
      <c r="AA405" s="688"/>
      <c r="AB405" s="688"/>
      <c r="AC405" s="611">
        <f t="shared" si="72"/>
        <v>0</v>
      </c>
      <c r="AD405" s="688"/>
      <c r="AE405" s="688"/>
      <c r="AF405" s="688"/>
      <c r="AG405" s="688"/>
      <c r="AH405" s="688"/>
      <c r="AI405" s="688"/>
      <c r="AJ405" s="611">
        <f t="shared" si="68"/>
        <v>0</v>
      </c>
      <c r="AK405" s="688"/>
      <c r="AL405" s="688"/>
      <c r="AM405" s="688"/>
      <c r="AN405" s="688"/>
      <c r="AO405" s="688"/>
      <c r="AP405" s="688"/>
      <c r="AQ405" s="611">
        <f t="shared" si="69"/>
        <v>0</v>
      </c>
      <c r="AR405" s="473"/>
      <c r="AS405" s="664">
        <f t="shared" si="70"/>
        <v>390</v>
      </c>
      <c r="AT405" s="611">
        <f t="shared" si="73"/>
        <v>0</v>
      </c>
      <c r="AU405" s="611">
        <f t="shared" si="74"/>
        <v>0</v>
      </c>
      <c r="AV405" s="611">
        <f t="shared" si="75"/>
        <v>0</v>
      </c>
    </row>
    <row r="406" spans="1:48" ht="18" customHeight="1" x14ac:dyDescent="0.25">
      <c r="A406" s="664">
        <f t="shared" si="76"/>
        <v>391</v>
      </c>
      <c r="B406" s="688"/>
      <c r="C406" s="688"/>
      <c r="D406" s="688"/>
      <c r="E406" s="688"/>
      <c r="F406" s="688"/>
      <c r="G406" s="688"/>
      <c r="H406" s="611">
        <f t="shared" si="66"/>
        <v>0</v>
      </c>
      <c r="I406" s="688"/>
      <c r="J406" s="688"/>
      <c r="K406" s="688"/>
      <c r="L406" s="688"/>
      <c r="M406" s="688"/>
      <c r="N406" s="688"/>
      <c r="O406" s="611">
        <f t="shared" si="67"/>
        <v>0</v>
      </c>
      <c r="P406" s="688"/>
      <c r="Q406" s="688"/>
      <c r="R406" s="688"/>
      <c r="S406" s="688"/>
      <c r="T406" s="688"/>
      <c r="U406" s="688"/>
      <c r="V406" s="611">
        <f t="shared" si="71"/>
        <v>0</v>
      </c>
      <c r="W406" s="688"/>
      <c r="X406" s="688"/>
      <c r="Y406" s="688"/>
      <c r="Z406" s="688"/>
      <c r="AA406" s="688"/>
      <c r="AB406" s="688"/>
      <c r="AC406" s="611">
        <f t="shared" si="72"/>
        <v>0</v>
      </c>
      <c r="AD406" s="688"/>
      <c r="AE406" s="688"/>
      <c r="AF406" s="688"/>
      <c r="AG406" s="688"/>
      <c r="AH406" s="688"/>
      <c r="AI406" s="688"/>
      <c r="AJ406" s="611">
        <f t="shared" si="68"/>
        <v>0</v>
      </c>
      <c r="AK406" s="688"/>
      <c r="AL406" s="688"/>
      <c r="AM406" s="688"/>
      <c r="AN406" s="688"/>
      <c r="AO406" s="688"/>
      <c r="AP406" s="688"/>
      <c r="AQ406" s="611">
        <f t="shared" si="69"/>
        <v>0</v>
      </c>
      <c r="AR406" s="473"/>
      <c r="AS406" s="664">
        <f t="shared" si="70"/>
        <v>391</v>
      </c>
      <c r="AT406" s="611">
        <f t="shared" si="73"/>
        <v>0</v>
      </c>
      <c r="AU406" s="611">
        <f t="shared" si="74"/>
        <v>0</v>
      </c>
      <c r="AV406" s="611">
        <f t="shared" si="75"/>
        <v>0</v>
      </c>
    </row>
    <row r="407" spans="1:48" ht="18" customHeight="1" x14ac:dyDescent="0.25">
      <c r="A407" s="664">
        <f t="shared" si="76"/>
        <v>392</v>
      </c>
      <c r="B407" s="688"/>
      <c r="C407" s="688"/>
      <c r="D407" s="688"/>
      <c r="E407" s="688"/>
      <c r="F407" s="688"/>
      <c r="G407" s="688"/>
      <c r="H407" s="611">
        <f t="shared" si="66"/>
        <v>0</v>
      </c>
      <c r="I407" s="688"/>
      <c r="J407" s="688"/>
      <c r="K407" s="688"/>
      <c r="L407" s="688"/>
      <c r="M407" s="688"/>
      <c r="N407" s="688"/>
      <c r="O407" s="611">
        <f t="shared" si="67"/>
        <v>0</v>
      </c>
      <c r="P407" s="688"/>
      <c r="Q407" s="688"/>
      <c r="R407" s="688"/>
      <c r="S407" s="688"/>
      <c r="T407" s="688"/>
      <c r="U407" s="688"/>
      <c r="V407" s="611">
        <f t="shared" si="71"/>
        <v>0</v>
      </c>
      <c r="W407" s="688"/>
      <c r="X407" s="688"/>
      <c r="Y407" s="688"/>
      <c r="Z407" s="688"/>
      <c r="AA407" s="688"/>
      <c r="AB407" s="688"/>
      <c r="AC407" s="611">
        <f t="shared" si="72"/>
        <v>0</v>
      </c>
      <c r="AD407" s="688"/>
      <c r="AE407" s="688"/>
      <c r="AF407" s="688"/>
      <c r="AG407" s="688"/>
      <c r="AH407" s="688"/>
      <c r="AI407" s="688"/>
      <c r="AJ407" s="611">
        <f t="shared" si="68"/>
        <v>0</v>
      </c>
      <c r="AK407" s="688"/>
      <c r="AL407" s="688"/>
      <c r="AM407" s="688"/>
      <c r="AN407" s="688"/>
      <c r="AO407" s="688"/>
      <c r="AP407" s="688"/>
      <c r="AQ407" s="611">
        <f t="shared" si="69"/>
        <v>0</v>
      </c>
      <c r="AR407" s="473"/>
      <c r="AS407" s="664">
        <f t="shared" si="70"/>
        <v>392</v>
      </c>
      <c r="AT407" s="611">
        <f t="shared" si="73"/>
        <v>0</v>
      </c>
      <c r="AU407" s="611">
        <f t="shared" si="74"/>
        <v>0</v>
      </c>
      <c r="AV407" s="611">
        <f t="shared" si="75"/>
        <v>0</v>
      </c>
    </row>
    <row r="408" spans="1:48" ht="18" customHeight="1" x14ac:dyDescent="0.25">
      <c r="A408" s="664">
        <f t="shared" si="76"/>
        <v>393</v>
      </c>
      <c r="B408" s="688"/>
      <c r="C408" s="688"/>
      <c r="D408" s="688"/>
      <c r="E408" s="688"/>
      <c r="F408" s="688"/>
      <c r="G408" s="688"/>
      <c r="H408" s="611">
        <f t="shared" si="66"/>
        <v>0</v>
      </c>
      <c r="I408" s="688"/>
      <c r="J408" s="688"/>
      <c r="K408" s="688"/>
      <c r="L408" s="688"/>
      <c r="M408" s="688"/>
      <c r="N408" s="688"/>
      <c r="O408" s="611">
        <f t="shared" si="67"/>
        <v>0</v>
      </c>
      <c r="P408" s="688"/>
      <c r="Q408" s="688"/>
      <c r="R408" s="688"/>
      <c r="S408" s="688"/>
      <c r="T408" s="688"/>
      <c r="U408" s="688"/>
      <c r="V408" s="611">
        <f t="shared" si="71"/>
        <v>0</v>
      </c>
      <c r="W408" s="688"/>
      <c r="X408" s="688"/>
      <c r="Y408" s="688"/>
      <c r="Z408" s="688"/>
      <c r="AA408" s="688"/>
      <c r="AB408" s="688"/>
      <c r="AC408" s="611">
        <f t="shared" si="72"/>
        <v>0</v>
      </c>
      <c r="AD408" s="688"/>
      <c r="AE408" s="688"/>
      <c r="AF408" s="688"/>
      <c r="AG408" s="688"/>
      <c r="AH408" s="688"/>
      <c r="AI408" s="688"/>
      <c r="AJ408" s="611">
        <f t="shared" si="68"/>
        <v>0</v>
      </c>
      <c r="AK408" s="688"/>
      <c r="AL408" s="688"/>
      <c r="AM408" s="688"/>
      <c r="AN408" s="688"/>
      <c r="AO408" s="688"/>
      <c r="AP408" s="688"/>
      <c r="AQ408" s="611">
        <f t="shared" si="69"/>
        <v>0</v>
      </c>
      <c r="AR408" s="473"/>
      <c r="AS408" s="664">
        <f t="shared" si="70"/>
        <v>393</v>
      </c>
      <c r="AT408" s="611">
        <f t="shared" si="73"/>
        <v>0</v>
      </c>
      <c r="AU408" s="611">
        <f t="shared" si="74"/>
        <v>0</v>
      </c>
      <c r="AV408" s="611">
        <f t="shared" si="75"/>
        <v>0</v>
      </c>
    </row>
    <row r="409" spans="1:48" ht="18" customHeight="1" x14ac:dyDescent="0.25">
      <c r="A409" s="664">
        <f t="shared" si="76"/>
        <v>394</v>
      </c>
      <c r="B409" s="688"/>
      <c r="C409" s="688"/>
      <c r="D409" s="688"/>
      <c r="E409" s="688"/>
      <c r="F409" s="688"/>
      <c r="G409" s="688"/>
      <c r="H409" s="611">
        <f t="shared" si="66"/>
        <v>0</v>
      </c>
      <c r="I409" s="688"/>
      <c r="J409" s="688"/>
      <c r="K409" s="688"/>
      <c r="L409" s="688"/>
      <c r="M409" s="688"/>
      <c r="N409" s="688"/>
      <c r="O409" s="611">
        <f t="shared" si="67"/>
        <v>0</v>
      </c>
      <c r="P409" s="688"/>
      <c r="Q409" s="688"/>
      <c r="R409" s="688"/>
      <c r="S409" s="688"/>
      <c r="T409" s="688"/>
      <c r="U409" s="688"/>
      <c r="V409" s="611">
        <f t="shared" si="71"/>
        <v>0</v>
      </c>
      <c r="W409" s="688"/>
      <c r="X409" s="688"/>
      <c r="Y409" s="688"/>
      <c r="Z409" s="688"/>
      <c r="AA409" s="688"/>
      <c r="AB409" s="688"/>
      <c r="AC409" s="611">
        <f t="shared" si="72"/>
        <v>0</v>
      </c>
      <c r="AD409" s="688"/>
      <c r="AE409" s="688"/>
      <c r="AF409" s="688"/>
      <c r="AG409" s="688"/>
      <c r="AH409" s="688"/>
      <c r="AI409" s="688"/>
      <c r="AJ409" s="611">
        <f t="shared" si="68"/>
        <v>0</v>
      </c>
      <c r="AK409" s="688"/>
      <c r="AL409" s="688"/>
      <c r="AM409" s="688"/>
      <c r="AN409" s="688"/>
      <c r="AO409" s="688"/>
      <c r="AP409" s="688"/>
      <c r="AQ409" s="611">
        <f t="shared" si="69"/>
        <v>0</v>
      </c>
      <c r="AR409" s="473"/>
      <c r="AS409" s="664">
        <f t="shared" si="70"/>
        <v>394</v>
      </c>
      <c r="AT409" s="611">
        <f t="shared" si="73"/>
        <v>0</v>
      </c>
      <c r="AU409" s="611">
        <f t="shared" si="74"/>
        <v>0</v>
      </c>
      <c r="AV409" s="611">
        <f t="shared" si="75"/>
        <v>0</v>
      </c>
    </row>
    <row r="410" spans="1:48" ht="18" customHeight="1" x14ac:dyDescent="0.25">
      <c r="A410" s="664">
        <f t="shared" si="76"/>
        <v>395</v>
      </c>
      <c r="B410" s="688"/>
      <c r="C410" s="688"/>
      <c r="D410" s="688"/>
      <c r="E410" s="688"/>
      <c r="F410" s="688"/>
      <c r="G410" s="688"/>
      <c r="H410" s="611">
        <f t="shared" si="66"/>
        <v>0</v>
      </c>
      <c r="I410" s="688"/>
      <c r="J410" s="688"/>
      <c r="K410" s="688"/>
      <c r="L410" s="688"/>
      <c r="M410" s="688"/>
      <c r="N410" s="688"/>
      <c r="O410" s="611">
        <f t="shared" si="67"/>
        <v>0</v>
      </c>
      <c r="P410" s="688"/>
      <c r="Q410" s="688"/>
      <c r="R410" s="688"/>
      <c r="S410" s="688"/>
      <c r="T410" s="688"/>
      <c r="U410" s="688"/>
      <c r="V410" s="611">
        <f t="shared" si="71"/>
        <v>0</v>
      </c>
      <c r="W410" s="688"/>
      <c r="X410" s="688"/>
      <c r="Y410" s="688"/>
      <c r="Z410" s="688"/>
      <c r="AA410" s="688"/>
      <c r="AB410" s="688"/>
      <c r="AC410" s="611">
        <f t="shared" si="72"/>
        <v>0</v>
      </c>
      <c r="AD410" s="688"/>
      <c r="AE410" s="688"/>
      <c r="AF410" s="688"/>
      <c r="AG410" s="688"/>
      <c r="AH410" s="688"/>
      <c r="AI410" s="688"/>
      <c r="AJ410" s="611">
        <f t="shared" si="68"/>
        <v>0</v>
      </c>
      <c r="AK410" s="688"/>
      <c r="AL410" s="688"/>
      <c r="AM410" s="688"/>
      <c r="AN410" s="688"/>
      <c r="AO410" s="688"/>
      <c r="AP410" s="688"/>
      <c r="AQ410" s="611">
        <f t="shared" si="69"/>
        <v>0</v>
      </c>
      <c r="AR410" s="473"/>
      <c r="AS410" s="664">
        <f t="shared" si="70"/>
        <v>395</v>
      </c>
      <c r="AT410" s="611">
        <f t="shared" si="73"/>
        <v>0</v>
      </c>
      <c r="AU410" s="611">
        <f t="shared" si="74"/>
        <v>0</v>
      </c>
      <c r="AV410" s="611">
        <f t="shared" si="75"/>
        <v>0</v>
      </c>
    </row>
    <row r="411" spans="1:48" ht="18" customHeight="1" x14ac:dyDescent="0.25">
      <c r="A411" s="664">
        <f t="shared" si="76"/>
        <v>396</v>
      </c>
      <c r="B411" s="688"/>
      <c r="C411" s="688"/>
      <c r="D411" s="688"/>
      <c r="E411" s="688"/>
      <c r="F411" s="688"/>
      <c r="G411" s="688"/>
      <c r="H411" s="611">
        <f t="shared" si="66"/>
        <v>0</v>
      </c>
      <c r="I411" s="688"/>
      <c r="J411" s="688"/>
      <c r="K411" s="688"/>
      <c r="L411" s="688"/>
      <c r="M411" s="688"/>
      <c r="N411" s="688"/>
      <c r="O411" s="611">
        <f t="shared" si="67"/>
        <v>0</v>
      </c>
      <c r="P411" s="688"/>
      <c r="Q411" s="688"/>
      <c r="R411" s="688"/>
      <c r="S411" s="688"/>
      <c r="T411" s="688"/>
      <c r="U411" s="688"/>
      <c r="V411" s="611">
        <f t="shared" si="71"/>
        <v>0</v>
      </c>
      <c r="W411" s="688"/>
      <c r="X411" s="688"/>
      <c r="Y411" s="688"/>
      <c r="Z411" s="688"/>
      <c r="AA411" s="688"/>
      <c r="AB411" s="688"/>
      <c r="AC411" s="611">
        <f t="shared" si="72"/>
        <v>0</v>
      </c>
      <c r="AD411" s="688"/>
      <c r="AE411" s="688"/>
      <c r="AF411" s="688"/>
      <c r="AG411" s="688"/>
      <c r="AH411" s="688"/>
      <c r="AI411" s="688"/>
      <c r="AJ411" s="611">
        <f t="shared" si="68"/>
        <v>0</v>
      </c>
      <c r="AK411" s="688"/>
      <c r="AL411" s="688"/>
      <c r="AM411" s="688"/>
      <c r="AN411" s="688"/>
      <c r="AO411" s="688"/>
      <c r="AP411" s="688"/>
      <c r="AQ411" s="611">
        <f t="shared" si="69"/>
        <v>0</v>
      </c>
      <c r="AR411" s="473"/>
      <c r="AS411" s="664">
        <f t="shared" si="70"/>
        <v>396</v>
      </c>
      <c r="AT411" s="611">
        <f t="shared" si="73"/>
        <v>0</v>
      </c>
      <c r="AU411" s="611">
        <f t="shared" si="74"/>
        <v>0</v>
      </c>
      <c r="AV411" s="611">
        <f t="shared" si="75"/>
        <v>0</v>
      </c>
    </row>
    <row r="412" spans="1:48" ht="18" customHeight="1" x14ac:dyDescent="0.25">
      <c r="A412" s="664">
        <f t="shared" si="76"/>
        <v>397</v>
      </c>
      <c r="B412" s="688"/>
      <c r="C412" s="688"/>
      <c r="D412" s="688"/>
      <c r="E412" s="688"/>
      <c r="F412" s="688"/>
      <c r="G412" s="688"/>
      <c r="H412" s="611">
        <f t="shared" si="66"/>
        <v>0</v>
      </c>
      <c r="I412" s="688"/>
      <c r="J412" s="688"/>
      <c r="K412" s="688"/>
      <c r="L412" s="688"/>
      <c r="M412" s="688"/>
      <c r="N412" s="688"/>
      <c r="O412" s="611">
        <f t="shared" si="67"/>
        <v>0</v>
      </c>
      <c r="P412" s="688"/>
      <c r="Q412" s="688"/>
      <c r="R412" s="688"/>
      <c r="S412" s="688"/>
      <c r="T412" s="688"/>
      <c r="U412" s="688"/>
      <c r="V412" s="611">
        <f t="shared" si="71"/>
        <v>0</v>
      </c>
      <c r="W412" s="688"/>
      <c r="X412" s="688"/>
      <c r="Y412" s="688"/>
      <c r="Z412" s="688"/>
      <c r="AA412" s="688"/>
      <c r="AB412" s="688"/>
      <c r="AC412" s="611">
        <f t="shared" si="72"/>
        <v>0</v>
      </c>
      <c r="AD412" s="688"/>
      <c r="AE412" s="688"/>
      <c r="AF412" s="688"/>
      <c r="AG412" s="688"/>
      <c r="AH412" s="688"/>
      <c r="AI412" s="688"/>
      <c r="AJ412" s="611">
        <f t="shared" si="68"/>
        <v>0</v>
      </c>
      <c r="AK412" s="688"/>
      <c r="AL412" s="688"/>
      <c r="AM412" s="688"/>
      <c r="AN412" s="688"/>
      <c r="AO412" s="688"/>
      <c r="AP412" s="688"/>
      <c r="AQ412" s="611">
        <f t="shared" si="69"/>
        <v>0</v>
      </c>
      <c r="AR412" s="473"/>
      <c r="AS412" s="664">
        <f t="shared" si="70"/>
        <v>397</v>
      </c>
      <c r="AT412" s="611">
        <f t="shared" si="73"/>
        <v>0</v>
      </c>
      <c r="AU412" s="611">
        <f t="shared" si="74"/>
        <v>0</v>
      </c>
      <c r="AV412" s="611">
        <f t="shared" si="75"/>
        <v>0</v>
      </c>
    </row>
    <row r="413" spans="1:48" ht="18" customHeight="1" x14ac:dyDescent="0.25">
      <c r="A413" s="664">
        <f t="shared" si="76"/>
        <v>398</v>
      </c>
      <c r="B413" s="688"/>
      <c r="C413" s="688"/>
      <c r="D413" s="688"/>
      <c r="E413" s="688"/>
      <c r="F413" s="688"/>
      <c r="G413" s="688"/>
      <c r="H413" s="611">
        <f t="shared" si="66"/>
        <v>0</v>
      </c>
      <c r="I413" s="688"/>
      <c r="J413" s="688"/>
      <c r="K413" s="688"/>
      <c r="L413" s="688"/>
      <c r="M413" s="688"/>
      <c r="N413" s="688"/>
      <c r="O413" s="611">
        <f t="shared" si="67"/>
        <v>0</v>
      </c>
      <c r="P413" s="688"/>
      <c r="Q413" s="688"/>
      <c r="R413" s="688"/>
      <c r="S413" s="688"/>
      <c r="T413" s="688"/>
      <c r="U413" s="688"/>
      <c r="V413" s="611">
        <f t="shared" si="71"/>
        <v>0</v>
      </c>
      <c r="W413" s="688"/>
      <c r="X413" s="688"/>
      <c r="Y413" s="688"/>
      <c r="Z413" s="688"/>
      <c r="AA413" s="688"/>
      <c r="AB413" s="688"/>
      <c r="AC413" s="611">
        <f t="shared" si="72"/>
        <v>0</v>
      </c>
      <c r="AD413" s="688"/>
      <c r="AE413" s="688"/>
      <c r="AF413" s="688"/>
      <c r="AG413" s="688"/>
      <c r="AH413" s="688"/>
      <c r="AI413" s="688"/>
      <c r="AJ413" s="611">
        <f t="shared" si="68"/>
        <v>0</v>
      </c>
      <c r="AK413" s="688"/>
      <c r="AL413" s="688"/>
      <c r="AM413" s="688"/>
      <c r="AN413" s="688"/>
      <c r="AO413" s="688"/>
      <c r="AP413" s="688"/>
      <c r="AQ413" s="611">
        <f t="shared" si="69"/>
        <v>0</v>
      </c>
      <c r="AR413" s="473"/>
      <c r="AS413" s="664">
        <f t="shared" si="70"/>
        <v>398</v>
      </c>
      <c r="AT413" s="611">
        <f t="shared" si="73"/>
        <v>0</v>
      </c>
      <c r="AU413" s="611">
        <f t="shared" si="74"/>
        <v>0</v>
      </c>
      <c r="AV413" s="611">
        <f t="shared" si="75"/>
        <v>0</v>
      </c>
    </row>
    <row r="414" spans="1:48" ht="18" customHeight="1" x14ac:dyDescent="0.25">
      <c r="A414" s="664">
        <f t="shared" si="76"/>
        <v>399</v>
      </c>
      <c r="B414" s="688"/>
      <c r="C414" s="688"/>
      <c r="D414" s="688"/>
      <c r="E414" s="688"/>
      <c r="F414" s="688"/>
      <c r="G414" s="688"/>
      <c r="H414" s="611">
        <f t="shared" si="66"/>
        <v>0</v>
      </c>
      <c r="I414" s="688"/>
      <c r="J414" s="688"/>
      <c r="K414" s="688"/>
      <c r="L414" s="688"/>
      <c r="M414" s="688"/>
      <c r="N414" s="688"/>
      <c r="O414" s="611">
        <f t="shared" si="67"/>
        <v>0</v>
      </c>
      <c r="P414" s="688"/>
      <c r="Q414" s="688"/>
      <c r="R414" s="688"/>
      <c r="S414" s="688"/>
      <c r="T414" s="688"/>
      <c r="U414" s="688"/>
      <c r="V414" s="611">
        <f t="shared" si="71"/>
        <v>0</v>
      </c>
      <c r="W414" s="688"/>
      <c r="X414" s="688"/>
      <c r="Y414" s="688"/>
      <c r="Z414" s="688"/>
      <c r="AA414" s="688"/>
      <c r="AB414" s="688"/>
      <c r="AC414" s="611">
        <f t="shared" si="72"/>
        <v>0</v>
      </c>
      <c r="AD414" s="688"/>
      <c r="AE414" s="688"/>
      <c r="AF414" s="688"/>
      <c r="AG414" s="688"/>
      <c r="AH414" s="688"/>
      <c r="AI414" s="688"/>
      <c r="AJ414" s="611">
        <f t="shared" si="68"/>
        <v>0</v>
      </c>
      <c r="AK414" s="688"/>
      <c r="AL414" s="688"/>
      <c r="AM414" s="688"/>
      <c r="AN414" s="688"/>
      <c r="AO414" s="688"/>
      <c r="AP414" s="688"/>
      <c r="AQ414" s="611">
        <f t="shared" si="69"/>
        <v>0</v>
      </c>
      <c r="AR414" s="473"/>
      <c r="AS414" s="664">
        <f t="shared" si="70"/>
        <v>399</v>
      </c>
      <c r="AT414" s="611">
        <f t="shared" si="73"/>
        <v>0</v>
      </c>
      <c r="AU414" s="611">
        <f t="shared" si="74"/>
        <v>0</v>
      </c>
      <c r="AV414" s="611">
        <f t="shared" si="75"/>
        <v>0</v>
      </c>
    </row>
    <row r="415" spans="1:48" ht="18" customHeight="1" x14ac:dyDescent="0.25">
      <c r="A415" s="664">
        <f t="shared" si="76"/>
        <v>400</v>
      </c>
      <c r="B415" s="688"/>
      <c r="C415" s="688"/>
      <c r="D415" s="688"/>
      <c r="E415" s="688"/>
      <c r="F415" s="688"/>
      <c r="G415" s="688"/>
      <c r="H415" s="611">
        <f t="shared" si="66"/>
        <v>0</v>
      </c>
      <c r="I415" s="688"/>
      <c r="J415" s="688"/>
      <c r="K415" s="688"/>
      <c r="L415" s="688"/>
      <c r="M415" s="688"/>
      <c r="N415" s="688"/>
      <c r="O415" s="611">
        <f t="shared" si="67"/>
        <v>0</v>
      </c>
      <c r="P415" s="688"/>
      <c r="Q415" s="688"/>
      <c r="R415" s="688"/>
      <c r="S415" s="688"/>
      <c r="T415" s="688"/>
      <c r="U415" s="688"/>
      <c r="V415" s="611">
        <f t="shared" si="71"/>
        <v>0</v>
      </c>
      <c r="W415" s="688"/>
      <c r="X415" s="688"/>
      <c r="Y415" s="688"/>
      <c r="Z415" s="688"/>
      <c r="AA415" s="688"/>
      <c r="AB415" s="688"/>
      <c r="AC415" s="611">
        <f t="shared" si="72"/>
        <v>0</v>
      </c>
      <c r="AD415" s="688"/>
      <c r="AE415" s="688"/>
      <c r="AF415" s="688"/>
      <c r="AG415" s="688"/>
      <c r="AH415" s="688"/>
      <c r="AI415" s="688"/>
      <c r="AJ415" s="611">
        <f t="shared" si="68"/>
        <v>0</v>
      </c>
      <c r="AK415" s="688"/>
      <c r="AL415" s="688"/>
      <c r="AM415" s="688"/>
      <c r="AN415" s="688"/>
      <c r="AO415" s="688"/>
      <c r="AP415" s="688"/>
      <c r="AQ415" s="611">
        <f t="shared" si="69"/>
        <v>0</v>
      </c>
      <c r="AR415" s="473"/>
      <c r="AS415" s="664">
        <f t="shared" si="70"/>
        <v>400</v>
      </c>
      <c r="AT415" s="611">
        <f t="shared" si="73"/>
        <v>0</v>
      </c>
      <c r="AU415" s="611">
        <f t="shared" si="74"/>
        <v>0</v>
      </c>
      <c r="AV415" s="611">
        <f t="shared" si="75"/>
        <v>0</v>
      </c>
    </row>
    <row r="416" spans="1:48" ht="18" customHeight="1" x14ac:dyDescent="0.25">
      <c r="A416" s="664">
        <f t="shared" si="76"/>
        <v>401</v>
      </c>
      <c r="B416" s="688"/>
      <c r="C416" s="688"/>
      <c r="D416" s="688"/>
      <c r="E416" s="688"/>
      <c r="F416" s="688"/>
      <c r="G416" s="688"/>
      <c r="H416" s="611">
        <f t="shared" si="66"/>
        <v>0</v>
      </c>
      <c r="I416" s="688"/>
      <c r="J416" s="688"/>
      <c r="K416" s="688"/>
      <c r="L416" s="688"/>
      <c r="M416" s="688"/>
      <c r="N416" s="688"/>
      <c r="O416" s="611">
        <f t="shared" si="67"/>
        <v>0</v>
      </c>
      <c r="P416" s="688"/>
      <c r="Q416" s="688"/>
      <c r="R416" s="688"/>
      <c r="S416" s="688"/>
      <c r="T416" s="688"/>
      <c r="U416" s="688"/>
      <c r="V416" s="611">
        <f t="shared" si="71"/>
        <v>0</v>
      </c>
      <c r="W416" s="688"/>
      <c r="X416" s="688"/>
      <c r="Y416" s="688"/>
      <c r="Z416" s="688"/>
      <c r="AA416" s="688"/>
      <c r="AB416" s="688"/>
      <c r="AC416" s="611">
        <f t="shared" si="72"/>
        <v>0</v>
      </c>
      <c r="AD416" s="688"/>
      <c r="AE416" s="688"/>
      <c r="AF416" s="688"/>
      <c r="AG416" s="688"/>
      <c r="AH416" s="688"/>
      <c r="AI416" s="688"/>
      <c r="AJ416" s="611">
        <f t="shared" si="68"/>
        <v>0</v>
      </c>
      <c r="AK416" s="688"/>
      <c r="AL416" s="688"/>
      <c r="AM416" s="688"/>
      <c r="AN416" s="688"/>
      <c r="AO416" s="688"/>
      <c r="AP416" s="688"/>
      <c r="AQ416" s="611">
        <f t="shared" si="69"/>
        <v>0</v>
      </c>
      <c r="AR416" s="473"/>
      <c r="AS416" s="664">
        <f t="shared" si="70"/>
        <v>401</v>
      </c>
      <c r="AT416" s="611">
        <f t="shared" si="73"/>
        <v>0</v>
      </c>
      <c r="AU416" s="611">
        <f t="shared" si="74"/>
        <v>0</v>
      </c>
      <c r="AV416" s="611">
        <f t="shared" si="75"/>
        <v>0</v>
      </c>
    </row>
    <row r="417" spans="1:48" ht="18" customHeight="1" x14ac:dyDescent="0.25">
      <c r="A417" s="664">
        <f t="shared" si="76"/>
        <v>402</v>
      </c>
      <c r="B417" s="688"/>
      <c r="C417" s="688"/>
      <c r="D417" s="688"/>
      <c r="E417" s="688"/>
      <c r="F417" s="688"/>
      <c r="G417" s="688"/>
      <c r="H417" s="611">
        <f t="shared" si="66"/>
        <v>0</v>
      </c>
      <c r="I417" s="688"/>
      <c r="J417" s="688"/>
      <c r="K417" s="688"/>
      <c r="L417" s="688"/>
      <c r="M417" s="688"/>
      <c r="N417" s="688"/>
      <c r="O417" s="611">
        <f t="shared" si="67"/>
        <v>0</v>
      </c>
      <c r="P417" s="688"/>
      <c r="Q417" s="688"/>
      <c r="R417" s="688"/>
      <c r="S417" s="688"/>
      <c r="T417" s="688"/>
      <c r="U417" s="688"/>
      <c r="V417" s="611">
        <f t="shared" si="71"/>
        <v>0</v>
      </c>
      <c r="W417" s="688"/>
      <c r="X417" s="688"/>
      <c r="Y417" s="688"/>
      <c r="Z417" s="688"/>
      <c r="AA417" s="688"/>
      <c r="AB417" s="688"/>
      <c r="AC417" s="611">
        <f t="shared" si="72"/>
        <v>0</v>
      </c>
      <c r="AD417" s="688"/>
      <c r="AE417" s="688"/>
      <c r="AF417" s="688"/>
      <c r="AG417" s="688"/>
      <c r="AH417" s="688"/>
      <c r="AI417" s="688"/>
      <c r="AJ417" s="611">
        <f t="shared" si="68"/>
        <v>0</v>
      </c>
      <c r="AK417" s="688"/>
      <c r="AL417" s="688"/>
      <c r="AM417" s="688"/>
      <c r="AN417" s="688"/>
      <c r="AO417" s="688"/>
      <c r="AP417" s="688"/>
      <c r="AQ417" s="611">
        <f t="shared" si="69"/>
        <v>0</v>
      </c>
      <c r="AR417" s="473"/>
      <c r="AS417" s="664">
        <f t="shared" si="70"/>
        <v>402</v>
      </c>
      <c r="AT417" s="611">
        <f t="shared" si="73"/>
        <v>0</v>
      </c>
      <c r="AU417" s="611">
        <f t="shared" si="74"/>
        <v>0</v>
      </c>
      <c r="AV417" s="611">
        <f t="shared" si="75"/>
        <v>0</v>
      </c>
    </row>
    <row r="418" spans="1:48" ht="18" customHeight="1" x14ac:dyDescent="0.25">
      <c r="A418" s="664">
        <f t="shared" si="76"/>
        <v>403</v>
      </c>
      <c r="B418" s="688"/>
      <c r="C418" s="688"/>
      <c r="D418" s="688"/>
      <c r="E418" s="688"/>
      <c r="F418" s="688"/>
      <c r="G418" s="688"/>
      <c r="H418" s="611">
        <f t="shared" si="66"/>
        <v>0</v>
      </c>
      <c r="I418" s="688"/>
      <c r="J418" s="688"/>
      <c r="K418" s="688"/>
      <c r="L418" s="688"/>
      <c r="M418" s="688"/>
      <c r="N418" s="688"/>
      <c r="O418" s="611">
        <f t="shared" si="67"/>
        <v>0</v>
      </c>
      <c r="P418" s="688"/>
      <c r="Q418" s="688"/>
      <c r="R418" s="688"/>
      <c r="S418" s="688"/>
      <c r="T418" s="688"/>
      <c r="U418" s="688"/>
      <c r="V418" s="611">
        <f t="shared" si="71"/>
        <v>0</v>
      </c>
      <c r="W418" s="688"/>
      <c r="X418" s="688"/>
      <c r="Y418" s="688"/>
      <c r="Z418" s="688"/>
      <c r="AA418" s="688"/>
      <c r="AB418" s="688"/>
      <c r="AC418" s="611">
        <f t="shared" si="72"/>
        <v>0</v>
      </c>
      <c r="AD418" s="688"/>
      <c r="AE418" s="688"/>
      <c r="AF418" s="688"/>
      <c r="AG418" s="688"/>
      <c r="AH418" s="688"/>
      <c r="AI418" s="688"/>
      <c r="AJ418" s="611">
        <f t="shared" si="68"/>
        <v>0</v>
      </c>
      <c r="AK418" s="688"/>
      <c r="AL418" s="688"/>
      <c r="AM418" s="688"/>
      <c r="AN418" s="688"/>
      <c r="AO418" s="688"/>
      <c r="AP418" s="688"/>
      <c r="AQ418" s="611">
        <f t="shared" si="69"/>
        <v>0</v>
      </c>
      <c r="AR418" s="473"/>
      <c r="AS418" s="664">
        <f t="shared" si="70"/>
        <v>403</v>
      </c>
      <c r="AT418" s="611">
        <f t="shared" si="73"/>
        <v>0</v>
      </c>
      <c r="AU418" s="611">
        <f t="shared" si="74"/>
        <v>0</v>
      </c>
      <c r="AV418" s="611">
        <f t="shared" si="75"/>
        <v>0</v>
      </c>
    </row>
    <row r="419" spans="1:48" ht="18" customHeight="1" x14ac:dyDescent="0.25">
      <c r="A419" s="664">
        <f t="shared" si="76"/>
        <v>404</v>
      </c>
      <c r="B419" s="688"/>
      <c r="C419" s="688"/>
      <c r="D419" s="688"/>
      <c r="E419" s="688"/>
      <c r="F419" s="688"/>
      <c r="G419" s="688"/>
      <c r="H419" s="611">
        <f t="shared" si="66"/>
        <v>0</v>
      </c>
      <c r="I419" s="688"/>
      <c r="J419" s="688"/>
      <c r="K419" s="688"/>
      <c r="L419" s="688"/>
      <c r="M419" s="688"/>
      <c r="N419" s="688"/>
      <c r="O419" s="611">
        <f t="shared" si="67"/>
        <v>0</v>
      </c>
      <c r="P419" s="688"/>
      <c r="Q419" s="688"/>
      <c r="R419" s="688"/>
      <c r="S419" s="688"/>
      <c r="T419" s="688"/>
      <c r="U419" s="688"/>
      <c r="V419" s="611">
        <f t="shared" si="71"/>
        <v>0</v>
      </c>
      <c r="W419" s="688"/>
      <c r="X419" s="688"/>
      <c r="Y419" s="688"/>
      <c r="Z419" s="688"/>
      <c r="AA419" s="688"/>
      <c r="AB419" s="688"/>
      <c r="AC419" s="611">
        <f t="shared" si="72"/>
        <v>0</v>
      </c>
      <c r="AD419" s="688"/>
      <c r="AE419" s="688"/>
      <c r="AF419" s="688"/>
      <c r="AG419" s="688"/>
      <c r="AH419" s="688"/>
      <c r="AI419" s="688"/>
      <c r="AJ419" s="611">
        <f t="shared" si="68"/>
        <v>0</v>
      </c>
      <c r="AK419" s="688"/>
      <c r="AL419" s="688"/>
      <c r="AM419" s="688"/>
      <c r="AN419" s="688"/>
      <c r="AO419" s="688"/>
      <c r="AP419" s="688"/>
      <c r="AQ419" s="611">
        <f t="shared" si="69"/>
        <v>0</v>
      </c>
      <c r="AR419" s="473"/>
      <c r="AS419" s="664">
        <f t="shared" si="70"/>
        <v>404</v>
      </c>
      <c r="AT419" s="611">
        <f t="shared" si="73"/>
        <v>0</v>
      </c>
      <c r="AU419" s="611">
        <f t="shared" si="74"/>
        <v>0</v>
      </c>
      <c r="AV419" s="611">
        <f t="shared" si="75"/>
        <v>0</v>
      </c>
    </row>
    <row r="420" spans="1:48" ht="18" customHeight="1" x14ac:dyDescent="0.25">
      <c r="A420" s="664">
        <f t="shared" si="76"/>
        <v>405</v>
      </c>
      <c r="B420" s="688"/>
      <c r="C420" s="688"/>
      <c r="D420" s="688"/>
      <c r="E420" s="688"/>
      <c r="F420" s="688"/>
      <c r="G420" s="688"/>
      <c r="H420" s="611">
        <f t="shared" si="66"/>
        <v>0</v>
      </c>
      <c r="I420" s="688"/>
      <c r="J420" s="688"/>
      <c r="K420" s="688"/>
      <c r="L420" s="688"/>
      <c r="M420" s="688"/>
      <c r="N420" s="688"/>
      <c r="O420" s="611">
        <f t="shared" si="67"/>
        <v>0</v>
      </c>
      <c r="P420" s="688"/>
      <c r="Q420" s="688"/>
      <c r="R420" s="688"/>
      <c r="S420" s="688"/>
      <c r="T420" s="688"/>
      <c r="U420" s="688"/>
      <c r="V420" s="611">
        <f t="shared" si="71"/>
        <v>0</v>
      </c>
      <c r="W420" s="688"/>
      <c r="X420" s="688"/>
      <c r="Y420" s="688"/>
      <c r="Z420" s="688"/>
      <c r="AA420" s="688"/>
      <c r="AB420" s="688"/>
      <c r="AC420" s="611">
        <f t="shared" si="72"/>
        <v>0</v>
      </c>
      <c r="AD420" s="688"/>
      <c r="AE420" s="688"/>
      <c r="AF420" s="688"/>
      <c r="AG420" s="688"/>
      <c r="AH420" s="688"/>
      <c r="AI420" s="688"/>
      <c r="AJ420" s="611">
        <f t="shared" si="68"/>
        <v>0</v>
      </c>
      <c r="AK420" s="688"/>
      <c r="AL420" s="688"/>
      <c r="AM420" s="688"/>
      <c r="AN420" s="688"/>
      <c r="AO420" s="688"/>
      <c r="AP420" s="688"/>
      <c r="AQ420" s="611">
        <f t="shared" si="69"/>
        <v>0</v>
      </c>
      <c r="AR420" s="473"/>
      <c r="AS420" s="664">
        <f t="shared" si="70"/>
        <v>405</v>
      </c>
      <c r="AT420" s="611">
        <f t="shared" si="73"/>
        <v>0</v>
      </c>
      <c r="AU420" s="611">
        <f t="shared" si="74"/>
        <v>0</v>
      </c>
      <c r="AV420" s="611">
        <f t="shared" si="75"/>
        <v>0</v>
      </c>
    </row>
    <row r="421" spans="1:48" ht="18" customHeight="1" x14ac:dyDescent="0.25">
      <c r="A421" s="664">
        <f t="shared" si="76"/>
        <v>406</v>
      </c>
      <c r="B421" s="688"/>
      <c r="C421" s="688"/>
      <c r="D421" s="688"/>
      <c r="E421" s="688"/>
      <c r="F421" s="688"/>
      <c r="G421" s="688"/>
      <c r="H421" s="611">
        <f t="shared" si="66"/>
        <v>0</v>
      </c>
      <c r="I421" s="688"/>
      <c r="J421" s="688"/>
      <c r="K421" s="688"/>
      <c r="L421" s="688"/>
      <c r="M421" s="688"/>
      <c r="N421" s="688"/>
      <c r="O421" s="611">
        <f t="shared" si="67"/>
        <v>0</v>
      </c>
      <c r="P421" s="688"/>
      <c r="Q421" s="688"/>
      <c r="R421" s="688"/>
      <c r="S421" s="688"/>
      <c r="T421" s="688"/>
      <c r="U421" s="688"/>
      <c r="V421" s="611">
        <f t="shared" si="71"/>
        <v>0</v>
      </c>
      <c r="W421" s="688"/>
      <c r="X421" s="688"/>
      <c r="Y421" s="688"/>
      <c r="Z421" s="688"/>
      <c r="AA421" s="688"/>
      <c r="AB421" s="688"/>
      <c r="AC421" s="611">
        <f t="shared" si="72"/>
        <v>0</v>
      </c>
      <c r="AD421" s="688"/>
      <c r="AE421" s="688"/>
      <c r="AF421" s="688"/>
      <c r="AG421" s="688"/>
      <c r="AH421" s="688"/>
      <c r="AI421" s="688"/>
      <c r="AJ421" s="611">
        <f t="shared" si="68"/>
        <v>0</v>
      </c>
      <c r="AK421" s="688"/>
      <c r="AL421" s="688"/>
      <c r="AM421" s="688"/>
      <c r="AN421" s="688"/>
      <c r="AO421" s="688"/>
      <c r="AP421" s="688"/>
      <c r="AQ421" s="611">
        <f t="shared" si="69"/>
        <v>0</v>
      </c>
      <c r="AR421" s="473"/>
      <c r="AS421" s="664">
        <f t="shared" si="70"/>
        <v>406</v>
      </c>
      <c r="AT421" s="611">
        <f t="shared" si="73"/>
        <v>0</v>
      </c>
      <c r="AU421" s="611">
        <f t="shared" si="74"/>
        <v>0</v>
      </c>
      <c r="AV421" s="611">
        <f t="shared" si="75"/>
        <v>0</v>
      </c>
    </row>
    <row r="422" spans="1:48" ht="18" customHeight="1" x14ac:dyDescent="0.25">
      <c r="A422" s="664">
        <f t="shared" si="76"/>
        <v>407</v>
      </c>
      <c r="B422" s="688"/>
      <c r="C422" s="688"/>
      <c r="D422" s="688"/>
      <c r="E422" s="688"/>
      <c r="F422" s="688"/>
      <c r="G422" s="688"/>
      <c r="H422" s="611">
        <f t="shared" si="66"/>
        <v>0</v>
      </c>
      <c r="I422" s="688"/>
      <c r="J422" s="688"/>
      <c r="K422" s="688"/>
      <c r="L422" s="688"/>
      <c r="M422" s="688"/>
      <c r="N422" s="688"/>
      <c r="O422" s="611">
        <f t="shared" si="67"/>
        <v>0</v>
      </c>
      <c r="P422" s="688"/>
      <c r="Q422" s="688"/>
      <c r="R422" s="688"/>
      <c r="S422" s="688"/>
      <c r="T422" s="688"/>
      <c r="U422" s="688"/>
      <c r="V422" s="611">
        <f t="shared" si="71"/>
        <v>0</v>
      </c>
      <c r="W422" s="688"/>
      <c r="X422" s="688"/>
      <c r="Y422" s="688"/>
      <c r="Z422" s="688"/>
      <c r="AA422" s="688"/>
      <c r="AB422" s="688"/>
      <c r="AC422" s="611">
        <f t="shared" si="72"/>
        <v>0</v>
      </c>
      <c r="AD422" s="688"/>
      <c r="AE422" s="688"/>
      <c r="AF422" s="688"/>
      <c r="AG422" s="688"/>
      <c r="AH422" s="688"/>
      <c r="AI422" s="688"/>
      <c r="AJ422" s="611">
        <f t="shared" si="68"/>
        <v>0</v>
      </c>
      <c r="AK422" s="688"/>
      <c r="AL422" s="688"/>
      <c r="AM422" s="688"/>
      <c r="AN422" s="688"/>
      <c r="AO422" s="688"/>
      <c r="AP422" s="688"/>
      <c r="AQ422" s="611">
        <f t="shared" si="69"/>
        <v>0</v>
      </c>
      <c r="AR422" s="473"/>
      <c r="AS422" s="664">
        <f t="shared" si="70"/>
        <v>407</v>
      </c>
      <c r="AT422" s="611">
        <f t="shared" si="73"/>
        <v>0</v>
      </c>
      <c r="AU422" s="611">
        <f t="shared" si="74"/>
        <v>0</v>
      </c>
      <c r="AV422" s="611">
        <f t="shared" si="75"/>
        <v>0</v>
      </c>
    </row>
    <row r="423" spans="1:48" ht="18" customHeight="1" x14ac:dyDescent="0.25">
      <c r="A423" s="664">
        <f t="shared" si="76"/>
        <v>408</v>
      </c>
      <c r="B423" s="688"/>
      <c r="C423" s="688"/>
      <c r="D423" s="688"/>
      <c r="E423" s="688"/>
      <c r="F423" s="688"/>
      <c r="G423" s="688"/>
      <c r="H423" s="611">
        <f t="shared" si="66"/>
        <v>0</v>
      </c>
      <c r="I423" s="688"/>
      <c r="J423" s="688"/>
      <c r="K423" s="688"/>
      <c r="L423" s="688"/>
      <c r="M423" s="688"/>
      <c r="N423" s="688"/>
      <c r="O423" s="611">
        <f t="shared" si="67"/>
        <v>0</v>
      </c>
      <c r="P423" s="688"/>
      <c r="Q423" s="688"/>
      <c r="R423" s="688"/>
      <c r="S423" s="688"/>
      <c r="T423" s="688"/>
      <c r="U423" s="688"/>
      <c r="V423" s="611">
        <f t="shared" si="71"/>
        <v>0</v>
      </c>
      <c r="W423" s="688"/>
      <c r="X423" s="688"/>
      <c r="Y423" s="688"/>
      <c r="Z423" s="688"/>
      <c r="AA423" s="688"/>
      <c r="AB423" s="688"/>
      <c r="AC423" s="611">
        <f t="shared" si="72"/>
        <v>0</v>
      </c>
      <c r="AD423" s="688"/>
      <c r="AE423" s="688"/>
      <c r="AF423" s="688"/>
      <c r="AG423" s="688"/>
      <c r="AH423" s="688"/>
      <c r="AI423" s="688"/>
      <c r="AJ423" s="611">
        <f t="shared" si="68"/>
        <v>0</v>
      </c>
      <c r="AK423" s="688"/>
      <c r="AL423" s="688"/>
      <c r="AM423" s="688"/>
      <c r="AN423" s="688"/>
      <c r="AO423" s="688"/>
      <c r="AP423" s="688"/>
      <c r="AQ423" s="611">
        <f t="shared" si="69"/>
        <v>0</v>
      </c>
      <c r="AR423" s="473"/>
      <c r="AS423" s="664">
        <f t="shared" si="70"/>
        <v>408</v>
      </c>
      <c r="AT423" s="611">
        <f t="shared" si="73"/>
        <v>0</v>
      </c>
      <c r="AU423" s="611">
        <f t="shared" si="74"/>
        <v>0</v>
      </c>
      <c r="AV423" s="611">
        <f t="shared" si="75"/>
        <v>0</v>
      </c>
    </row>
    <row r="424" spans="1:48" ht="18" customHeight="1" x14ac:dyDescent="0.25">
      <c r="A424" s="664">
        <f t="shared" si="76"/>
        <v>409</v>
      </c>
      <c r="B424" s="688"/>
      <c r="C424" s="688"/>
      <c r="D424" s="688"/>
      <c r="E424" s="688"/>
      <c r="F424" s="688"/>
      <c r="G424" s="688"/>
      <c r="H424" s="611">
        <f t="shared" si="66"/>
        <v>0</v>
      </c>
      <c r="I424" s="688"/>
      <c r="J424" s="688"/>
      <c r="K424" s="688"/>
      <c r="L424" s="688"/>
      <c r="M424" s="688"/>
      <c r="N424" s="688"/>
      <c r="O424" s="611">
        <f t="shared" si="67"/>
        <v>0</v>
      </c>
      <c r="P424" s="688"/>
      <c r="Q424" s="688"/>
      <c r="R424" s="688"/>
      <c r="S424" s="688"/>
      <c r="T424" s="688"/>
      <c r="U424" s="688"/>
      <c r="V424" s="611">
        <f t="shared" si="71"/>
        <v>0</v>
      </c>
      <c r="W424" s="688"/>
      <c r="X424" s="688"/>
      <c r="Y424" s="688"/>
      <c r="Z424" s="688"/>
      <c r="AA424" s="688"/>
      <c r="AB424" s="688"/>
      <c r="AC424" s="611">
        <f t="shared" si="72"/>
        <v>0</v>
      </c>
      <c r="AD424" s="688"/>
      <c r="AE424" s="688"/>
      <c r="AF424" s="688"/>
      <c r="AG424" s="688"/>
      <c r="AH424" s="688"/>
      <c r="AI424" s="688"/>
      <c r="AJ424" s="611">
        <f t="shared" si="68"/>
        <v>0</v>
      </c>
      <c r="AK424" s="688"/>
      <c r="AL424" s="688"/>
      <c r="AM424" s="688"/>
      <c r="AN424" s="688"/>
      <c r="AO424" s="688"/>
      <c r="AP424" s="688"/>
      <c r="AQ424" s="611">
        <f t="shared" si="69"/>
        <v>0</v>
      </c>
      <c r="AR424" s="473"/>
      <c r="AS424" s="664">
        <f t="shared" si="70"/>
        <v>409</v>
      </c>
      <c r="AT424" s="611">
        <f t="shared" si="73"/>
        <v>0</v>
      </c>
      <c r="AU424" s="611">
        <f t="shared" si="74"/>
        <v>0</v>
      </c>
      <c r="AV424" s="611">
        <f t="shared" si="75"/>
        <v>0</v>
      </c>
    </row>
    <row r="425" spans="1:48" ht="18" customHeight="1" x14ac:dyDescent="0.25">
      <c r="A425" s="664">
        <f t="shared" si="76"/>
        <v>410</v>
      </c>
      <c r="B425" s="688"/>
      <c r="C425" s="688"/>
      <c r="D425" s="688"/>
      <c r="E425" s="688"/>
      <c r="F425" s="688"/>
      <c r="G425" s="688"/>
      <c r="H425" s="611">
        <f t="shared" si="66"/>
        <v>0</v>
      </c>
      <c r="I425" s="688"/>
      <c r="J425" s="688"/>
      <c r="K425" s="688"/>
      <c r="L425" s="688"/>
      <c r="M425" s="688"/>
      <c r="N425" s="688"/>
      <c r="O425" s="611">
        <f t="shared" si="67"/>
        <v>0</v>
      </c>
      <c r="P425" s="688"/>
      <c r="Q425" s="688"/>
      <c r="R425" s="688"/>
      <c r="S425" s="688"/>
      <c r="T425" s="688"/>
      <c r="U425" s="688"/>
      <c r="V425" s="611">
        <f t="shared" si="71"/>
        <v>0</v>
      </c>
      <c r="W425" s="688"/>
      <c r="X425" s="688"/>
      <c r="Y425" s="688"/>
      <c r="Z425" s="688"/>
      <c r="AA425" s="688"/>
      <c r="AB425" s="688"/>
      <c r="AC425" s="611">
        <f t="shared" si="72"/>
        <v>0</v>
      </c>
      <c r="AD425" s="688"/>
      <c r="AE425" s="688"/>
      <c r="AF425" s="688"/>
      <c r="AG425" s="688"/>
      <c r="AH425" s="688"/>
      <c r="AI425" s="688"/>
      <c r="AJ425" s="611">
        <f t="shared" si="68"/>
        <v>0</v>
      </c>
      <c r="AK425" s="688"/>
      <c r="AL425" s="688"/>
      <c r="AM425" s="688"/>
      <c r="AN425" s="688"/>
      <c r="AO425" s="688"/>
      <c r="AP425" s="688"/>
      <c r="AQ425" s="611">
        <f t="shared" si="69"/>
        <v>0</v>
      </c>
      <c r="AR425" s="473"/>
      <c r="AS425" s="664">
        <f t="shared" si="70"/>
        <v>410</v>
      </c>
      <c r="AT425" s="611">
        <f t="shared" si="73"/>
        <v>0</v>
      </c>
      <c r="AU425" s="611">
        <f t="shared" si="74"/>
        <v>0</v>
      </c>
      <c r="AV425" s="611">
        <f t="shared" si="75"/>
        <v>0</v>
      </c>
    </row>
    <row r="426" spans="1:48" ht="18" customHeight="1" x14ac:dyDescent="0.25">
      <c r="A426" s="664">
        <f t="shared" si="76"/>
        <v>411</v>
      </c>
      <c r="B426" s="688"/>
      <c r="C426" s="688"/>
      <c r="D426" s="688"/>
      <c r="E426" s="688"/>
      <c r="F426" s="688"/>
      <c r="G426" s="688"/>
      <c r="H426" s="611">
        <f t="shared" si="66"/>
        <v>0</v>
      </c>
      <c r="I426" s="688"/>
      <c r="J426" s="688"/>
      <c r="K426" s="688"/>
      <c r="L426" s="688"/>
      <c r="M426" s="688"/>
      <c r="N426" s="688"/>
      <c r="O426" s="611">
        <f t="shared" si="67"/>
        <v>0</v>
      </c>
      <c r="P426" s="688"/>
      <c r="Q426" s="688"/>
      <c r="R426" s="688"/>
      <c r="S426" s="688"/>
      <c r="T426" s="688"/>
      <c r="U426" s="688"/>
      <c r="V426" s="611">
        <f t="shared" si="71"/>
        <v>0</v>
      </c>
      <c r="W426" s="688"/>
      <c r="X426" s="688"/>
      <c r="Y426" s="688"/>
      <c r="Z426" s="688"/>
      <c r="AA426" s="688"/>
      <c r="AB426" s="688"/>
      <c r="AC426" s="611">
        <f t="shared" si="72"/>
        <v>0</v>
      </c>
      <c r="AD426" s="688"/>
      <c r="AE426" s="688"/>
      <c r="AF426" s="688"/>
      <c r="AG426" s="688"/>
      <c r="AH426" s="688"/>
      <c r="AI426" s="688"/>
      <c r="AJ426" s="611">
        <f t="shared" si="68"/>
        <v>0</v>
      </c>
      <c r="AK426" s="688"/>
      <c r="AL426" s="688"/>
      <c r="AM426" s="688"/>
      <c r="AN426" s="688"/>
      <c r="AO426" s="688"/>
      <c r="AP426" s="688"/>
      <c r="AQ426" s="611">
        <f t="shared" si="69"/>
        <v>0</v>
      </c>
      <c r="AR426" s="473"/>
      <c r="AS426" s="664">
        <f t="shared" si="70"/>
        <v>411</v>
      </c>
      <c r="AT426" s="611">
        <f t="shared" si="73"/>
        <v>0</v>
      </c>
      <c r="AU426" s="611">
        <f t="shared" si="74"/>
        <v>0</v>
      </c>
      <c r="AV426" s="611">
        <f t="shared" si="75"/>
        <v>0</v>
      </c>
    </row>
    <row r="427" spans="1:48" ht="18" customHeight="1" x14ac:dyDescent="0.25">
      <c r="A427" s="664">
        <f t="shared" si="76"/>
        <v>412</v>
      </c>
      <c r="B427" s="688"/>
      <c r="C427" s="688"/>
      <c r="D427" s="688"/>
      <c r="E427" s="688"/>
      <c r="F427" s="688"/>
      <c r="G427" s="688"/>
      <c r="H427" s="611">
        <f t="shared" si="66"/>
        <v>0</v>
      </c>
      <c r="I427" s="688"/>
      <c r="J427" s="688"/>
      <c r="K427" s="688"/>
      <c r="L427" s="688"/>
      <c r="M427" s="688"/>
      <c r="N427" s="688"/>
      <c r="O427" s="611">
        <f t="shared" si="67"/>
        <v>0</v>
      </c>
      <c r="P427" s="688"/>
      <c r="Q427" s="688"/>
      <c r="R427" s="688"/>
      <c r="S427" s="688"/>
      <c r="T427" s="688"/>
      <c r="U427" s="688"/>
      <c r="V427" s="611">
        <f t="shared" si="71"/>
        <v>0</v>
      </c>
      <c r="W427" s="688"/>
      <c r="X427" s="688"/>
      <c r="Y427" s="688"/>
      <c r="Z427" s="688"/>
      <c r="AA427" s="688"/>
      <c r="AB427" s="688"/>
      <c r="AC427" s="611">
        <f t="shared" si="72"/>
        <v>0</v>
      </c>
      <c r="AD427" s="688"/>
      <c r="AE427" s="688"/>
      <c r="AF427" s="688"/>
      <c r="AG427" s="688"/>
      <c r="AH427" s="688"/>
      <c r="AI427" s="688"/>
      <c r="AJ427" s="611">
        <f t="shared" si="68"/>
        <v>0</v>
      </c>
      <c r="AK427" s="688"/>
      <c r="AL427" s="688"/>
      <c r="AM427" s="688"/>
      <c r="AN427" s="688"/>
      <c r="AO427" s="688"/>
      <c r="AP427" s="688"/>
      <c r="AQ427" s="611">
        <f t="shared" si="69"/>
        <v>0</v>
      </c>
      <c r="AR427" s="473"/>
      <c r="AS427" s="664">
        <f t="shared" si="70"/>
        <v>412</v>
      </c>
      <c r="AT427" s="611">
        <f t="shared" si="73"/>
        <v>0</v>
      </c>
      <c r="AU427" s="611">
        <f t="shared" si="74"/>
        <v>0</v>
      </c>
      <c r="AV427" s="611">
        <f t="shared" si="75"/>
        <v>0</v>
      </c>
    </row>
    <row r="428" spans="1:48" ht="18" customHeight="1" x14ac:dyDescent="0.25">
      <c r="A428" s="664">
        <f t="shared" si="76"/>
        <v>413</v>
      </c>
      <c r="B428" s="688"/>
      <c r="C428" s="688"/>
      <c r="D428" s="688"/>
      <c r="E428" s="688"/>
      <c r="F428" s="688"/>
      <c r="G428" s="688"/>
      <c r="H428" s="611">
        <f t="shared" si="66"/>
        <v>0</v>
      </c>
      <c r="I428" s="688"/>
      <c r="J428" s="688"/>
      <c r="K428" s="688"/>
      <c r="L428" s="688"/>
      <c r="M428" s="688"/>
      <c r="N428" s="688"/>
      <c r="O428" s="611">
        <f t="shared" si="67"/>
        <v>0</v>
      </c>
      <c r="P428" s="688"/>
      <c r="Q428" s="688"/>
      <c r="R428" s="688"/>
      <c r="S428" s="688"/>
      <c r="T428" s="688"/>
      <c r="U428" s="688"/>
      <c r="V428" s="611">
        <f t="shared" si="71"/>
        <v>0</v>
      </c>
      <c r="W428" s="688"/>
      <c r="X428" s="688"/>
      <c r="Y428" s="688"/>
      <c r="Z428" s="688"/>
      <c r="AA428" s="688"/>
      <c r="AB428" s="688"/>
      <c r="AC428" s="611">
        <f t="shared" si="72"/>
        <v>0</v>
      </c>
      <c r="AD428" s="688"/>
      <c r="AE428" s="688"/>
      <c r="AF428" s="688"/>
      <c r="AG428" s="688"/>
      <c r="AH428" s="688"/>
      <c r="AI428" s="688"/>
      <c r="AJ428" s="611">
        <f t="shared" si="68"/>
        <v>0</v>
      </c>
      <c r="AK428" s="688"/>
      <c r="AL428" s="688"/>
      <c r="AM428" s="688"/>
      <c r="AN428" s="688"/>
      <c r="AO428" s="688"/>
      <c r="AP428" s="688"/>
      <c r="AQ428" s="611">
        <f t="shared" si="69"/>
        <v>0</v>
      </c>
      <c r="AR428" s="473"/>
      <c r="AS428" s="664">
        <f t="shared" si="70"/>
        <v>413</v>
      </c>
      <c r="AT428" s="611">
        <f t="shared" si="73"/>
        <v>0</v>
      </c>
      <c r="AU428" s="611">
        <f t="shared" si="74"/>
        <v>0</v>
      </c>
      <c r="AV428" s="611">
        <f t="shared" si="75"/>
        <v>0</v>
      </c>
    </row>
    <row r="429" spans="1:48" ht="18" customHeight="1" x14ac:dyDescent="0.25">
      <c r="A429" s="664">
        <f t="shared" si="76"/>
        <v>414</v>
      </c>
      <c r="B429" s="688"/>
      <c r="C429" s="688"/>
      <c r="D429" s="688"/>
      <c r="E429" s="688"/>
      <c r="F429" s="688"/>
      <c r="G429" s="688"/>
      <c r="H429" s="611">
        <f t="shared" si="66"/>
        <v>0</v>
      </c>
      <c r="I429" s="688"/>
      <c r="J429" s="688"/>
      <c r="K429" s="688"/>
      <c r="L429" s="688"/>
      <c r="M429" s="688"/>
      <c r="N429" s="688"/>
      <c r="O429" s="611">
        <f t="shared" si="67"/>
        <v>0</v>
      </c>
      <c r="P429" s="688"/>
      <c r="Q429" s="688"/>
      <c r="R429" s="688"/>
      <c r="S429" s="688"/>
      <c r="T429" s="688"/>
      <c r="U429" s="688"/>
      <c r="V429" s="611">
        <f t="shared" si="71"/>
        <v>0</v>
      </c>
      <c r="W429" s="688"/>
      <c r="X429" s="688"/>
      <c r="Y429" s="688"/>
      <c r="Z429" s="688"/>
      <c r="AA429" s="688"/>
      <c r="AB429" s="688"/>
      <c r="AC429" s="611">
        <f t="shared" si="72"/>
        <v>0</v>
      </c>
      <c r="AD429" s="688"/>
      <c r="AE429" s="688"/>
      <c r="AF429" s="688"/>
      <c r="AG429" s="688"/>
      <c r="AH429" s="688"/>
      <c r="AI429" s="688"/>
      <c r="AJ429" s="611">
        <f t="shared" si="68"/>
        <v>0</v>
      </c>
      <c r="AK429" s="688"/>
      <c r="AL429" s="688"/>
      <c r="AM429" s="688"/>
      <c r="AN429" s="688"/>
      <c r="AO429" s="688"/>
      <c r="AP429" s="688"/>
      <c r="AQ429" s="611">
        <f t="shared" si="69"/>
        <v>0</v>
      </c>
      <c r="AR429" s="473"/>
      <c r="AS429" s="664">
        <f t="shared" si="70"/>
        <v>414</v>
      </c>
      <c r="AT429" s="611">
        <f t="shared" si="73"/>
        <v>0</v>
      </c>
      <c r="AU429" s="611">
        <f t="shared" si="74"/>
        <v>0</v>
      </c>
      <c r="AV429" s="611">
        <f t="shared" si="75"/>
        <v>0</v>
      </c>
    </row>
    <row r="430" spans="1:48" ht="18" customHeight="1" x14ac:dyDescent="0.25">
      <c r="A430" s="664">
        <f t="shared" si="76"/>
        <v>415</v>
      </c>
      <c r="B430" s="688"/>
      <c r="C430" s="688"/>
      <c r="D430" s="688"/>
      <c r="E430" s="688"/>
      <c r="F430" s="688"/>
      <c r="G430" s="688"/>
      <c r="H430" s="611">
        <f t="shared" si="66"/>
        <v>0</v>
      </c>
      <c r="I430" s="688"/>
      <c r="J430" s="688"/>
      <c r="K430" s="688"/>
      <c r="L430" s="688"/>
      <c r="M430" s="688"/>
      <c r="N430" s="688"/>
      <c r="O430" s="611">
        <f t="shared" si="67"/>
        <v>0</v>
      </c>
      <c r="P430" s="688"/>
      <c r="Q430" s="688"/>
      <c r="R430" s="688"/>
      <c r="S430" s="688"/>
      <c r="T430" s="688"/>
      <c r="U430" s="688"/>
      <c r="V430" s="611">
        <f t="shared" si="71"/>
        <v>0</v>
      </c>
      <c r="W430" s="688"/>
      <c r="X430" s="688"/>
      <c r="Y430" s="688"/>
      <c r="Z430" s="688"/>
      <c r="AA430" s="688"/>
      <c r="AB430" s="688"/>
      <c r="AC430" s="611">
        <f t="shared" si="72"/>
        <v>0</v>
      </c>
      <c r="AD430" s="688"/>
      <c r="AE430" s="688"/>
      <c r="AF430" s="688"/>
      <c r="AG430" s="688"/>
      <c r="AH430" s="688"/>
      <c r="AI430" s="688"/>
      <c r="AJ430" s="611">
        <f t="shared" si="68"/>
        <v>0</v>
      </c>
      <c r="AK430" s="688"/>
      <c r="AL430" s="688"/>
      <c r="AM430" s="688"/>
      <c r="AN430" s="688"/>
      <c r="AO430" s="688"/>
      <c r="AP430" s="688"/>
      <c r="AQ430" s="611">
        <f t="shared" si="69"/>
        <v>0</v>
      </c>
      <c r="AR430" s="473"/>
      <c r="AS430" s="664">
        <f t="shared" si="70"/>
        <v>415</v>
      </c>
      <c r="AT430" s="611">
        <f t="shared" si="73"/>
        <v>0</v>
      </c>
      <c r="AU430" s="611">
        <f t="shared" si="74"/>
        <v>0</v>
      </c>
      <c r="AV430" s="611">
        <f t="shared" si="75"/>
        <v>0</v>
      </c>
    </row>
    <row r="431" spans="1:48" ht="18" customHeight="1" x14ac:dyDescent="0.25">
      <c r="A431" s="664">
        <f t="shared" si="76"/>
        <v>416</v>
      </c>
      <c r="B431" s="688"/>
      <c r="C431" s="688"/>
      <c r="D431" s="688"/>
      <c r="E431" s="688"/>
      <c r="F431" s="688"/>
      <c r="G431" s="688"/>
      <c r="H431" s="611">
        <f t="shared" si="66"/>
        <v>0</v>
      </c>
      <c r="I431" s="688"/>
      <c r="J431" s="688"/>
      <c r="K431" s="688"/>
      <c r="L431" s="688"/>
      <c r="M431" s="688"/>
      <c r="N431" s="688"/>
      <c r="O431" s="611">
        <f t="shared" si="67"/>
        <v>0</v>
      </c>
      <c r="P431" s="688"/>
      <c r="Q431" s="688"/>
      <c r="R431" s="688"/>
      <c r="S431" s="688"/>
      <c r="T431" s="688"/>
      <c r="U431" s="688"/>
      <c r="V431" s="611">
        <f t="shared" si="71"/>
        <v>0</v>
      </c>
      <c r="W431" s="688"/>
      <c r="X431" s="688"/>
      <c r="Y431" s="688"/>
      <c r="Z431" s="688"/>
      <c r="AA431" s="688"/>
      <c r="AB431" s="688"/>
      <c r="AC431" s="611">
        <f t="shared" si="72"/>
        <v>0</v>
      </c>
      <c r="AD431" s="688"/>
      <c r="AE431" s="688"/>
      <c r="AF431" s="688"/>
      <c r="AG431" s="688"/>
      <c r="AH431" s="688"/>
      <c r="AI431" s="688"/>
      <c r="AJ431" s="611">
        <f t="shared" si="68"/>
        <v>0</v>
      </c>
      <c r="AK431" s="688"/>
      <c r="AL431" s="688"/>
      <c r="AM431" s="688"/>
      <c r="AN431" s="688"/>
      <c r="AO431" s="688"/>
      <c r="AP431" s="688"/>
      <c r="AQ431" s="611">
        <f t="shared" si="69"/>
        <v>0</v>
      </c>
      <c r="AR431" s="473"/>
      <c r="AS431" s="664">
        <f t="shared" si="70"/>
        <v>416</v>
      </c>
      <c r="AT431" s="611">
        <f t="shared" si="73"/>
        <v>0</v>
      </c>
      <c r="AU431" s="611">
        <f t="shared" si="74"/>
        <v>0</v>
      </c>
      <c r="AV431" s="611">
        <f t="shared" si="75"/>
        <v>0</v>
      </c>
    </row>
    <row r="432" spans="1:48" ht="18" customHeight="1" x14ac:dyDescent="0.25">
      <c r="A432" s="664">
        <f t="shared" si="76"/>
        <v>417</v>
      </c>
      <c r="B432" s="688"/>
      <c r="C432" s="688"/>
      <c r="D432" s="688"/>
      <c r="E432" s="688"/>
      <c r="F432" s="688"/>
      <c r="G432" s="688"/>
      <c r="H432" s="611">
        <f t="shared" si="66"/>
        <v>0</v>
      </c>
      <c r="I432" s="688"/>
      <c r="J432" s="688"/>
      <c r="K432" s="688"/>
      <c r="L432" s="688"/>
      <c r="M432" s="688"/>
      <c r="N432" s="688"/>
      <c r="O432" s="611">
        <f t="shared" si="67"/>
        <v>0</v>
      </c>
      <c r="P432" s="688"/>
      <c r="Q432" s="688"/>
      <c r="R432" s="688"/>
      <c r="S432" s="688"/>
      <c r="T432" s="688"/>
      <c r="U432" s="688"/>
      <c r="V432" s="611">
        <f t="shared" si="71"/>
        <v>0</v>
      </c>
      <c r="W432" s="688"/>
      <c r="X432" s="688"/>
      <c r="Y432" s="688"/>
      <c r="Z432" s="688"/>
      <c r="AA432" s="688"/>
      <c r="AB432" s="688"/>
      <c r="AC432" s="611">
        <f t="shared" si="72"/>
        <v>0</v>
      </c>
      <c r="AD432" s="688"/>
      <c r="AE432" s="688"/>
      <c r="AF432" s="688"/>
      <c r="AG432" s="688"/>
      <c r="AH432" s="688"/>
      <c r="AI432" s="688"/>
      <c r="AJ432" s="611">
        <f t="shared" si="68"/>
        <v>0</v>
      </c>
      <c r="AK432" s="688"/>
      <c r="AL432" s="688"/>
      <c r="AM432" s="688"/>
      <c r="AN432" s="688"/>
      <c r="AO432" s="688"/>
      <c r="AP432" s="688"/>
      <c r="AQ432" s="611">
        <f t="shared" si="69"/>
        <v>0</v>
      </c>
      <c r="AR432" s="473"/>
      <c r="AS432" s="664">
        <f t="shared" si="70"/>
        <v>417</v>
      </c>
      <c r="AT432" s="611">
        <f t="shared" si="73"/>
        <v>0</v>
      </c>
      <c r="AU432" s="611">
        <f t="shared" si="74"/>
        <v>0</v>
      </c>
      <c r="AV432" s="611">
        <f t="shared" si="75"/>
        <v>0</v>
      </c>
    </row>
    <row r="433" spans="1:48" ht="18" customHeight="1" x14ac:dyDescent="0.25">
      <c r="A433" s="664">
        <f t="shared" si="76"/>
        <v>418</v>
      </c>
      <c r="B433" s="688"/>
      <c r="C433" s="688"/>
      <c r="D433" s="688"/>
      <c r="E433" s="688"/>
      <c r="F433" s="688"/>
      <c r="G433" s="688"/>
      <c r="H433" s="611">
        <f t="shared" si="66"/>
        <v>0</v>
      </c>
      <c r="I433" s="688"/>
      <c r="J433" s="688"/>
      <c r="K433" s="688"/>
      <c r="L433" s="688"/>
      <c r="M433" s="688"/>
      <c r="N433" s="688"/>
      <c r="O433" s="611">
        <f t="shared" si="67"/>
        <v>0</v>
      </c>
      <c r="P433" s="688"/>
      <c r="Q433" s="688"/>
      <c r="R433" s="688"/>
      <c r="S433" s="688"/>
      <c r="T433" s="688"/>
      <c r="U433" s="688"/>
      <c r="V433" s="611">
        <f t="shared" si="71"/>
        <v>0</v>
      </c>
      <c r="W433" s="688"/>
      <c r="X433" s="688"/>
      <c r="Y433" s="688"/>
      <c r="Z433" s="688"/>
      <c r="AA433" s="688"/>
      <c r="AB433" s="688"/>
      <c r="AC433" s="611">
        <f t="shared" si="72"/>
        <v>0</v>
      </c>
      <c r="AD433" s="688"/>
      <c r="AE433" s="688"/>
      <c r="AF433" s="688"/>
      <c r="AG433" s="688"/>
      <c r="AH433" s="688"/>
      <c r="AI433" s="688"/>
      <c r="AJ433" s="611">
        <f t="shared" si="68"/>
        <v>0</v>
      </c>
      <c r="AK433" s="688"/>
      <c r="AL433" s="688"/>
      <c r="AM433" s="688"/>
      <c r="AN433" s="688"/>
      <c r="AO433" s="688"/>
      <c r="AP433" s="688"/>
      <c r="AQ433" s="611">
        <f t="shared" si="69"/>
        <v>0</v>
      </c>
      <c r="AR433" s="473"/>
      <c r="AS433" s="664">
        <f t="shared" si="70"/>
        <v>418</v>
      </c>
      <c r="AT433" s="611">
        <f t="shared" si="73"/>
        <v>0</v>
      </c>
      <c r="AU433" s="611">
        <f t="shared" si="74"/>
        <v>0</v>
      </c>
      <c r="AV433" s="611">
        <f t="shared" si="75"/>
        <v>0</v>
      </c>
    </row>
    <row r="434" spans="1:48" ht="18" customHeight="1" x14ac:dyDescent="0.25">
      <c r="A434" s="664">
        <f t="shared" si="76"/>
        <v>419</v>
      </c>
      <c r="B434" s="688"/>
      <c r="C434" s="688"/>
      <c r="D434" s="688"/>
      <c r="E434" s="688"/>
      <c r="F434" s="688"/>
      <c r="G434" s="688"/>
      <c r="H434" s="611">
        <f t="shared" si="66"/>
        <v>0</v>
      </c>
      <c r="I434" s="688"/>
      <c r="J434" s="688"/>
      <c r="K434" s="688"/>
      <c r="L434" s="688"/>
      <c r="M434" s="688"/>
      <c r="N434" s="688"/>
      <c r="O434" s="611">
        <f t="shared" si="67"/>
        <v>0</v>
      </c>
      <c r="P434" s="688"/>
      <c r="Q434" s="688"/>
      <c r="R434" s="688"/>
      <c r="S434" s="688"/>
      <c r="T434" s="688"/>
      <c r="U434" s="688"/>
      <c r="V434" s="611">
        <f t="shared" si="71"/>
        <v>0</v>
      </c>
      <c r="W434" s="688"/>
      <c r="X434" s="688"/>
      <c r="Y434" s="688"/>
      <c r="Z434" s="688"/>
      <c r="AA434" s="688"/>
      <c r="AB434" s="688"/>
      <c r="AC434" s="611">
        <f t="shared" si="72"/>
        <v>0</v>
      </c>
      <c r="AD434" s="688"/>
      <c r="AE434" s="688"/>
      <c r="AF434" s="688"/>
      <c r="AG434" s="688"/>
      <c r="AH434" s="688"/>
      <c r="AI434" s="688"/>
      <c r="AJ434" s="611">
        <f t="shared" si="68"/>
        <v>0</v>
      </c>
      <c r="AK434" s="688"/>
      <c r="AL434" s="688"/>
      <c r="AM434" s="688"/>
      <c r="AN434" s="688"/>
      <c r="AO434" s="688"/>
      <c r="AP434" s="688"/>
      <c r="AQ434" s="611">
        <f t="shared" si="69"/>
        <v>0</v>
      </c>
      <c r="AR434" s="473"/>
      <c r="AS434" s="664">
        <f t="shared" si="70"/>
        <v>419</v>
      </c>
      <c r="AT434" s="611">
        <f t="shared" si="73"/>
        <v>0</v>
      </c>
      <c r="AU434" s="611">
        <f t="shared" si="74"/>
        <v>0</v>
      </c>
      <c r="AV434" s="611">
        <f t="shared" si="75"/>
        <v>0</v>
      </c>
    </row>
    <row r="435" spans="1:48" ht="18" customHeight="1" x14ac:dyDescent="0.25">
      <c r="A435" s="664">
        <f t="shared" si="76"/>
        <v>420</v>
      </c>
      <c r="B435" s="688"/>
      <c r="C435" s="688"/>
      <c r="D435" s="688"/>
      <c r="E435" s="688"/>
      <c r="F435" s="688"/>
      <c r="G435" s="688"/>
      <c r="H435" s="611">
        <f t="shared" ref="H435:H498" si="77">SUM(C435:F435)-B435-G435</f>
        <v>0</v>
      </c>
      <c r="I435" s="688"/>
      <c r="J435" s="688"/>
      <c r="K435" s="688"/>
      <c r="L435" s="688"/>
      <c r="M435" s="688"/>
      <c r="N435" s="688"/>
      <c r="O435" s="611">
        <f t="shared" ref="O435:O498" si="78">SUM(J435:M435)-I435-N435</f>
        <v>0</v>
      </c>
      <c r="P435" s="688"/>
      <c r="Q435" s="688"/>
      <c r="R435" s="688"/>
      <c r="S435" s="688"/>
      <c r="T435" s="688"/>
      <c r="U435" s="688"/>
      <c r="V435" s="611">
        <f t="shared" si="71"/>
        <v>0</v>
      </c>
      <c r="W435" s="688"/>
      <c r="X435" s="688"/>
      <c r="Y435" s="688"/>
      <c r="Z435" s="688"/>
      <c r="AA435" s="688"/>
      <c r="AB435" s="688"/>
      <c r="AC435" s="611">
        <f t="shared" si="72"/>
        <v>0</v>
      </c>
      <c r="AD435" s="688"/>
      <c r="AE435" s="688"/>
      <c r="AF435" s="688"/>
      <c r="AG435" s="688"/>
      <c r="AH435" s="688"/>
      <c r="AI435" s="688"/>
      <c r="AJ435" s="611">
        <f t="shared" ref="AJ435:AJ498" si="79">SUM(AE435:AH435)-AD435-AI435</f>
        <v>0</v>
      </c>
      <c r="AK435" s="688"/>
      <c r="AL435" s="688"/>
      <c r="AM435" s="688"/>
      <c r="AN435" s="688"/>
      <c r="AO435" s="688"/>
      <c r="AP435" s="688"/>
      <c r="AQ435" s="611">
        <f t="shared" ref="AQ435:AQ498" si="80">SUM(AL435:AO435)-AK435-AP435</f>
        <v>0</v>
      </c>
      <c r="AR435" s="473"/>
      <c r="AS435" s="664">
        <f t="shared" ref="AS435:AS498" si="81">A435</f>
        <v>420</v>
      </c>
      <c r="AT435" s="611">
        <f t="shared" si="73"/>
        <v>0</v>
      </c>
      <c r="AU435" s="611">
        <f t="shared" si="74"/>
        <v>0</v>
      </c>
      <c r="AV435" s="611">
        <f t="shared" si="75"/>
        <v>0</v>
      </c>
    </row>
    <row r="436" spans="1:48" ht="18" customHeight="1" x14ac:dyDescent="0.25">
      <c r="A436" s="664">
        <f t="shared" si="76"/>
        <v>421</v>
      </c>
      <c r="B436" s="688"/>
      <c r="C436" s="688"/>
      <c r="D436" s="688"/>
      <c r="E436" s="688"/>
      <c r="F436" s="688"/>
      <c r="G436" s="688"/>
      <c r="H436" s="611">
        <f t="shared" si="77"/>
        <v>0</v>
      </c>
      <c r="I436" s="688"/>
      <c r="J436" s="688"/>
      <c r="K436" s="688"/>
      <c r="L436" s="688"/>
      <c r="M436" s="688"/>
      <c r="N436" s="688"/>
      <c r="O436" s="611">
        <f t="shared" si="78"/>
        <v>0</v>
      </c>
      <c r="P436" s="688"/>
      <c r="Q436" s="688"/>
      <c r="R436" s="688"/>
      <c r="S436" s="688"/>
      <c r="T436" s="688"/>
      <c r="U436" s="688"/>
      <c r="V436" s="611">
        <f t="shared" si="71"/>
        <v>0</v>
      </c>
      <c r="W436" s="688"/>
      <c r="X436" s="688"/>
      <c r="Y436" s="688"/>
      <c r="Z436" s="688"/>
      <c r="AA436" s="688"/>
      <c r="AB436" s="688"/>
      <c r="AC436" s="611">
        <f t="shared" si="72"/>
        <v>0</v>
      </c>
      <c r="AD436" s="688"/>
      <c r="AE436" s="688"/>
      <c r="AF436" s="688"/>
      <c r="AG436" s="688"/>
      <c r="AH436" s="688"/>
      <c r="AI436" s="688"/>
      <c r="AJ436" s="611">
        <f t="shared" si="79"/>
        <v>0</v>
      </c>
      <c r="AK436" s="688"/>
      <c r="AL436" s="688"/>
      <c r="AM436" s="688"/>
      <c r="AN436" s="688"/>
      <c r="AO436" s="688"/>
      <c r="AP436" s="688"/>
      <c r="AQ436" s="611">
        <f t="shared" si="80"/>
        <v>0</v>
      </c>
      <c r="AR436" s="473"/>
      <c r="AS436" s="664">
        <f t="shared" si="81"/>
        <v>421</v>
      </c>
      <c r="AT436" s="611">
        <f t="shared" si="73"/>
        <v>0</v>
      </c>
      <c r="AU436" s="611">
        <f t="shared" si="74"/>
        <v>0</v>
      </c>
      <c r="AV436" s="611">
        <f t="shared" si="75"/>
        <v>0</v>
      </c>
    </row>
    <row r="437" spans="1:48" ht="18" customHeight="1" x14ac:dyDescent="0.25">
      <c r="A437" s="664">
        <f t="shared" si="76"/>
        <v>422</v>
      </c>
      <c r="B437" s="688"/>
      <c r="C437" s="688"/>
      <c r="D437" s="688"/>
      <c r="E437" s="688"/>
      <c r="F437" s="688"/>
      <c r="G437" s="688"/>
      <c r="H437" s="611">
        <f t="shared" si="77"/>
        <v>0</v>
      </c>
      <c r="I437" s="688"/>
      <c r="J437" s="688"/>
      <c r="K437" s="688"/>
      <c r="L437" s="688"/>
      <c r="M437" s="688"/>
      <c r="N437" s="688"/>
      <c r="O437" s="611">
        <f t="shared" si="78"/>
        <v>0</v>
      </c>
      <c r="P437" s="688"/>
      <c r="Q437" s="688"/>
      <c r="R437" s="688"/>
      <c r="S437" s="688"/>
      <c r="T437" s="688"/>
      <c r="U437" s="688"/>
      <c r="V437" s="611">
        <f t="shared" si="71"/>
        <v>0</v>
      </c>
      <c r="W437" s="688"/>
      <c r="X437" s="688"/>
      <c r="Y437" s="688"/>
      <c r="Z437" s="688"/>
      <c r="AA437" s="688"/>
      <c r="AB437" s="688"/>
      <c r="AC437" s="611">
        <f t="shared" si="72"/>
        <v>0</v>
      </c>
      <c r="AD437" s="688"/>
      <c r="AE437" s="688"/>
      <c r="AF437" s="688"/>
      <c r="AG437" s="688"/>
      <c r="AH437" s="688"/>
      <c r="AI437" s="688"/>
      <c r="AJ437" s="611">
        <f t="shared" si="79"/>
        <v>0</v>
      </c>
      <c r="AK437" s="688"/>
      <c r="AL437" s="688"/>
      <c r="AM437" s="688"/>
      <c r="AN437" s="688"/>
      <c r="AO437" s="688"/>
      <c r="AP437" s="688"/>
      <c r="AQ437" s="611">
        <f t="shared" si="80"/>
        <v>0</v>
      </c>
      <c r="AR437" s="473"/>
      <c r="AS437" s="664">
        <f t="shared" si="81"/>
        <v>422</v>
      </c>
      <c r="AT437" s="611">
        <f t="shared" si="73"/>
        <v>0</v>
      </c>
      <c r="AU437" s="611">
        <f t="shared" si="74"/>
        <v>0</v>
      </c>
      <c r="AV437" s="611">
        <f t="shared" si="75"/>
        <v>0</v>
      </c>
    </row>
    <row r="438" spans="1:48" ht="18" customHeight="1" x14ac:dyDescent="0.25">
      <c r="A438" s="664">
        <f t="shared" si="76"/>
        <v>423</v>
      </c>
      <c r="B438" s="688"/>
      <c r="C438" s="688"/>
      <c r="D438" s="688"/>
      <c r="E438" s="688"/>
      <c r="F438" s="688"/>
      <c r="G438" s="688"/>
      <c r="H438" s="611">
        <f t="shared" si="77"/>
        <v>0</v>
      </c>
      <c r="I438" s="688"/>
      <c r="J438" s="688"/>
      <c r="K438" s="688"/>
      <c r="L438" s="688"/>
      <c r="M438" s="688"/>
      <c r="N438" s="688"/>
      <c r="O438" s="611">
        <f t="shared" si="78"/>
        <v>0</v>
      </c>
      <c r="P438" s="688"/>
      <c r="Q438" s="688"/>
      <c r="R438" s="688"/>
      <c r="S438" s="688"/>
      <c r="T438" s="688"/>
      <c r="U438" s="688"/>
      <c r="V438" s="611">
        <f t="shared" si="71"/>
        <v>0</v>
      </c>
      <c r="W438" s="688"/>
      <c r="X438" s="688"/>
      <c r="Y438" s="688"/>
      <c r="Z438" s="688"/>
      <c r="AA438" s="688"/>
      <c r="AB438" s="688"/>
      <c r="AC438" s="611">
        <f t="shared" si="72"/>
        <v>0</v>
      </c>
      <c r="AD438" s="688"/>
      <c r="AE438" s="688"/>
      <c r="AF438" s="688"/>
      <c r="AG438" s="688"/>
      <c r="AH438" s="688"/>
      <c r="AI438" s="688"/>
      <c r="AJ438" s="611">
        <f t="shared" si="79"/>
        <v>0</v>
      </c>
      <c r="AK438" s="688"/>
      <c r="AL438" s="688"/>
      <c r="AM438" s="688"/>
      <c r="AN438" s="688"/>
      <c r="AO438" s="688"/>
      <c r="AP438" s="688"/>
      <c r="AQ438" s="611">
        <f t="shared" si="80"/>
        <v>0</v>
      </c>
      <c r="AR438" s="473"/>
      <c r="AS438" s="664">
        <f t="shared" si="81"/>
        <v>423</v>
      </c>
      <c r="AT438" s="611">
        <f t="shared" si="73"/>
        <v>0</v>
      </c>
      <c r="AU438" s="611">
        <f t="shared" si="74"/>
        <v>0</v>
      </c>
      <c r="AV438" s="611">
        <f t="shared" si="75"/>
        <v>0</v>
      </c>
    </row>
    <row r="439" spans="1:48" ht="18" customHeight="1" x14ac:dyDescent="0.25">
      <c r="A439" s="664">
        <f t="shared" si="76"/>
        <v>424</v>
      </c>
      <c r="B439" s="688"/>
      <c r="C439" s="688"/>
      <c r="D439" s="688"/>
      <c r="E439" s="688"/>
      <c r="F439" s="688"/>
      <c r="G439" s="688"/>
      <c r="H439" s="611">
        <f t="shared" si="77"/>
        <v>0</v>
      </c>
      <c r="I439" s="688"/>
      <c r="J439" s="688"/>
      <c r="K439" s="688"/>
      <c r="L439" s="688"/>
      <c r="M439" s="688"/>
      <c r="N439" s="688"/>
      <c r="O439" s="611">
        <f t="shared" si="78"/>
        <v>0</v>
      </c>
      <c r="P439" s="688"/>
      <c r="Q439" s="688"/>
      <c r="R439" s="688"/>
      <c r="S439" s="688"/>
      <c r="T439" s="688"/>
      <c r="U439" s="688"/>
      <c r="V439" s="611">
        <f t="shared" si="71"/>
        <v>0</v>
      </c>
      <c r="W439" s="688"/>
      <c r="X439" s="688"/>
      <c r="Y439" s="688"/>
      <c r="Z439" s="688"/>
      <c r="AA439" s="688"/>
      <c r="AB439" s="688"/>
      <c r="AC439" s="611">
        <f t="shared" si="72"/>
        <v>0</v>
      </c>
      <c r="AD439" s="688"/>
      <c r="AE439" s="688"/>
      <c r="AF439" s="688"/>
      <c r="AG439" s="688"/>
      <c r="AH439" s="688"/>
      <c r="AI439" s="688"/>
      <c r="AJ439" s="611">
        <f t="shared" si="79"/>
        <v>0</v>
      </c>
      <c r="AK439" s="688"/>
      <c r="AL439" s="688"/>
      <c r="AM439" s="688"/>
      <c r="AN439" s="688"/>
      <c r="AO439" s="688"/>
      <c r="AP439" s="688"/>
      <c r="AQ439" s="611">
        <f t="shared" si="80"/>
        <v>0</v>
      </c>
      <c r="AR439" s="473"/>
      <c r="AS439" s="664">
        <f t="shared" si="81"/>
        <v>424</v>
      </c>
      <c r="AT439" s="611">
        <f t="shared" si="73"/>
        <v>0</v>
      </c>
      <c r="AU439" s="611">
        <f t="shared" si="74"/>
        <v>0</v>
      </c>
      <c r="AV439" s="611">
        <f t="shared" si="75"/>
        <v>0</v>
      </c>
    </row>
    <row r="440" spans="1:48" ht="18" customHeight="1" x14ac:dyDescent="0.25">
      <c r="A440" s="664">
        <f t="shared" si="76"/>
        <v>425</v>
      </c>
      <c r="B440" s="688"/>
      <c r="C440" s="688"/>
      <c r="D440" s="688"/>
      <c r="E440" s="688"/>
      <c r="F440" s="688"/>
      <c r="G440" s="688"/>
      <c r="H440" s="611">
        <f t="shared" si="77"/>
        <v>0</v>
      </c>
      <c r="I440" s="688"/>
      <c r="J440" s="688"/>
      <c r="K440" s="688"/>
      <c r="L440" s="688"/>
      <c r="M440" s="688"/>
      <c r="N440" s="688"/>
      <c r="O440" s="611">
        <f t="shared" si="78"/>
        <v>0</v>
      </c>
      <c r="P440" s="688"/>
      <c r="Q440" s="688"/>
      <c r="R440" s="688"/>
      <c r="S440" s="688"/>
      <c r="T440" s="688"/>
      <c r="U440" s="688"/>
      <c r="V440" s="611">
        <f t="shared" si="71"/>
        <v>0</v>
      </c>
      <c r="W440" s="688"/>
      <c r="X440" s="688"/>
      <c r="Y440" s="688"/>
      <c r="Z440" s="688"/>
      <c r="AA440" s="688"/>
      <c r="AB440" s="688"/>
      <c r="AC440" s="611">
        <f t="shared" si="72"/>
        <v>0</v>
      </c>
      <c r="AD440" s="688"/>
      <c r="AE440" s="688"/>
      <c r="AF440" s="688"/>
      <c r="AG440" s="688"/>
      <c r="AH440" s="688"/>
      <c r="AI440" s="688"/>
      <c r="AJ440" s="611">
        <f t="shared" si="79"/>
        <v>0</v>
      </c>
      <c r="AK440" s="688"/>
      <c r="AL440" s="688"/>
      <c r="AM440" s="688"/>
      <c r="AN440" s="688"/>
      <c r="AO440" s="688"/>
      <c r="AP440" s="688"/>
      <c r="AQ440" s="611">
        <f t="shared" si="80"/>
        <v>0</v>
      </c>
      <c r="AR440" s="473"/>
      <c r="AS440" s="664">
        <f t="shared" si="81"/>
        <v>425</v>
      </c>
      <c r="AT440" s="611">
        <f t="shared" si="73"/>
        <v>0</v>
      </c>
      <c r="AU440" s="611">
        <f t="shared" si="74"/>
        <v>0</v>
      </c>
      <c r="AV440" s="611">
        <f t="shared" si="75"/>
        <v>0</v>
      </c>
    </row>
    <row r="441" spans="1:48" ht="18" customHeight="1" x14ac:dyDescent="0.25">
      <c r="A441" s="664">
        <f t="shared" si="76"/>
        <v>426</v>
      </c>
      <c r="B441" s="688"/>
      <c r="C441" s="688"/>
      <c r="D441" s="688"/>
      <c r="E441" s="688"/>
      <c r="F441" s="688"/>
      <c r="G441" s="688"/>
      <c r="H441" s="611">
        <f t="shared" si="77"/>
        <v>0</v>
      </c>
      <c r="I441" s="688"/>
      <c r="J441" s="688"/>
      <c r="K441" s="688"/>
      <c r="L441" s="688"/>
      <c r="M441" s="688"/>
      <c r="N441" s="688"/>
      <c r="O441" s="611">
        <f t="shared" si="78"/>
        <v>0</v>
      </c>
      <c r="P441" s="688"/>
      <c r="Q441" s="688"/>
      <c r="R441" s="688"/>
      <c r="S441" s="688"/>
      <c r="T441" s="688"/>
      <c r="U441" s="688"/>
      <c r="V441" s="611">
        <f t="shared" si="71"/>
        <v>0</v>
      </c>
      <c r="W441" s="688"/>
      <c r="X441" s="688"/>
      <c r="Y441" s="688"/>
      <c r="Z441" s="688"/>
      <c r="AA441" s="688"/>
      <c r="AB441" s="688"/>
      <c r="AC441" s="611">
        <f t="shared" si="72"/>
        <v>0</v>
      </c>
      <c r="AD441" s="688"/>
      <c r="AE441" s="688"/>
      <c r="AF441" s="688"/>
      <c r="AG441" s="688"/>
      <c r="AH441" s="688"/>
      <c r="AI441" s="688"/>
      <c r="AJ441" s="611">
        <f t="shared" si="79"/>
        <v>0</v>
      </c>
      <c r="AK441" s="688"/>
      <c r="AL441" s="688"/>
      <c r="AM441" s="688"/>
      <c r="AN441" s="688"/>
      <c r="AO441" s="688"/>
      <c r="AP441" s="688"/>
      <c r="AQ441" s="611">
        <f t="shared" si="80"/>
        <v>0</v>
      </c>
      <c r="AR441" s="473"/>
      <c r="AS441" s="664">
        <f t="shared" si="81"/>
        <v>426</v>
      </c>
      <c r="AT441" s="611">
        <f t="shared" si="73"/>
        <v>0</v>
      </c>
      <c r="AU441" s="611">
        <f t="shared" si="74"/>
        <v>0</v>
      </c>
      <c r="AV441" s="611">
        <f t="shared" si="75"/>
        <v>0</v>
      </c>
    </row>
    <row r="442" spans="1:48" ht="18" customHeight="1" x14ac:dyDescent="0.25">
      <c r="A442" s="664">
        <f t="shared" si="76"/>
        <v>427</v>
      </c>
      <c r="B442" s="688"/>
      <c r="C442" s="688"/>
      <c r="D442" s="688"/>
      <c r="E442" s="688"/>
      <c r="F442" s="688"/>
      <c r="G442" s="688"/>
      <c r="H442" s="611">
        <f t="shared" si="77"/>
        <v>0</v>
      </c>
      <c r="I442" s="688"/>
      <c r="J442" s="688"/>
      <c r="K442" s="688"/>
      <c r="L442" s="688"/>
      <c r="M442" s="688"/>
      <c r="N442" s="688"/>
      <c r="O442" s="611">
        <f t="shared" si="78"/>
        <v>0</v>
      </c>
      <c r="P442" s="688"/>
      <c r="Q442" s="688"/>
      <c r="R442" s="688"/>
      <c r="S442" s="688"/>
      <c r="T442" s="688"/>
      <c r="U442" s="688"/>
      <c r="V442" s="611">
        <f t="shared" si="71"/>
        <v>0</v>
      </c>
      <c r="W442" s="688"/>
      <c r="X442" s="688"/>
      <c r="Y442" s="688"/>
      <c r="Z442" s="688"/>
      <c r="AA442" s="688"/>
      <c r="AB442" s="688"/>
      <c r="AC442" s="611">
        <f t="shared" si="72"/>
        <v>0</v>
      </c>
      <c r="AD442" s="688"/>
      <c r="AE442" s="688"/>
      <c r="AF442" s="688"/>
      <c r="AG442" s="688"/>
      <c r="AH442" s="688"/>
      <c r="AI442" s="688"/>
      <c r="AJ442" s="611">
        <f t="shared" si="79"/>
        <v>0</v>
      </c>
      <c r="AK442" s="688"/>
      <c r="AL442" s="688"/>
      <c r="AM442" s="688"/>
      <c r="AN442" s="688"/>
      <c r="AO442" s="688"/>
      <c r="AP442" s="688"/>
      <c r="AQ442" s="611">
        <f t="shared" si="80"/>
        <v>0</v>
      </c>
      <c r="AR442" s="473"/>
      <c r="AS442" s="664">
        <f t="shared" si="81"/>
        <v>427</v>
      </c>
      <c r="AT442" s="611">
        <f t="shared" si="73"/>
        <v>0</v>
      </c>
      <c r="AU442" s="611">
        <f t="shared" si="74"/>
        <v>0</v>
      </c>
      <c r="AV442" s="611">
        <f t="shared" si="75"/>
        <v>0</v>
      </c>
    </row>
    <row r="443" spans="1:48" ht="18" customHeight="1" x14ac:dyDescent="0.25">
      <c r="A443" s="664">
        <f t="shared" si="76"/>
        <v>428</v>
      </c>
      <c r="B443" s="688"/>
      <c r="C443" s="688"/>
      <c r="D443" s="688"/>
      <c r="E443" s="688"/>
      <c r="F443" s="688"/>
      <c r="G443" s="688"/>
      <c r="H443" s="611">
        <f t="shared" si="77"/>
        <v>0</v>
      </c>
      <c r="I443" s="688"/>
      <c r="J443" s="688"/>
      <c r="K443" s="688"/>
      <c r="L443" s="688"/>
      <c r="M443" s="688"/>
      <c r="N443" s="688"/>
      <c r="O443" s="611">
        <f t="shared" si="78"/>
        <v>0</v>
      </c>
      <c r="P443" s="688"/>
      <c r="Q443" s="688"/>
      <c r="R443" s="688"/>
      <c r="S443" s="688"/>
      <c r="T443" s="688"/>
      <c r="U443" s="688"/>
      <c r="V443" s="611">
        <f t="shared" si="71"/>
        <v>0</v>
      </c>
      <c r="W443" s="688"/>
      <c r="X443" s="688"/>
      <c r="Y443" s="688"/>
      <c r="Z443" s="688"/>
      <c r="AA443" s="688"/>
      <c r="AB443" s="688"/>
      <c r="AC443" s="611">
        <f t="shared" si="72"/>
        <v>0</v>
      </c>
      <c r="AD443" s="688"/>
      <c r="AE443" s="688"/>
      <c r="AF443" s="688"/>
      <c r="AG443" s="688"/>
      <c r="AH443" s="688"/>
      <c r="AI443" s="688"/>
      <c r="AJ443" s="611">
        <f t="shared" si="79"/>
        <v>0</v>
      </c>
      <c r="AK443" s="688"/>
      <c r="AL443" s="688"/>
      <c r="AM443" s="688"/>
      <c r="AN443" s="688"/>
      <c r="AO443" s="688"/>
      <c r="AP443" s="688"/>
      <c r="AQ443" s="611">
        <f t="shared" si="80"/>
        <v>0</v>
      </c>
      <c r="AR443" s="473"/>
      <c r="AS443" s="664">
        <f t="shared" si="81"/>
        <v>428</v>
      </c>
      <c r="AT443" s="611">
        <f t="shared" si="73"/>
        <v>0</v>
      </c>
      <c r="AU443" s="611">
        <f t="shared" si="74"/>
        <v>0</v>
      </c>
      <c r="AV443" s="611">
        <f t="shared" si="75"/>
        <v>0</v>
      </c>
    </row>
    <row r="444" spans="1:48" ht="18" customHeight="1" x14ac:dyDescent="0.25">
      <c r="A444" s="664">
        <f t="shared" si="76"/>
        <v>429</v>
      </c>
      <c r="B444" s="688"/>
      <c r="C444" s="688"/>
      <c r="D444" s="688"/>
      <c r="E444" s="688"/>
      <c r="F444" s="688"/>
      <c r="G444" s="688"/>
      <c r="H444" s="611">
        <f t="shared" si="77"/>
        <v>0</v>
      </c>
      <c r="I444" s="688"/>
      <c r="J444" s="688"/>
      <c r="K444" s="688"/>
      <c r="L444" s="688"/>
      <c r="M444" s="688"/>
      <c r="N444" s="688"/>
      <c r="O444" s="611">
        <f t="shared" si="78"/>
        <v>0</v>
      </c>
      <c r="P444" s="688"/>
      <c r="Q444" s="688"/>
      <c r="R444" s="688"/>
      <c r="S444" s="688"/>
      <c r="T444" s="688"/>
      <c r="U444" s="688"/>
      <c r="V444" s="611">
        <f t="shared" si="71"/>
        <v>0</v>
      </c>
      <c r="W444" s="688"/>
      <c r="X444" s="688"/>
      <c r="Y444" s="688"/>
      <c r="Z444" s="688"/>
      <c r="AA444" s="688"/>
      <c r="AB444" s="688"/>
      <c r="AC444" s="611">
        <f t="shared" si="72"/>
        <v>0</v>
      </c>
      <c r="AD444" s="688"/>
      <c r="AE444" s="688"/>
      <c r="AF444" s="688"/>
      <c r="AG444" s="688"/>
      <c r="AH444" s="688"/>
      <c r="AI444" s="688"/>
      <c r="AJ444" s="611">
        <f t="shared" si="79"/>
        <v>0</v>
      </c>
      <c r="AK444" s="688"/>
      <c r="AL444" s="688"/>
      <c r="AM444" s="688"/>
      <c r="AN444" s="688"/>
      <c r="AO444" s="688"/>
      <c r="AP444" s="688"/>
      <c r="AQ444" s="611">
        <f t="shared" si="80"/>
        <v>0</v>
      </c>
      <c r="AR444" s="473"/>
      <c r="AS444" s="664">
        <f t="shared" si="81"/>
        <v>429</v>
      </c>
      <c r="AT444" s="611">
        <f t="shared" si="73"/>
        <v>0</v>
      </c>
      <c r="AU444" s="611">
        <f t="shared" si="74"/>
        <v>0</v>
      </c>
      <c r="AV444" s="611">
        <f t="shared" si="75"/>
        <v>0</v>
      </c>
    </row>
    <row r="445" spans="1:48" ht="18" customHeight="1" x14ac:dyDescent="0.25">
      <c r="A445" s="664">
        <f t="shared" si="76"/>
        <v>430</v>
      </c>
      <c r="B445" s="688"/>
      <c r="C445" s="688"/>
      <c r="D445" s="688"/>
      <c r="E445" s="688"/>
      <c r="F445" s="688"/>
      <c r="G445" s="688"/>
      <c r="H445" s="611">
        <f t="shared" si="77"/>
        <v>0</v>
      </c>
      <c r="I445" s="688"/>
      <c r="J445" s="688"/>
      <c r="K445" s="688"/>
      <c r="L445" s="688"/>
      <c r="M445" s="688"/>
      <c r="N445" s="688"/>
      <c r="O445" s="611">
        <f t="shared" si="78"/>
        <v>0</v>
      </c>
      <c r="P445" s="688"/>
      <c r="Q445" s="688"/>
      <c r="R445" s="688"/>
      <c r="S445" s="688"/>
      <c r="T445" s="688"/>
      <c r="U445" s="688"/>
      <c r="V445" s="611">
        <f t="shared" si="71"/>
        <v>0</v>
      </c>
      <c r="W445" s="688"/>
      <c r="X445" s="688"/>
      <c r="Y445" s="688"/>
      <c r="Z445" s="688"/>
      <c r="AA445" s="688"/>
      <c r="AB445" s="688"/>
      <c r="AC445" s="611">
        <f t="shared" si="72"/>
        <v>0</v>
      </c>
      <c r="AD445" s="688"/>
      <c r="AE445" s="688"/>
      <c r="AF445" s="688"/>
      <c r="AG445" s="688"/>
      <c r="AH445" s="688"/>
      <c r="AI445" s="688"/>
      <c r="AJ445" s="611">
        <f t="shared" si="79"/>
        <v>0</v>
      </c>
      <c r="AK445" s="688"/>
      <c r="AL445" s="688"/>
      <c r="AM445" s="688"/>
      <c r="AN445" s="688"/>
      <c r="AO445" s="688"/>
      <c r="AP445" s="688"/>
      <c r="AQ445" s="611">
        <f t="shared" si="80"/>
        <v>0</v>
      </c>
      <c r="AR445" s="473"/>
      <c r="AS445" s="664">
        <f t="shared" si="81"/>
        <v>430</v>
      </c>
      <c r="AT445" s="611">
        <f t="shared" si="73"/>
        <v>0</v>
      </c>
      <c r="AU445" s="611">
        <f t="shared" si="74"/>
        <v>0</v>
      </c>
      <c r="AV445" s="611">
        <f t="shared" si="75"/>
        <v>0</v>
      </c>
    </row>
    <row r="446" spans="1:48" ht="18" customHeight="1" x14ac:dyDescent="0.25">
      <c r="A446" s="664">
        <f t="shared" si="76"/>
        <v>431</v>
      </c>
      <c r="B446" s="688"/>
      <c r="C446" s="688"/>
      <c r="D446" s="688"/>
      <c r="E446" s="688"/>
      <c r="F446" s="688"/>
      <c r="G446" s="688"/>
      <c r="H446" s="611">
        <f t="shared" si="77"/>
        <v>0</v>
      </c>
      <c r="I446" s="688"/>
      <c r="J446" s="688"/>
      <c r="K446" s="688"/>
      <c r="L446" s="688"/>
      <c r="M446" s="688"/>
      <c r="N446" s="688"/>
      <c r="O446" s="611">
        <f t="shared" si="78"/>
        <v>0</v>
      </c>
      <c r="P446" s="688"/>
      <c r="Q446" s="688"/>
      <c r="R446" s="688"/>
      <c r="S446" s="688"/>
      <c r="T446" s="688"/>
      <c r="U446" s="688"/>
      <c r="V446" s="611">
        <f t="shared" si="71"/>
        <v>0</v>
      </c>
      <c r="W446" s="688"/>
      <c r="X446" s="688"/>
      <c r="Y446" s="688"/>
      <c r="Z446" s="688"/>
      <c r="AA446" s="688"/>
      <c r="AB446" s="688"/>
      <c r="AC446" s="611">
        <f t="shared" si="72"/>
        <v>0</v>
      </c>
      <c r="AD446" s="688"/>
      <c r="AE446" s="688"/>
      <c r="AF446" s="688"/>
      <c r="AG446" s="688"/>
      <c r="AH446" s="688"/>
      <c r="AI446" s="688"/>
      <c r="AJ446" s="611">
        <f t="shared" si="79"/>
        <v>0</v>
      </c>
      <c r="AK446" s="688"/>
      <c r="AL446" s="688"/>
      <c r="AM446" s="688"/>
      <c r="AN446" s="688"/>
      <c r="AO446" s="688"/>
      <c r="AP446" s="688"/>
      <c r="AQ446" s="611">
        <f t="shared" si="80"/>
        <v>0</v>
      </c>
      <c r="AR446" s="473"/>
      <c r="AS446" s="664">
        <f t="shared" si="81"/>
        <v>431</v>
      </c>
      <c r="AT446" s="611">
        <f t="shared" si="73"/>
        <v>0</v>
      </c>
      <c r="AU446" s="611">
        <f t="shared" si="74"/>
        <v>0</v>
      </c>
      <c r="AV446" s="611">
        <f t="shared" si="75"/>
        <v>0</v>
      </c>
    </row>
    <row r="447" spans="1:48" ht="18" customHeight="1" x14ac:dyDescent="0.25">
      <c r="A447" s="664">
        <f t="shared" si="76"/>
        <v>432</v>
      </c>
      <c r="B447" s="688"/>
      <c r="C447" s="688"/>
      <c r="D447" s="688"/>
      <c r="E447" s="688"/>
      <c r="F447" s="688"/>
      <c r="G447" s="688"/>
      <c r="H447" s="611">
        <f t="shared" si="77"/>
        <v>0</v>
      </c>
      <c r="I447" s="688"/>
      <c r="J447" s="688"/>
      <c r="K447" s="688"/>
      <c r="L447" s="688"/>
      <c r="M447" s="688"/>
      <c r="N447" s="688"/>
      <c r="O447" s="611">
        <f t="shared" si="78"/>
        <v>0</v>
      </c>
      <c r="P447" s="688"/>
      <c r="Q447" s="688"/>
      <c r="R447" s="688"/>
      <c r="S447" s="688"/>
      <c r="T447" s="688"/>
      <c r="U447" s="688"/>
      <c r="V447" s="611">
        <f t="shared" si="71"/>
        <v>0</v>
      </c>
      <c r="W447" s="688"/>
      <c r="X447" s="688"/>
      <c r="Y447" s="688"/>
      <c r="Z447" s="688"/>
      <c r="AA447" s="688"/>
      <c r="AB447" s="688"/>
      <c r="AC447" s="611">
        <f t="shared" si="72"/>
        <v>0</v>
      </c>
      <c r="AD447" s="688"/>
      <c r="AE447" s="688"/>
      <c r="AF447" s="688"/>
      <c r="AG447" s="688"/>
      <c r="AH447" s="688"/>
      <c r="AI447" s="688"/>
      <c r="AJ447" s="611">
        <f t="shared" si="79"/>
        <v>0</v>
      </c>
      <c r="AK447" s="688"/>
      <c r="AL447" s="688"/>
      <c r="AM447" s="688"/>
      <c r="AN447" s="688"/>
      <c r="AO447" s="688"/>
      <c r="AP447" s="688"/>
      <c r="AQ447" s="611">
        <f t="shared" si="80"/>
        <v>0</v>
      </c>
      <c r="AR447" s="473"/>
      <c r="AS447" s="664">
        <f t="shared" si="81"/>
        <v>432</v>
      </c>
      <c r="AT447" s="611">
        <f t="shared" si="73"/>
        <v>0</v>
      </c>
      <c r="AU447" s="611">
        <f t="shared" si="74"/>
        <v>0</v>
      </c>
      <c r="AV447" s="611">
        <f t="shared" si="75"/>
        <v>0</v>
      </c>
    </row>
    <row r="448" spans="1:48" ht="18" customHeight="1" x14ac:dyDescent="0.25">
      <c r="A448" s="664">
        <f t="shared" si="76"/>
        <v>433</v>
      </c>
      <c r="B448" s="688"/>
      <c r="C448" s="688"/>
      <c r="D448" s="688"/>
      <c r="E448" s="688"/>
      <c r="F448" s="688"/>
      <c r="G448" s="688"/>
      <c r="H448" s="611">
        <f t="shared" si="77"/>
        <v>0</v>
      </c>
      <c r="I448" s="688"/>
      <c r="J448" s="688"/>
      <c r="K448" s="688"/>
      <c r="L448" s="688"/>
      <c r="M448" s="688"/>
      <c r="N448" s="688"/>
      <c r="O448" s="611">
        <f t="shared" si="78"/>
        <v>0</v>
      </c>
      <c r="P448" s="688"/>
      <c r="Q448" s="688"/>
      <c r="R448" s="688"/>
      <c r="S448" s="688"/>
      <c r="T448" s="688"/>
      <c r="U448" s="688"/>
      <c r="V448" s="611">
        <f t="shared" si="71"/>
        <v>0</v>
      </c>
      <c r="W448" s="688"/>
      <c r="X448" s="688"/>
      <c r="Y448" s="688"/>
      <c r="Z448" s="688"/>
      <c r="AA448" s="688"/>
      <c r="AB448" s="688"/>
      <c r="AC448" s="611">
        <f t="shared" si="72"/>
        <v>0</v>
      </c>
      <c r="AD448" s="688"/>
      <c r="AE448" s="688"/>
      <c r="AF448" s="688"/>
      <c r="AG448" s="688"/>
      <c r="AH448" s="688"/>
      <c r="AI448" s="688"/>
      <c r="AJ448" s="611">
        <f t="shared" si="79"/>
        <v>0</v>
      </c>
      <c r="AK448" s="688"/>
      <c r="AL448" s="688"/>
      <c r="AM448" s="688"/>
      <c r="AN448" s="688"/>
      <c r="AO448" s="688"/>
      <c r="AP448" s="688"/>
      <c r="AQ448" s="611">
        <f t="shared" si="80"/>
        <v>0</v>
      </c>
      <c r="AR448" s="473"/>
      <c r="AS448" s="664">
        <f t="shared" si="81"/>
        <v>433</v>
      </c>
      <c r="AT448" s="611">
        <f t="shared" si="73"/>
        <v>0</v>
      </c>
      <c r="AU448" s="611">
        <f t="shared" si="74"/>
        <v>0</v>
      </c>
      <c r="AV448" s="611">
        <f t="shared" si="75"/>
        <v>0</v>
      </c>
    </row>
    <row r="449" spans="1:48" ht="18" customHeight="1" x14ac:dyDescent="0.25">
      <c r="A449" s="664">
        <f t="shared" si="76"/>
        <v>434</v>
      </c>
      <c r="B449" s="688"/>
      <c r="C449" s="688"/>
      <c r="D449" s="688"/>
      <c r="E449" s="688"/>
      <c r="F449" s="688"/>
      <c r="G449" s="688"/>
      <c r="H449" s="611">
        <f t="shared" si="77"/>
        <v>0</v>
      </c>
      <c r="I449" s="688"/>
      <c r="J449" s="688"/>
      <c r="K449" s="688"/>
      <c r="L449" s="688"/>
      <c r="M449" s="688"/>
      <c r="N449" s="688"/>
      <c r="O449" s="611">
        <f t="shared" si="78"/>
        <v>0</v>
      </c>
      <c r="P449" s="688"/>
      <c r="Q449" s="688"/>
      <c r="R449" s="688"/>
      <c r="S449" s="688"/>
      <c r="T449" s="688"/>
      <c r="U449" s="688"/>
      <c r="V449" s="611">
        <f t="shared" si="71"/>
        <v>0</v>
      </c>
      <c r="W449" s="688"/>
      <c r="X449" s="688"/>
      <c r="Y449" s="688"/>
      <c r="Z449" s="688"/>
      <c r="AA449" s="688"/>
      <c r="AB449" s="688"/>
      <c r="AC449" s="611">
        <f t="shared" si="72"/>
        <v>0</v>
      </c>
      <c r="AD449" s="688"/>
      <c r="AE449" s="688"/>
      <c r="AF449" s="688"/>
      <c r="AG449" s="688"/>
      <c r="AH449" s="688"/>
      <c r="AI449" s="688"/>
      <c r="AJ449" s="611">
        <f t="shared" si="79"/>
        <v>0</v>
      </c>
      <c r="AK449" s="688"/>
      <c r="AL449" s="688"/>
      <c r="AM449" s="688"/>
      <c r="AN449" s="688"/>
      <c r="AO449" s="688"/>
      <c r="AP449" s="688"/>
      <c r="AQ449" s="611">
        <f t="shared" si="80"/>
        <v>0</v>
      </c>
      <c r="AR449" s="473"/>
      <c r="AS449" s="664">
        <f t="shared" si="81"/>
        <v>434</v>
      </c>
      <c r="AT449" s="611">
        <f t="shared" si="73"/>
        <v>0</v>
      </c>
      <c r="AU449" s="611">
        <f t="shared" si="74"/>
        <v>0</v>
      </c>
      <c r="AV449" s="611">
        <f t="shared" si="75"/>
        <v>0</v>
      </c>
    </row>
    <row r="450" spans="1:48" ht="18" customHeight="1" x14ac:dyDescent="0.25">
      <c r="A450" s="664">
        <f t="shared" si="76"/>
        <v>435</v>
      </c>
      <c r="B450" s="688"/>
      <c r="C450" s="688"/>
      <c r="D450" s="688"/>
      <c r="E450" s="688"/>
      <c r="F450" s="688"/>
      <c r="G450" s="688"/>
      <c r="H450" s="611">
        <f t="shared" si="77"/>
        <v>0</v>
      </c>
      <c r="I450" s="688"/>
      <c r="J450" s="688"/>
      <c r="K450" s="688"/>
      <c r="L450" s="688"/>
      <c r="M450" s="688"/>
      <c r="N450" s="688"/>
      <c r="O450" s="611">
        <f t="shared" si="78"/>
        <v>0</v>
      </c>
      <c r="P450" s="688"/>
      <c r="Q450" s="688"/>
      <c r="R450" s="688"/>
      <c r="S450" s="688"/>
      <c r="T450" s="688"/>
      <c r="U450" s="688"/>
      <c r="V450" s="611">
        <f t="shared" si="71"/>
        <v>0</v>
      </c>
      <c r="W450" s="688"/>
      <c r="X450" s="688"/>
      <c r="Y450" s="688"/>
      <c r="Z450" s="688"/>
      <c r="AA450" s="688"/>
      <c r="AB450" s="688"/>
      <c r="AC450" s="611">
        <f t="shared" si="72"/>
        <v>0</v>
      </c>
      <c r="AD450" s="688"/>
      <c r="AE450" s="688"/>
      <c r="AF450" s="688"/>
      <c r="AG450" s="688"/>
      <c r="AH450" s="688"/>
      <c r="AI450" s="688"/>
      <c r="AJ450" s="611">
        <f t="shared" si="79"/>
        <v>0</v>
      </c>
      <c r="AK450" s="688"/>
      <c r="AL450" s="688"/>
      <c r="AM450" s="688"/>
      <c r="AN450" s="688"/>
      <c r="AO450" s="688"/>
      <c r="AP450" s="688"/>
      <c r="AQ450" s="611">
        <f t="shared" si="80"/>
        <v>0</v>
      </c>
      <c r="AR450" s="473"/>
      <c r="AS450" s="664">
        <f t="shared" si="81"/>
        <v>435</v>
      </c>
      <c r="AT450" s="611">
        <f t="shared" si="73"/>
        <v>0</v>
      </c>
      <c r="AU450" s="611">
        <f t="shared" si="74"/>
        <v>0</v>
      </c>
      <c r="AV450" s="611">
        <f t="shared" si="75"/>
        <v>0</v>
      </c>
    </row>
    <row r="451" spans="1:48" ht="18" customHeight="1" x14ac:dyDescent="0.25">
      <c r="A451" s="664">
        <f t="shared" si="76"/>
        <v>436</v>
      </c>
      <c r="B451" s="688"/>
      <c r="C451" s="688"/>
      <c r="D451" s="688"/>
      <c r="E451" s="688"/>
      <c r="F451" s="688"/>
      <c r="G451" s="688"/>
      <c r="H451" s="611">
        <f t="shared" si="77"/>
        <v>0</v>
      </c>
      <c r="I451" s="688"/>
      <c r="J451" s="688"/>
      <c r="K451" s="688"/>
      <c r="L451" s="688"/>
      <c r="M451" s="688"/>
      <c r="N451" s="688"/>
      <c r="O451" s="611">
        <f t="shared" si="78"/>
        <v>0</v>
      </c>
      <c r="P451" s="688"/>
      <c r="Q451" s="688"/>
      <c r="R451" s="688"/>
      <c r="S451" s="688"/>
      <c r="T451" s="688"/>
      <c r="U451" s="688"/>
      <c r="V451" s="611">
        <f t="shared" si="71"/>
        <v>0</v>
      </c>
      <c r="W451" s="688"/>
      <c r="X451" s="688"/>
      <c r="Y451" s="688"/>
      <c r="Z451" s="688"/>
      <c r="AA451" s="688"/>
      <c r="AB451" s="688"/>
      <c r="AC451" s="611">
        <f t="shared" si="72"/>
        <v>0</v>
      </c>
      <c r="AD451" s="688"/>
      <c r="AE451" s="688"/>
      <c r="AF451" s="688"/>
      <c r="AG451" s="688"/>
      <c r="AH451" s="688"/>
      <c r="AI451" s="688"/>
      <c r="AJ451" s="611">
        <f t="shared" si="79"/>
        <v>0</v>
      </c>
      <c r="AK451" s="688"/>
      <c r="AL451" s="688"/>
      <c r="AM451" s="688"/>
      <c r="AN451" s="688"/>
      <c r="AO451" s="688"/>
      <c r="AP451" s="688"/>
      <c r="AQ451" s="611">
        <f t="shared" si="80"/>
        <v>0</v>
      </c>
      <c r="AR451" s="473"/>
      <c r="AS451" s="664">
        <f t="shared" si="81"/>
        <v>436</v>
      </c>
      <c r="AT451" s="611">
        <f t="shared" si="73"/>
        <v>0</v>
      </c>
      <c r="AU451" s="611">
        <f t="shared" si="74"/>
        <v>0</v>
      </c>
      <c r="AV451" s="611">
        <f t="shared" si="75"/>
        <v>0</v>
      </c>
    </row>
    <row r="452" spans="1:48" ht="18" customHeight="1" x14ac:dyDescent="0.25">
      <c r="A452" s="664">
        <f t="shared" si="76"/>
        <v>437</v>
      </c>
      <c r="B452" s="688"/>
      <c r="C452" s="688"/>
      <c r="D452" s="688"/>
      <c r="E452" s="688"/>
      <c r="F452" s="688"/>
      <c r="G452" s="688"/>
      <c r="H452" s="611">
        <f t="shared" si="77"/>
        <v>0</v>
      </c>
      <c r="I452" s="688"/>
      <c r="J452" s="688"/>
      <c r="K452" s="688"/>
      <c r="L452" s="688"/>
      <c r="M452" s="688"/>
      <c r="N452" s="688"/>
      <c r="O452" s="611">
        <f t="shared" si="78"/>
        <v>0</v>
      </c>
      <c r="P452" s="688"/>
      <c r="Q452" s="688"/>
      <c r="R452" s="688"/>
      <c r="S452" s="688"/>
      <c r="T452" s="688"/>
      <c r="U452" s="688"/>
      <c r="V452" s="611">
        <f t="shared" si="71"/>
        <v>0</v>
      </c>
      <c r="W452" s="688"/>
      <c r="X452" s="688"/>
      <c r="Y452" s="688"/>
      <c r="Z452" s="688"/>
      <c r="AA452" s="688"/>
      <c r="AB452" s="688"/>
      <c r="AC452" s="611">
        <f t="shared" si="72"/>
        <v>0</v>
      </c>
      <c r="AD452" s="688"/>
      <c r="AE452" s="688"/>
      <c r="AF452" s="688"/>
      <c r="AG452" s="688"/>
      <c r="AH452" s="688"/>
      <c r="AI452" s="688"/>
      <c r="AJ452" s="611">
        <f t="shared" si="79"/>
        <v>0</v>
      </c>
      <c r="AK452" s="688"/>
      <c r="AL452" s="688"/>
      <c r="AM452" s="688"/>
      <c r="AN452" s="688"/>
      <c r="AO452" s="688"/>
      <c r="AP452" s="688"/>
      <c r="AQ452" s="611">
        <f t="shared" si="80"/>
        <v>0</v>
      </c>
      <c r="AR452" s="473"/>
      <c r="AS452" s="664">
        <f t="shared" si="81"/>
        <v>437</v>
      </c>
      <c r="AT452" s="611">
        <f t="shared" si="73"/>
        <v>0</v>
      </c>
      <c r="AU452" s="611">
        <f t="shared" si="74"/>
        <v>0</v>
      </c>
      <c r="AV452" s="611">
        <f t="shared" si="75"/>
        <v>0</v>
      </c>
    </row>
    <row r="453" spans="1:48" ht="18" customHeight="1" x14ac:dyDescent="0.25">
      <c r="A453" s="664">
        <f t="shared" si="76"/>
        <v>438</v>
      </c>
      <c r="B453" s="688"/>
      <c r="C453" s="688"/>
      <c r="D453" s="688"/>
      <c r="E453" s="688"/>
      <c r="F453" s="688"/>
      <c r="G453" s="688"/>
      <c r="H453" s="611">
        <f t="shared" si="77"/>
        <v>0</v>
      </c>
      <c r="I453" s="688"/>
      <c r="J453" s="688"/>
      <c r="K453" s="688"/>
      <c r="L453" s="688"/>
      <c r="M453" s="688"/>
      <c r="N453" s="688"/>
      <c r="O453" s="611">
        <f t="shared" si="78"/>
        <v>0</v>
      </c>
      <c r="P453" s="688"/>
      <c r="Q453" s="688"/>
      <c r="R453" s="688"/>
      <c r="S453" s="688"/>
      <c r="T453" s="688"/>
      <c r="U453" s="688"/>
      <c r="V453" s="611">
        <f t="shared" si="71"/>
        <v>0</v>
      </c>
      <c r="W453" s="688"/>
      <c r="X453" s="688"/>
      <c r="Y453" s="688"/>
      <c r="Z453" s="688"/>
      <c r="AA453" s="688"/>
      <c r="AB453" s="688"/>
      <c r="AC453" s="611">
        <f t="shared" si="72"/>
        <v>0</v>
      </c>
      <c r="AD453" s="688"/>
      <c r="AE453" s="688"/>
      <c r="AF453" s="688"/>
      <c r="AG453" s="688"/>
      <c r="AH453" s="688"/>
      <c r="AI453" s="688"/>
      <c r="AJ453" s="611">
        <f t="shared" si="79"/>
        <v>0</v>
      </c>
      <c r="AK453" s="688"/>
      <c r="AL453" s="688"/>
      <c r="AM453" s="688"/>
      <c r="AN453" s="688"/>
      <c r="AO453" s="688"/>
      <c r="AP453" s="688"/>
      <c r="AQ453" s="611">
        <f t="shared" si="80"/>
        <v>0</v>
      </c>
      <c r="AR453" s="473"/>
      <c r="AS453" s="664">
        <f t="shared" si="81"/>
        <v>438</v>
      </c>
      <c r="AT453" s="611">
        <f t="shared" si="73"/>
        <v>0</v>
      </c>
      <c r="AU453" s="611">
        <f t="shared" si="74"/>
        <v>0</v>
      </c>
      <c r="AV453" s="611">
        <f t="shared" si="75"/>
        <v>0</v>
      </c>
    </row>
    <row r="454" spans="1:48" ht="18" customHeight="1" x14ac:dyDescent="0.25">
      <c r="A454" s="664">
        <f t="shared" si="76"/>
        <v>439</v>
      </c>
      <c r="B454" s="688"/>
      <c r="C454" s="688"/>
      <c r="D454" s="688"/>
      <c r="E454" s="688"/>
      <c r="F454" s="688"/>
      <c r="G454" s="688"/>
      <c r="H454" s="611">
        <f t="shared" si="77"/>
        <v>0</v>
      </c>
      <c r="I454" s="688"/>
      <c r="J454" s="688"/>
      <c r="K454" s="688"/>
      <c r="L454" s="688"/>
      <c r="M454" s="688"/>
      <c r="N454" s="688"/>
      <c r="O454" s="611">
        <f t="shared" si="78"/>
        <v>0</v>
      </c>
      <c r="P454" s="688"/>
      <c r="Q454" s="688"/>
      <c r="R454" s="688"/>
      <c r="S454" s="688"/>
      <c r="T454" s="688"/>
      <c r="U454" s="688"/>
      <c r="V454" s="611">
        <f t="shared" si="71"/>
        <v>0</v>
      </c>
      <c r="W454" s="688"/>
      <c r="X454" s="688"/>
      <c r="Y454" s="688"/>
      <c r="Z454" s="688"/>
      <c r="AA454" s="688"/>
      <c r="AB454" s="688"/>
      <c r="AC454" s="611">
        <f t="shared" si="72"/>
        <v>0</v>
      </c>
      <c r="AD454" s="688"/>
      <c r="AE454" s="688"/>
      <c r="AF454" s="688"/>
      <c r="AG454" s="688"/>
      <c r="AH454" s="688"/>
      <c r="AI454" s="688"/>
      <c r="AJ454" s="611">
        <f t="shared" si="79"/>
        <v>0</v>
      </c>
      <c r="AK454" s="688"/>
      <c r="AL454" s="688"/>
      <c r="AM454" s="688"/>
      <c r="AN454" s="688"/>
      <c r="AO454" s="688"/>
      <c r="AP454" s="688"/>
      <c r="AQ454" s="611">
        <f t="shared" si="80"/>
        <v>0</v>
      </c>
      <c r="AR454" s="473"/>
      <c r="AS454" s="664">
        <f t="shared" si="81"/>
        <v>439</v>
      </c>
      <c r="AT454" s="611">
        <f t="shared" si="73"/>
        <v>0</v>
      </c>
      <c r="AU454" s="611">
        <f t="shared" si="74"/>
        <v>0</v>
      </c>
      <c r="AV454" s="611">
        <f t="shared" si="75"/>
        <v>0</v>
      </c>
    </row>
    <row r="455" spans="1:48" ht="18" customHeight="1" x14ac:dyDescent="0.25">
      <c r="A455" s="664">
        <f t="shared" si="76"/>
        <v>440</v>
      </c>
      <c r="B455" s="688"/>
      <c r="C455" s="688"/>
      <c r="D455" s="688"/>
      <c r="E455" s="688"/>
      <c r="F455" s="688"/>
      <c r="G455" s="688"/>
      <c r="H455" s="611">
        <f t="shared" si="77"/>
        <v>0</v>
      </c>
      <c r="I455" s="688"/>
      <c r="J455" s="688"/>
      <c r="K455" s="688"/>
      <c r="L455" s="688"/>
      <c r="M455" s="688"/>
      <c r="N455" s="688"/>
      <c r="O455" s="611">
        <f t="shared" si="78"/>
        <v>0</v>
      </c>
      <c r="P455" s="688"/>
      <c r="Q455" s="688"/>
      <c r="R455" s="688"/>
      <c r="S455" s="688"/>
      <c r="T455" s="688"/>
      <c r="U455" s="688"/>
      <c r="V455" s="611">
        <f t="shared" si="71"/>
        <v>0</v>
      </c>
      <c r="W455" s="688"/>
      <c r="X455" s="688"/>
      <c r="Y455" s="688"/>
      <c r="Z455" s="688"/>
      <c r="AA455" s="688"/>
      <c r="AB455" s="688"/>
      <c r="AC455" s="611">
        <f t="shared" si="72"/>
        <v>0</v>
      </c>
      <c r="AD455" s="688"/>
      <c r="AE455" s="688"/>
      <c r="AF455" s="688"/>
      <c r="AG455" s="688"/>
      <c r="AH455" s="688"/>
      <c r="AI455" s="688"/>
      <c r="AJ455" s="611">
        <f t="shared" si="79"/>
        <v>0</v>
      </c>
      <c r="AK455" s="688"/>
      <c r="AL455" s="688"/>
      <c r="AM455" s="688"/>
      <c r="AN455" s="688"/>
      <c r="AO455" s="688"/>
      <c r="AP455" s="688"/>
      <c r="AQ455" s="611">
        <f t="shared" si="80"/>
        <v>0</v>
      </c>
      <c r="AR455" s="473"/>
      <c r="AS455" s="664">
        <f t="shared" si="81"/>
        <v>440</v>
      </c>
      <c r="AT455" s="611">
        <f t="shared" si="73"/>
        <v>0</v>
      </c>
      <c r="AU455" s="611">
        <f t="shared" si="74"/>
        <v>0</v>
      </c>
      <c r="AV455" s="611">
        <f t="shared" si="75"/>
        <v>0</v>
      </c>
    </row>
    <row r="456" spans="1:48" ht="18" customHeight="1" x14ac:dyDescent="0.25">
      <c r="A456" s="664">
        <f t="shared" si="76"/>
        <v>441</v>
      </c>
      <c r="B456" s="688"/>
      <c r="C456" s="688"/>
      <c r="D456" s="688"/>
      <c r="E456" s="688"/>
      <c r="F456" s="688"/>
      <c r="G456" s="688"/>
      <c r="H456" s="611">
        <f t="shared" si="77"/>
        <v>0</v>
      </c>
      <c r="I456" s="688"/>
      <c r="J456" s="688"/>
      <c r="K456" s="688"/>
      <c r="L456" s="688"/>
      <c r="M456" s="688"/>
      <c r="N456" s="688"/>
      <c r="O456" s="611">
        <f t="shared" si="78"/>
        <v>0</v>
      </c>
      <c r="P456" s="688"/>
      <c r="Q456" s="688"/>
      <c r="R456" s="688"/>
      <c r="S456" s="688"/>
      <c r="T456" s="688"/>
      <c r="U456" s="688"/>
      <c r="V456" s="611">
        <f t="shared" si="71"/>
        <v>0</v>
      </c>
      <c r="W456" s="688"/>
      <c r="X456" s="688"/>
      <c r="Y456" s="688"/>
      <c r="Z456" s="688"/>
      <c r="AA456" s="688"/>
      <c r="AB456" s="688"/>
      <c r="AC456" s="611">
        <f t="shared" si="72"/>
        <v>0</v>
      </c>
      <c r="AD456" s="688"/>
      <c r="AE456" s="688"/>
      <c r="AF456" s="688"/>
      <c r="AG456" s="688"/>
      <c r="AH456" s="688"/>
      <c r="AI456" s="688"/>
      <c r="AJ456" s="611">
        <f t="shared" si="79"/>
        <v>0</v>
      </c>
      <c r="AK456" s="688"/>
      <c r="AL456" s="688"/>
      <c r="AM456" s="688"/>
      <c r="AN456" s="688"/>
      <c r="AO456" s="688"/>
      <c r="AP456" s="688"/>
      <c r="AQ456" s="611">
        <f t="shared" si="80"/>
        <v>0</v>
      </c>
      <c r="AR456" s="473"/>
      <c r="AS456" s="664">
        <f t="shared" si="81"/>
        <v>441</v>
      </c>
      <c r="AT456" s="611">
        <f t="shared" si="73"/>
        <v>0</v>
      </c>
      <c r="AU456" s="611">
        <f t="shared" si="74"/>
        <v>0</v>
      </c>
      <c r="AV456" s="611">
        <f t="shared" si="75"/>
        <v>0</v>
      </c>
    </row>
    <row r="457" spans="1:48" ht="18" customHeight="1" x14ac:dyDescent="0.25">
      <c r="A457" s="664">
        <f t="shared" si="76"/>
        <v>442</v>
      </c>
      <c r="B457" s="688"/>
      <c r="C457" s="688"/>
      <c r="D457" s="688"/>
      <c r="E457" s="688"/>
      <c r="F457" s="688"/>
      <c r="G457" s="688"/>
      <c r="H457" s="611">
        <f t="shared" si="77"/>
        <v>0</v>
      </c>
      <c r="I457" s="688"/>
      <c r="J457" s="688"/>
      <c r="K457" s="688"/>
      <c r="L457" s="688"/>
      <c r="M457" s="688"/>
      <c r="N457" s="688"/>
      <c r="O457" s="611">
        <f t="shared" si="78"/>
        <v>0</v>
      </c>
      <c r="P457" s="688"/>
      <c r="Q457" s="688"/>
      <c r="R457" s="688"/>
      <c r="S457" s="688"/>
      <c r="T457" s="688"/>
      <c r="U457" s="688"/>
      <c r="V457" s="611">
        <f t="shared" si="71"/>
        <v>0</v>
      </c>
      <c r="W457" s="688"/>
      <c r="X457" s="688"/>
      <c r="Y457" s="688"/>
      <c r="Z457" s="688"/>
      <c r="AA457" s="688"/>
      <c r="AB457" s="688"/>
      <c r="AC457" s="611">
        <f t="shared" si="72"/>
        <v>0</v>
      </c>
      <c r="AD457" s="688"/>
      <c r="AE457" s="688"/>
      <c r="AF457" s="688"/>
      <c r="AG457" s="688"/>
      <c r="AH457" s="688"/>
      <c r="AI457" s="688"/>
      <c r="AJ457" s="611">
        <f t="shared" si="79"/>
        <v>0</v>
      </c>
      <c r="AK457" s="688"/>
      <c r="AL457" s="688"/>
      <c r="AM457" s="688"/>
      <c r="AN457" s="688"/>
      <c r="AO457" s="688"/>
      <c r="AP457" s="688"/>
      <c r="AQ457" s="611">
        <f t="shared" si="80"/>
        <v>0</v>
      </c>
      <c r="AR457" s="473"/>
      <c r="AS457" s="664">
        <f t="shared" si="81"/>
        <v>442</v>
      </c>
      <c r="AT457" s="611">
        <f t="shared" si="73"/>
        <v>0</v>
      </c>
      <c r="AU457" s="611">
        <f t="shared" si="74"/>
        <v>0</v>
      </c>
      <c r="AV457" s="611">
        <f t="shared" si="75"/>
        <v>0</v>
      </c>
    </row>
    <row r="458" spans="1:48" ht="18" customHeight="1" x14ac:dyDescent="0.25">
      <c r="A458" s="664">
        <f t="shared" si="76"/>
        <v>443</v>
      </c>
      <c r="B458" s="688"/>
      <c r="C458" s="688"/>
      <c r="D458" s="688"/>
      <c r="E458" s="688"/>
      <c r="F458" s="688"/>
      <c r="G458" s="688"/>
      <c r="H458" s="611">
        <f t="shared" si="77"/>
        <v>0</v>
      </c>
      <c r="I458" s="688"/>
      <c r="J458" s="688"/>
      <c r="K458" s="688"/>
      <c r="L458" s="688"/>
      <c r="M458" s="688"/>
      <c r="N458" s="688"/>
      <c r="O458" s="611">
        <f t="shared" si="78"/>
        <v>0</v>
      </c>
      <c r="P458" s="688"/>
      <c r="Q458" s="688"/>
      <c r="R458" s="688"/>
      <c r="S458" s="688"/>
      <c r="T458" s="688"/>
      <c r="U458" s="688"/>
      <c r="V458" s="611">
        <f t="shared" si="71"/>
        <v>0</v>
      </c>
      <c r="W458" s="688"/>
      <c r="X458" s="688"/>
      <c r="Y458" s="688"/>
      <c r="Z458" s="688"/>
      <c r="AA458" s="688"/>
      <c r="AB458" s="688"/>
      <c r="AC458" s="611">
        <f t="shared" si="72"/>
        <v>0</v>
      </c>
      <c r="AD458" s="688"/>
      <c r="AE458" s="688"/>
      <c r="AF458" s="688"/>
      <c r="AG458" s="688"/>
      <c r="AH458" s="688"/>
      <c r="AI458" s="688"/>
      <c r="AJ458" s="611">
        <f t="shared" si="79"/>
        <v>0</v>
      </c>
      <c r="AK458" s="688"/>
      <c r="AL458" s="688"/>
      <c r="AM458" s="688"/>
      <c r="AN458" s="688"/>
      <c r="AO458" s="688"/>
      <c r="AP458" s="688"/>
      <c r="AQ458" s="611">
        <f t="shared" si="80"/>
        <v>0</v>
      </c>
      <c r="AR458" s="473"/>
      <c r="AS458" s="664">
        <f t="shared" si="81"/>
        <v>443</v>
      </c>
      <c r="AT458" s="611">
        <f t="shared" si="73"/>
        <v>0</v>
      </c>
      <c r="AU458" s="611">
        <f t="shared" si="74"/>
        <v>0</v>
      </c>
      <c r="AV458" s="611">
        <f t="shared" si="75"/>
        <v>0</v>
      </c>
    </row>
    <row r="459" spans="1:48" ht="18" customHeight="1" x14ac:dyDescent="0.25">
      <c r="A459" s="664">
        <f t="shared" si="76"/>
        <v>444</v>
      </c>
      <c r="B459" s="688"/>
      <c r="C459" s="688"/>
      <c r="D459" s="688"/>
      <c r="E459" s="688"/>
      <c r="F459" s="688"/>
      <c r="G459" s="688"/>
      <c r="H459" s="611">
        <f t="shared" si="77"/>
        <v>0</v>
      </c>
      <c r="I459" s="688"/>
      <c r="J459" s="688"/>
      <c r="K459" s="688"/>
      <c r="L459" s="688"/>
      <c r="M459" s="688"/>
      <c r="N459" s="688"/>
      <c r="O459" s="611">
        <f t="shared" si="78"/>
        <v>0</v>
      </c>
      <c r="P459" s="688"/>
      <c r="Q459" s="688"/>
      <c r="R459" s="688"/>
      <c r="S459" s="688"/>
      <c r="T459" s="688"/>
      <c r="U459" s="688"/>
      <c r="V459" s="611">
        <f t="shared" si="71"/>
        <v>0</v>
      </c>
      <c r="W459" s="688"/>
      <c r="X459" s="688"/>
      <c r="Y459" s="688"/>
      <c r="Z459" s="688"/>
      <c r="AA459" s="688"/>
      <c r="AB459" s="688"/>
      <c r="AC459" s="611">
        <f t="shared" si="72"/>
        <v>0</v>
      </c>
      <c r="AD459" s="688"/>
      <c r="AE459" s="688"/>
      <c r="AF459" s="688"/>
      <c r="AG459" s="688"/>
      <c r="AH459" s="688"/>
      <c r="AI459" s="688"/>
      <c r="AJ459" s="611">
        <f t="shared" si="79"/>
        <v>0</v>
      </c>
      <c r="AK459" s="688"/>
      <c r="AL459" s="688"/>
      <c r="AM459" s="688"/>
      <c r="AN459" s="688"/>
      <c r="AO459" s="688"/>
      <c r="AP459" s="688"/>
      <c r="AQ459" s="611">
        <f t="shared" si="80"/>
        <v>0</v>
      </c>
      <c r="AR459" s="473"/>
      <c r="AS459" s="664">
        <f t="shared" si="81"/>
        <v>444</v>
      </c>
      <c r="AT459" s="611">
        <f t="shared" si="73"/>
        <v>0</v>
      </c>
      <c r="AU459" s="611">
        <f t="shared" si="74"/>
        <v>0</v>
      </c>
      <c r="AV459" s="611">
        <f t="shared" si="75"/>
        <v>0</v>
      </c>
    </row>
    <row r="460" spans="1:48" ht="18" customHeight="1" x14ac:dyDescent="0.25">
      <c r="A460" s="664">
        <f t="shared" si="76"/>
        <v>445</v>
      </c>
      <c r="B460" s="688"/>
      <c r="C460" s="688"/>
      <c r="D460" s="688"/>
      <c r="E460" s="688"/>
      <c r="F460" s="688"/>
      <c r="G460" s="688"/>
      <c r="H460" s="611">
        <f t="shared" si="77"/>
        <v>0</v>
      </c>
      <c r="I460" s="688"/>
      <c r="J460" s="688"/>
      <c r="K460" s="688"/>
      <c r="L460" s="688"/>
      <c r="M460" s="688"/>
      <c r="N460" s="688"/>
      <c r="O460" s="611">
        <f t="shared" si="78"/>
        <v>0</v>
      </c>
      <c r="P460" s="688"/>
      <c r="Q460" s="688"/>
      <c r="R460" s="688"/>
      <c r="S460" s="688"/>
      <c r="T460" s="688"/>
      <c r="U460" s="688"/>
      <c r="V460" s="611">
        <f t="shared" si="71"/>
        <v>0</v>
      </c>
      <c r="W460" s="688"/>
      <c r="X460" s="688"/>
      <c r="Y460" s="688"/>
      <c r="Z460" s="688"/>
      <c r="AA460" s="688"/>
      <c r="AB460" s="688"/>
      <c r="AC460" s="611">
        <f t="shared" si="72"/>
        <v>0</v>
      </c>
      <c r="AD460" s="688"/>
      <c r="AE460" s="688"/>
      <c r="AF460" s="688"/>
      <c r="AG460" s="688"/>
      <c r="AH460" s="688"/>
      <c r="AI460" s="688"/>
      <c r="AJ460" s="611">
        <f t="shared" si="79"/>
        <v>0</v>
      </c>
      <c r="AK460" s="688"/>
      <c r="AL460" s="688"/>
      <c r="AM460" s="688"/>
      <c r="AN460" s="688"/>
      <c r="AO460" s="688"/>
      <c r="AP460" s="688"/>
      <c r="AQ460" s="611">
        <f t="shared" si="80"/>
        <v>0</v>
      </c>
      <c r="AR460" s="473"/>
      <c r="AS460" s="664">
        <f t="shared" si="81"/>
        <v>445</v>
      </c>
      <c r="AT460" s="611">
        <f t="shared" si="73"/>
        <v>0</v>
      </c>
      <c r="AU460" s="611">
        <f t="shared" si="74"/>
        <v>0</v>
      </c>
      <c r="AV460" s="611">
        <f t="shared" si="75"/>
        <v>0</v>
      </c>
    </row>
    <row r="461" spans="1:48" ht="18" customHeight="1" x14ac:dyDescent="0.25">
      <c r="A461" s="664">
        <f t="shared" si="76"/>
        <v>446</v>
      </c>
      <c r="B461" s="688"/>
      <c r="C461" s="688"/>
      <c r="D461" s="688"/>
      <c r="E461" s="688"/>
      <c r="F461" s="688"/>
      <c r="G461" s="688"/>
      <c r="H461" s="611">
        <f t="shared" si="77"/>
        <v>0</v>
      </c>
      <c r="I461" s="688"/>
      <c r="J461" s="688"/>
      <c r="K461" s="688"/>
      <c r="L461" s="688"/>
      <c r="M461" s="688"/>
      <c r="N461" s="688"/>
      <c r="O461" s="611">
        <f t="shared" si="78"/>
        <v>0</v>
      </c>
      <c r="P461" s="688"/>
      <c r="Q461" s="688"/>
      <c r="R461" s="688"/>
      <c r="S461" s="688"/>
      <c r="T461" s="688"/>
      <c r="U461" s="688"/>
      <c r="V461" s="611">
        <f t="shared" si="71"/>
        <v>0</v>
      </c>
      <c r="W461" s="688"/>
      <c r="X461" s="688"/>
      <c r="Y461" s="688"/>
      <c r="Z461" s="688"/>
      <c r="AA461" s="688"/>
      <c r="AB461" s="688"/>
      <c r="AC461" s="611">
        <f t="shared" si="72"/>
        <v>0</v>
      </c>
      <c r="AD461" s="688"/>
      <c r="AE461" s="688"/>
      <c r="AF461" s="688"/>
      <c r="AG461" s="688"/>
      <c r="AH461" s="688"/>
      <c r="AI461" s="688"/>
      <c r="AJ461" s="611">
        <f t="shared" si="79"/>
        <v>0</v>
      </c>
      <c r="AK461" s="688"/>
      <c r="AL461" s="688"/>
      <c r="AM461" s="688"/>
      <c r="AN461" s="688"/>
      <c r="AO461" s="688"/>
      <c r="AP461" s="688"/>
      <c r="AQ461" s="611">
        <f t="shared" si="80"/>
        <v>0</v>
      </c>
      <c r="AR461" s="473"/>
      <c r="AS461" s="664">
        <f t="shared" si="81"/>
        <v>446</v>
      </c>
      <c r="AT461" s="611">
        <f t="shared" si="73"/>
        <v>0</v>
      </c>
      <c r="AU461" s="611">
        <f t="shared" si="74"/>
        <v>0</v>
      </c>
      <c r="AV461" s="611">
        <f t="shared" si="75"/>
        <v>0</v>
      </c>
    </row>
    <row r="462" spans="1:48" ht="18" customHeight="1" x14ac:dyDescent="0.25">
      <c r="A462" s="664">
        <f t="shared" si="76"/>
        <v>447</v>
      </c>
      <c r="B462" s="688"/>
      <c r="C462" s="688"/>
      <c r="D462" s="688"/>
      <c r="E462" s="688"/>
      <c r="F462" s="688"/>
      <c r="G462" s="688"/>
      <c r="H462" s="611">
        <f t="shared" si="77"/>
        <v>0</v>
      </c>
      <c r="I462" s="688"/>
      <c r="J462" s="688"/>
      <c r="K462" s="688"/>
      <c r="L462" s="688"/>
      <c r="M462" s="688"/>
      <c r="N462" s="688"/>
      <c r="O462" s="611">
        <f t="shared" si="78"/>
        <v>0</v>
      </c>
      <c r="P462" s="688"/>
      <c r="Q462" s="688"/>
      <c r="R462" s="688"/>
      <c r="S462" s="688"/>
      <c r="T462" s="688"/>
      <c r="U462" s="688"/>
      <c r="V462" s="611">
        <f t="shared" si="71"/>
        <v>0</v>
      </c>
      <c r="W462" s="688"/>
      <c r="X462" s="688"/>
      <c r="Y462" s="688"/>
      <c r="Z462" s="688"/>
      <c r="AA462" s="688"/>
      <c r="AB462" s="688"/>
      <c r="AC462" s="611">
        <f t="shared" si="72"/>
        <v>0</v>
      </c>
      <c r="AD462" s="688"/>
      <c r="AE462" s="688"/>
      <c r="AF462" s="688"/>
      <c r="AG462" s="688"/>
      <c r="AH462" s="688"/>
      <c r="AI462" s="688"/>
      <c r="AJ462" s="611">
        <f t="shared" si="79"/>
        <v>0</v>
      </c>
      <c r="AK462" s="688"/>
      <c r="AL462" s="688"/>
      <c r="AM462" s="688"/>
      <c r="AN462" s="688"/>
      <c r="AO462" s="688"/>
      <c r="AP462" s="688"/>
      <c r="AQ462" s="611">
        <f t="shared" si="80"/>
        <v>0</v>
      </c>
      <c r="AR462" s="473"/>
      <c r="AS462" s="664">
        <f t="shared" si="81"/>
        <v>447</v>
      </c>
      <c r="AT462" s="611">
        <f t="shared" si="73"/>
        <v>0</v>
      </c>
      <c r="AU462" s="611">
        <f t="shared" si="74"/>
        <v>0</v>
      </c>
      <c r="AV462" s="611">
        <f t="shared" si="75"/>
        <v>0</v>
      </c>
    </row>
    <row r="463" spans="1:48" ht="18" customHeight="1" x14ac:dyDescent="0.25">
      <c r="A463" s="664">
        <f t="shared" si="76"/>
        <v>448</v>
      </c>
      <c r="B463" s="688"/>
      <c r="C463" s="688"/>
      <c r="D463" s="688"/>
      <c r="E463" s="688"/>
      <c r="F463" s="688"/>
      <c r="G463" s="688"/>
      <c r="H463" s="611">
        <f t="shared" si="77"/>
        <v>0</v>
      </c>
      <c r="I463" s="688"/>
      <c r="J463" s="688"/>
      <c r="K463" s="688"/>
      <c r="L463" s="688"/>
      <c r="M463" s="688"/>
      <c r="N463" s="688"/>
      <c r="O463" s="611">
        <f t="shared" si="78"/>
        <v>0</v>
      </c>
      <c r="P463" s="688"/>
      <c r="Q463" s="688"/>
      <c r="R463" s="688"/>
      <c r="S463" s="688"/>
      <c r="T463" s="688"/>
      <c r="U463" s="688"/>
      <c r="V463" s="611">
        <f t="shared" si="71"/>
        <v>0</v>
      </c>
      <c r="W463" s="688"/>
      <c r="X463" s="688"/>
      <c r="Y463" s="688"/>
      <c r="Z463" s="688"/>
      <c r="AA463" s="688"/>
      <c r="AB463" s="688"/>
      <c r="AC463" s="611">
        <f t="shared" si="72"/>
        <v>0</v>
      </c>
      <c r="AD463" s="688"/>
      <c r="AE463" s="688"/>
      <c r="AF463" s="688"/>
      <c r="AG463" s="688"/>
      <c r="AH463" s="688"/>
      <c r="AI463" s="688"/>
      <c r="AJ463" s="611">
        <f t="shared" si="79"/>
        <v>0</v>
      </c>
      <c r="AK463" s="688"/>
      <c r="AL463" s="688"/>
      <c r="AM463" s="688"/>
      <c r="AN463" s="688"/>
      <c r="AO463" s="688"/>
      <c r="AP463" s="688"/>
      <c r="AQ463" s="611">
        <f t="shared" si="80"/>
        <v>0</v>
      </c>
      <c r="AR463" s="473"/>
      <c r="AS463" s="664">
        <f t="shared" si="81"/>
        <v>448</v>
      </c>
      <c r="AT463" s="611">
        <f t="shared" si="73"/>
        <v>0</v>
      </c>
      <c r="AU463" s="611">
        <f t="shared" si="74"/>
        <v>0</v>
      </c>
      <c r="AV463" s="611">
        <f t="shared" si="75"/>
        <v>0</v>
      </c>
    </row>
    <row r="464" spans="1:48" ht="18" customHeight="1" x14ac:dyDescent="0.25">
      <c r="A464" s="664">
        <f t="shared" si="76"/>
        <v>449</v>
      </c>
      <c r="B464" s="688"/>
      <c r="C464" s="688"/>
      <c r="D464" s="688"/>
      <c r="E464" s="688"/>
      <c r="F464" s="688"/>
      <c r="G464" s="688"/>
      <c r="H464" s="611">
        <f t="shared" si="77"/>
        <v>0</v>
      </c>
      <c r="I464" s="688"/>
      <c r="J464" s="688"/>
      <c r="K464" s="688"/>
      <c r="L464" s="688"/>
      <c r="M464" s="688"/>
      <c r="N464" s="688"/>
      <c r="O464" s="611">
        <f t="shared" si="78"/>
        <v>0</v>
      </c>
      <c r="P464" s="688"/>
      <c r="Q464" s="688"/>
      <c r="R464" s="688"/>
      <c r="S464" s="688"/>
      <c r="T464" s="688"/>
      <c r="U464" s="688"/>
      <c r="V464" s="611">
        <f t="shared" si="71"/>
        <v>0</v>
      </c>
      <c r="W464" s="688"/>
      <c r="X464" s="688"/>
      <c r="Y464" s="688"/>
      <c r="Z464" s="688"/>
      <c r="AA464" s="688"/>
      <c r="AB464" s="688"/>
      <c r="AC464" s="611">
        <f t="shared" si="72"/>
        <v>0</v>
      </c>
      <c r="AD464" s="688"/>
      <c r="AE464" s="688"/>
      <c r="AF464" s="688"/>
      <c r="AG464" s="688"/>
      <c r="AH464" s="688"/>
      <c r="AI464" s="688"/>
      <c r="AJ464" s="611">
        <f t="shared" si="79"/>
        <v>0</v>
      </c>
      <c r="AK464" s="688"/>
      <c r="AL464" s="688"/>
      <c r="AM464" s="688"/>
      <c r="AN464" s="688"/>
      <c r="AO464" s="688"/>
      <c r="AP464" s="688"/>
      <c r="AQ464" s="611">
        <f t="shared" si="80"/>
        <v>0</v>
      </c>
      <c r="AR464" s="473"/>
      <c r="AS464" s="664">
        <f t="shared" si="81"/>
        <v>449</v>
      </c>
      <c r="AT464" s="611">
        <f t="shared" si="73"/>
        <v>0</v>
      </c>
      <c r="AU464" s="611">
        <f t="shared" si="74"/>
        <v>0</v>
      </c>
      <c r="AV464" s="611">
        <f t="shared" si="75"/>
        <v>0</v>
      </c>
    </row>
    <row r="465" spans="1:48" ht="18" customHeight="1" x14ac:dyDescent="0.25">
      <c r="A465" s="664">
        <f t="shared" si="76"/>
        <v>450</v>
      </c>
      <c r="B465" s="688"/>
      <c r="C465" s="688"/>
      <c r="D465" s="688"/>
      <c r="E465" s="688"/>
      <c r="F465" s="688"/>
      <c r="G465" s="688"/>
      <c r="H465" s="611">
        <f t="shared" si="77"/>
        <v>0</v>
      </c>
      <c r="I465" s="688"/>
      <c r="J465" s="688"/>
      <c r="K465" s="688"/>
      <c r="L465" s="688"/>
      <c r="M465" s="688"/>
      <c r="N465" s="688"/>
      <c r="O465" s="611">
        <f t="shared" si="78"/>
        <v>0</v>
      </c>
      <c r="P465" s="688"/>
      <c r="Q465" s="688"/>
      <c r="R465" s="688"/>
      <c r="S465" s="688"/>
      <c r="T465" s="688"/>
      <c r="U465" s="688"/>
      <c r="V465" s="611">
        <f t="shared" ref="V465:V528" si="82">SUM(Q465:T465)-P465-U465</f>
        <v>0</v>
      </c>
      <c r="W465" s="688"/>
      <c r="X465" s="688"/>
      <c r="Y465" s="688"/>
      <c r="Z465" s="688"/>
      <c r="AA465" s="688"/>
      <c r="AB465" s="688"/>
      <c r="AC465" s="611">
        <f t="shared" ref="AC465:AC528" si="83">SUM(X465:AA465)-W465-AB465</f>
        <v>0</v>
      </c>
      <c r="AD465" s="688"/>
      <c r="AE465" s="688"/>
      <c r="AF465" s="688"/>
      <c r="AG465" s="688"/>
      <c r="AH465" s="688"/>
      <c r="AI465" s="688"/>
      <c r="AJ465" s="611">
        <f t="shared" si="79"/>
        <v>0</v>
      </c>
      <c r="AK465" s="688"/>
      <c r="AL465" s="688"/>
      <c r="AM465" s="688"/>
      <c r="AN465" s="688"/>
      <c r="AO465" s="688"/>
      <c r="AP465" s="688"/>
      <c r="AQ465" s="611">
        <f t="shared" si="80"/>
        <v>0</v>
      </c>
      <c r="AR465" s="473"/>
      <c r="AS465" s="664">
        <f t="shared" si="81"/>
        <v>450</v>
      </c>
      <c r="AT465" s="611">
        <f t="shared" ref="AT465:AT528" si="84">H465+O465</f>
        <v>0</v>
      </c>
      <c r="AU465" s="611">
        <f t="shared" ref="AU465:AU528" si="85">AC465+V465</f>
        <v>0</v>
      </c>
      <c r="AV465" s="611">
        <f t="shared" ref="AV465:AV528" si="86">AJ465+AQ465</f>
        <v>0</v>
      </c>
    </row>
    <row r="466" spans="1:48" ht="18" customHeight="1" x14ac:dyDescent="0.25">
      <c r="A466" s="664">
        <f t="shared" ref="A466:A529" si="87">A465+1</f>
        <v>451</v>
      </c>
      <c r="B466" s="688"/>
      <c r="C466" s="688"/>
      <c r="D466" s="688"/>
      <c r="E466" s="688"/>
      <c r="F466" s="688"/>
      <c r="G466" s="688"/>
      <c r="H466" s="611">
        <f t="shared" si="77"/>
        <v>0</v>
      </c>
      <c r="I466" s="688"/>
      <c r="J466" s="688"/>
      <c r="K466" s="688"/>
      <c r="L466" s="688"/>
      <c r="M466" s="688"/>
      <c r="N466" s="688"/>
      <c r="O466" s="611">
        <f t="shared" si="78"/>
        <v>0</v>
      </c>
      <c r="P466" s="688"/>
      <c r="Q466" s="688"/>
      <c r="R466" s="688"/>
      <c r="S466" s="688"/>
      <c r="T466" s="688"/>
      <c r="U466" s="688"/>
      <c r="V466" s="611">
        <f t="shared" si="82"/>
        <v>0</v>
      </c>
      <c r="W466" s="688"/>
      <c r="X466" s="688"/>
      <c r="Y466" s="688"/>
      <c r="Z466" s="688"/>
      <c r="AA466" s="688"/>
      <c r="AB466" s="688"/>
      <c r="AC466" s="611">
        <f t="shared" si="83"/>
        <v>0</v>
      </c>
      <c r="AD466" s="688"/>
      <c r="AE466" s="688"/>
      <c r="AF466" s="688"/>
      <c r="AG466" s="688"/>
      <c r="AH466" s="688"/>
      <c r="AI466" s="688"/>
      <c r="AJ466" s="611">
        <f t="shared" si="79"/>
        <v>0</v>
      </c>
      <c r="AK466" s="688"/>
      <c r="AL466" s="688"/>
      <c r="AM466" s="688"/>
      <c r="AN466" s="688"/>
      <c r="AO466" s="688"/>
      <c r="AP466" s="688"/>
      <c r="AQ466" s="611">
        <f t="shared" si="80"/>
        <v>0</v>
      </c>
      <c r="AR466" s="473"/>
      <c r="AS466" s="664">
        <f t="shared" si="81"/>
        <v>451</v>
      </c>
      <c r="AT466" s="611">
        <f t="shared" si="84"/>
        <v>0</v>
      </c>
      <c r="AU466" s="611">
        <f t="shared" si="85"/>
        <v>0</v>
      </c>
      <c r="AV466" s="611">
        <f t="shared" si="86"/>
        <v>0</v>
      </c>
    </row>
    <row r="467" spans="1:48" ht="18" customHeight="1" x14ac:dyDescent="0.25">
      <c r="A467" s="664">
        <f t="shared" si="87"/>
        <v>452</v>
      </c>
      <c r="B467" s="688"/>
      <c r="C467" s="688"/>
      <c r="D467" s="688"/>
      <c r="E467" s="688"/>
      <c r="F467" s="688"/>
      <c r="G467" s="688"/>
      <c r="H467" s="611">
        <f t="shared" si="77"/>
        <v>0</v>
      </c>
      <c r="I467" s="688"/>
      <c r="J467" s="688"/>
      <c r="K467" s="688"/>
      <c r="L467" s="688"/>
      <c r="M467" s="688"/>
      <c r="N467" s="688"/>
      <c r="O467" s="611">
        <f t="shared" si="78"/>
        <v>0</v>
      </c>
      <c r="P467" s="688"/>
      <c r="Q467" s="688"/>
      <c r="R467" s="688"/>
      <c r="S467" s="688"/>
      <c r="T467" s="688"/>
      <c r="U467" s="688"/>
      <c r="V467" s="611">
        <f t="shared" si="82"/>
        <v>0</v>
      </c>
      <c r="W467" s="688"/>
      <c r="X467" s="688"/>
      <c r="Y467" s="688"/>
      <c r="Z467" s="688"/>
      <c r="AA467" s="688"/>
      <c r="AB467" s="688"/>
      <c r="AC467" s="611">
        <f t="shared" si="83"/>
        <v>0</v>
      </c>
      <c r="AD467" s="688"/>
      <c r="AE467" s="688"/>
      <c r="AF467" s="688"/>
      <c r="AG467" s="688"/>
      <c r="AH467" s="688"/>
      <c r="AI467" s="688"/>
      <c r="AJ467" s="611">
        <f t="shared" si="79"/>
        <v>0</v>
      </c>
      <c r="AK467" s="688"/>
      <c r="AL467" s="688"/>
      <c r="AM467" s="688"/>
      <c r="AN467" s="688"/>
      <c r="AO467" s="688"/>
      <c r="AP467" s="688"/>
      <c r="AQ467" s="611">
        <f t="shared" si="80"/>
        <v>0</v>
      </c>
      <c r="AR467" s="473"/>
      <c r="AS467" s="664">
        <f t="shared" si="81"/>
        <v>452</v>
      </c>
      <c r="AT467" s="611">
        <f t="shared" si="84"/>
        <v>0</v>
      </c>
      <c r="AU467" s="611">
        <f t="shared" si="85"/>
        <v>0</v>
      </c>
      <c r="AV467" s="611">
        <f t="shared" si="86"/>
        <v>0</v>
      </c>
    </row>
    <row r="468" spans="1:48" ht="18" customHeight="1" x14ac:dyDescent="0.25">
      <c r="A468" s="664">
        <f t="shared" si="87"/>
        <v>453</v>
      </c>
      <c r="B468" s="688"/>
      <c r="C468" s="688"/>
      <c r="D468" s="688"/>
      <c r="E468" s="688"/>
      <c r="F468" s="688"/>
      <c r="G468" s="688"/>
      <c r="H468" s="611">
        <f t="shared" si="77"/>
        <v>0</v>
      </c>
      <c r="I468" s="688"/>
      <c r="J468" s="688"/>
      <c r="K468" s="688"/>
      <c r="L468" s="688"/>
      <c r="M468" s="688"/>
      <c r="N468" s="688"/>
      <c r="O468" s="611">
        <f t="shared" si="78"/>
        <v>0</v>
      </c>
      <c r="P468" s="688"/>
      <c r="Q468" s="688"/>
      <c r="R468" s="688"/>
      <c r="S468" s="688"/>
      <c r="T468" s="688"/>
      <c r="U468" s="688"/>
      <c r="V468" s="611">
        <f t="shared" si="82"/>
        <v>0</v>
      </c>
      <c r="W468" s="688"/>
      <c r="X468" s="688"/>
      <c r="Y468" s="688"/>
      <c r="Z468" s="688"/>
      <c r="AA468" s="688"/>
      <c r="AB468" s="688"/>
      <c r="AC468" s="611">
        <f t="shared" si="83"/>
        <v>0</v>
      </c>
      <c r="AD468" s="688"/>
      <c r="AE468" s="688"/>
      <c r="AF468" s="688"/>
      <c r="AG468" s="688"/>
      <c r="AH468" s="688"/>
      <c r="AI468" s="688"/>
      <c r="AJ468" s="611">
        <f t="shared" si="79"/>
        <v>0</v>
      </c>
      <c r="AK468" s="688"/>
      <c r="AL468" s="688"/>
      <c r="AM468" s="688"/>
      <c r="AN468" s="688"/>
      <c r="AO468" s="688"/>
      <c r="AP468" s="688"/>
      <c r="AQ468" s="611">
        <f t="shared" si="80"/>
        <v>0</v>
      </c>
      <c r="AR468" s="473"/>
      <c r="AS468" s="664">
        <f t="shared" si="81"/>
        <v>453</v>
      </c>
      <c r="AT468" s="611">
        <f t="shared" si="84"/>
        <v>0</v>
      </c>
      <c r="AU468" s="611">
        <f t="shared" si="85"/>
        <v>0</v>
      </c>
      <c r="AV468" s="611">
        <f t="shared" si="86"/>
        <v>0</v>
      </c>
    </row>
    <row r="469" spans="1:48" ht="18" customHeight="1" x14ac:dyDescent="0.25">
      <c r="A469" s="664">
        <f t="shared" si="87"/>
        <v>454</v>
      </c>
      <c r="B469" s="688"/>
      <c r="C469" s="688"/>
      <c r="D469" s="688"/>
      <c r="E469" s="688"/>
      <c r="F469" s="688"/>
      <c r="G469" s="688"/>
      <c r="H469" s="611">
        <f t="shared" si="77"/>
        <v>0</v>
      </c>
      <c r="I469" s="688"/>
      <c r="J469" s="688"/>
      <c r="K469" s="688"/>
      <c r="L469" s="688"/>
      <c r="M469" s="688"/>
      <c r="N469" s="688"/>
      <c r="O469" s="611">
        <f t="shared" si="78"/>
        <v>0</v>
      </c>
      <c r="P469" s="688"/>
      <c r="Q469" s="688"/>
      <c r="R469" s="688"/>
      <c r="S469" s="688"/>
      <c r="T469" s="688"/>
      <c r="U469" s="688"/>
      <c r="V469" s="611">
        <f t="shared" si="82"/>
        <v>0</v>
      </c>
      <c r="W469" s="688"/>
      <c r="X469" s="688"/>
      <c r="Y469" s="688"/>
      <c r="Z469" s="688"/>
      <c r="AA469" s="688"/>
      <c r="AB469" s="688"/>
      <c r="AC469" s="611">
        <f t="shared" si="83"/>
        <v>0</v>
      </c>
      <c r="AD469" s="688"/>
      <c r="AE469" s="688"/>
      <c r="AF469" s="688"/>
      <c r="AG469" s="688"/>
      <c r="AH469" s="688"/>
      <c r="AI469" s="688"/>
      <c r="AJ469" s="611">
        <f t="shared" si="79"/>
        <v>0</v>
      </c>
      <c r="AK469" s="688"/>
      <c r="AL469" s="688"/>
      <c r="AM469" s="688"/>
      <c r="AN469" s="688"/>
      <c r="AO469" s="688"/>
      <c r="AP469" s="688"/>
      <c r="AQ469" s="611">
        <f t="shared" si="80"/>
        <v>0</v>
      </c>
      <c r="AR469" s="473"/>
      <c r="AS469" s="664">
        <f t="shared" si="81"/>
        <v>454</v>
      </c>
      <c r="AT469" s="611">
        <f t="shared" si="84"/>
        <v>0</v>
      </c>
      <c r="AU469" s="611">
        <f t="shared" si="85"/>
        <v>0</v>
      </c>
      <c r="AV469" s="611">
        <f t="shared" si="86"/>
        <v>0</v>
      </c>
    </row>
    <row r="470" spans="1:48" ht="18" customHeight="1" x14ac:dyDescent="0.25">
      <c r="A470" s="664">
        <f t="shared" si="87"/>
        <v>455</v>
      </c>
      <c r="B470" s="688"/>
      <c r="C470" s="688"/>
      <c r="D470" s="688"/>
      <c r="E470" s="688"/>
      <c r="F470" s="688"/>
      <c r="G470" s="688"/>
      <c r="H470" s="611">
        <f t="shared" si="77"/>
        <v>0</v>
      </c>
      <c r="I470" s="688"/>
      <c r="J470" s="688"/>
      <c r="K470" s="688"/>
      <c r="L470" s="688"/>
      <c r="M470" s="688"/>
      <c r="N470" s="688"/>
      <c r="O470" s="611">
        <f t="shared" si="78"/>
        <v>0</v>
      </c>
      <c r="P470" s="688"/>
      <c r="Q470" s="688"/>
      <c r="R470" s="688"/>
      <c r="S470" s="688"/>
      <c r="T470" s="688"/>
      <c r="U470" s="688"/>
      <c r="V470" s="611">
        <f t="shared" si="82"/>
        <v>0</v>
      </c>
      <c r="W470" s="688"/>
      <c r="X470" s="688"/>
      <c r="Y470" s="688"/>
      <c r="Z470" s="688"/>
      <c r="AA470" s="688"/>
      <c r="AB470" s="688"/>
      <c r="AC470" s="611">
        <f t="shared" si="83"/>
        <v>0</v>
      </c>
      <c r="AD470" s="688"/>
      <c r="AE470" s="688"/>
      <c r="AF470" s="688"/>
      <c r="AG470" s="688"/>
      <c r="AH470" s="688"/>
      <c r="AI470" s="688"/>
      <c r="AJ470" s="611">
        <f t="shared" si="79"/>
        <v>0</v>
      </c>
      <c r="AK470" s="688"/>
      <c r="AL470" s="688"/>
      <c r="AM470" s="688"/>
      <c r="AN470" s="688"/>
      <c r="AO470" s="688"/>
      <c r="AP470" s="688"/>
      <c r="AQ470" s="611">
        <f t="shared" si="80"/>
        <v>0</v>
      </c>
      <c r="AR470" s="473"/>
      <c r="AS470" s="664">
        <f t="shared" si="81"/>
        <v>455</v>
      </c>
      <c r="AT470" s="611">
        <f t="shared" si="84"/>
        <v>0</v>
      </c>
      <c r="AU470" s="611">
        <f t="shared" si="85"/>
        <v>0</v>
      </c>
      <c r="AV470" s="611">
        <f t="shared" si="86"/>
        <v>0</v>
      </c>
    </row>
    <row r="471" spans="1:48" ht="18" customHeight="1" x14ac:dyDescent="0.25">
      <c r="A471" s="664">
        <f t="shared" si="87"/>
        <v>456</v>
      </c>
      <c r="B471" s="688"/>
      <c r="C471" s="688"/>
      <c r="D471" s="688"/>
      <c r="E471" s="688"/>
      <c r="F471" s="688"/>
      <c r="G471" s="688"/>
      <c r="H471" s="611">
        <f t="shared" si="77"/>
        <v>0</v>
      </c>
      <c r="I471" s="688"/>
      <c r="J471" s="688"/>
      <c r="K471" s="688"/>
      <c r="L471" s="688"/>
      <c r="M471" s="688"/>
      <c r="N471" s="688"/>
      <c r="O471" s="611">
        <f t="shared" si="78"/>
        <v>0</v>
      </c>
      <c r="P471" s="688"/>
      <c r="Q471" s="688"/>
      <c r="R471" s="688"/>
      <c r="S471" s="688"/>
      <c r="T471" s="688"/>
      <c r="U471" s="688"/>
      <c r="V471" s="611">
        <f t="shared" si="82"/>
        <v>0</v>
      </c>
      <c r="W471" s="688"/>
      <c r="X471" s="688"/>
      <c r="Y471" s="688"/>
      <c r="Z471" s="688"/>
      <c r="AA471" s="688"/>
      <c r="AB471" s="688"/>
      <c r="AC471" s="611">
        <f t="shared" si="83"/>
        <v>0</v>
      </c>
      <c r="AD471" s="688"/>
      <c r="AE471" s="688"/>
      <c r="AF471" s="688"/>
      <c r="AG471" s="688"/>
      <c r="AH471" s="688"/>
      <c r="AI471" s="688"/>
      <c r="AJ471" s="611">
        <f t="shared" si="79"/>
        <v>0</v>
      </c>
      <c r="AK471" s="688"/>
      <c r="AL471" s="688"/>
      <c r="AM471" s="688"/>
      <c r="AN471" s="688"/>
      <c r="AO471" s="688"/>
      <c r="AP471" s="688"/>
      <c r="AQ471" s="611">
        <f t="shared" si="80"/>
        <v>0</v>
      </c>
      <c r="AR471" s="473"/>
      <c r="AS471" s="664">
        <f t="shared" si="81"/>
        <v>456</v>
      </c>
      <c r="AT471" s="611">
        <f t="shared" si="84"/>
        <v>0</v>
      </c>
      <c r="AU471" s="611">
        <f t="shared" si="85"/>
        <v>0</v>
      </c>
      <c r="AV471" s="611">
        <f t="shared" si="86"/>
        <v>0</v>
      </c>
    </row>
    <row r="472" spans="1:48" ht="18" customHeight="1" x14ac:dyDescent="0.25">
      <c r="A472" s="664">
        <f t="shared" si="87"/>
        <v>457</v>
      </c>
      <c r="B472" s="688"/>
      <c r="C472" s="688"/>
      <c r="D472" s="688"/>
      <c r="E472" s="688"/>
      <c r="F472" s="688"/>
      <c r="G472" s="688"/>
      <c r="H472" s="611">
        <f t="shared" si="77"/>
        <v>0</v>
      </c>
      <c r="I472" s="688"/>
      <c r="J472" s="688"/>
      <c r="K472" s="688"/>
      <c r="L472" s="688"/>
      <c r="M472" s="688"/>
      <c r="N472" s="688"/>
      <c r="O472" s="611">
        <f t="shared" si="78"/>
        <v>0</v>
      </c>
      <c r="P472" s="688"/>
      <c r="Q472" s="688"/>
      <c r="R472" s="688"/>
      <c r="S472" s="688"/>
      <c r="T472" s="688"/>
      <c r="U472" s="688"/>
      <c r="V472" s="611">
        <f t="shared" si="82"/>
        <v>0</v>
      </c>
      <c r="W472" s="688"/>
      <c r="X472" s="688"/>
      <c r="Y472" s="688"/>
      <c r="Z472" s="688"/>
      <c r="AA472" s="688"/>
      <c r="AB472" s="688"/>
      <c r="AC472" s="611">
        <f t="shared" si="83"/>
        <v>0</v>
      </c>
      <c r="AD472" s="688"/>
      <c r="AE472" s="688"/>
      <c r="AF472" s="688"/>
      <c r="AG472" s="688"/>
      <c r="AH472" s="688"/>
      <c r="AI472" s="688"/>
      <c r="AJ472" s="611">
        <f t="shared" si="79"/>
        <v>0</v>
      </c>
      <c r="AK472" s="688"/>
      <c r="AL472" s="688"/>
      <c r="AM472" s="688"/>
      <c r="AN472" s="688"/>
      <c r="AO472" s="688"/>
      <c r="AP472" s="688"/>
      <c r="AQ472" s="611">
        <f t="shared" si="80"/>
        <v>0</v>
      </c>
      <c r="AR472" s="473"/>
      <c r="AS472" s="664">
        <f t="shared" si="81"/>
        <v>457</v>
      </c>
      <c r="AT472" s="611">
        <f t="shared" si="84"/>
        <v>0</v>
      </c>
      <c r="AU472" s="611">
        <f t="shared" si="85"/>
        <v>0</v>
      </c>
      <c r="AV472" s="611">
        <f t="shared" si="86"/>
        <v>0</v>
      </c>
    </row>
    <row r="473" spans="1:48" ht="18" customHeight="1" x14ac:dyDescent="0.25">
      <c r="A473" s="664">
        <f t="shared" si="87"/>
        <v>458</v>
      </c>
      <c r="B473" s="688"/>
      <c r="C473" s="688"/>
      <c r="D473" s="688"/>
      <c r="E473" s="688"/>
      <c r="F473" s="688"/>
      <c r="G473" s="688"/>
      <c r="H473" s="611">
        <f t="shared" si="77"/>
        <v>0</v>
      </c>
      <c r="I473" s="688"/>
      <c r="J473" s="688"/>
      <c r="K473" s="688"/>
      <c r="L473" s="688"/>
      <c r="M473" s="688"/>
      <c r="N473" s="688"/>
      <c r="O473" s="611">
        <f t="shared" si="78"/>
        <v>0</v>
      </c>
      <c r="P473" s="688"/>
      <c r="Q473" s="688"/>
      <c r="R473" s="688"/>
      <c r="S473" s="688"/>
      <c r="T473" s="688"/>
      <c r="U473" s="688"/>
      <c r="V473" s="611">
        <f t="shared" si="82"/>
        <v>0</v>
      </c>
      <c r="W473" s="688"/>
      <c r="X473" s="688"/>
      <c r="Y473" s="688"/>
      <c r="Z473" s="688"/>
      <c r="AA473" s="688"/>
      <c r="AB473" s="688"/>
      <c r="AC473" s="611">
        <f t="shared" si="83"/>
        <v>0</v>
      </c>
      <c r="AD473" s="688"/>
      <c r="AE473" s="688"/>
      <c r="AF473" s="688"/>
      <c r="AG473" s="688"/>
      <c r="AH473" s="688"/>
      <c r="AI473" s="688"/>
      <c r="AJ473" s="611">
        <f t="shared" si="79"/>
        <v>0</v>
      </c>
      <c r="AK473" s="688"/>
      <c r="AL473" s="688"/>
      <c r="AM473" s="688"/>
      <c r="AN473" s="688"/>
      <c r="AO473" s="688"/>
      <c r="AP473" s="688"/>
      <c r="AQ473" s="611">
        <f t="shared" si="80"/>
        <v>0</v>
      </c>
      <c r="AR473" s="473"/>
      <c r="AS473" s="664">
        <f t="shared" si="81"/>
        <v>458</v>
      </c>
      <c r="AT473" s="611">
        <f t="shared" si="84"/>
        <v>0</v>
      </c>
      <c r="AU473" s="611">
        <f t="shared" si="85"/>
        <v>0</v>
      </c>
      <c r="AV473" s="611">
        <f t="shared" si="86"/>
        <v>0</v>
      </c>
    </row>
    <row r="474" spans="1:48" ht="18" customHeight="1" x14ac:dyDescent="0.25">
      <c r="A474" s="664">
        <f t="shared" si="87"/>
        <v>459</v>
      </c>
      <c r="B474" s="688"/>
      <c r="C474" s="688"/>
      <c r="D474" s="688"/>
      <c r="E474" s="688"/>
      <c r="F474" s="688"/>
      <c r="G474" s="688"/>
      <c r="H474" s="611">
        <f t="shared" si="77"/>
        <v>0</v>
      </c>
      <c r="I474" s="688"/>
      <c r="J474" s="688"/>
      <c r="K474" s="688"/>
      <c r="L474" s="688"/>
      <c r="M474" s="688"/>
      <c r="N474" s="688"/>
      <c r="O474" s="611">
        <f t="shared" si="78"/>
        <v>0</v>
      </c>
      <c r="P474" s="688"/>
      <c r="Q474" s="688"/>
      <c r="R474" s="688"/>
      <c r="S474" s="688"/>
      <c r="T474" s="688"/>
      <c r="U474" s="688"/>
      <c r="V474" s="611">
        <f t="shared" si="82"/>
        <v>0</v>
      </c>
      <c r="W474" s="688"/>
      <c r="X474" s="688"/>
      <c r="Y474" s="688"/>
      <c r="Z474" s="688"/>
      <c r="AA474" s="688"/>
      <c r="AB474" s="688"/>
      <c r="AC474" s="611">
        <f t="shared" si="83"/>
        <v>0</v>
      </c>
      <c r="AD474" s="688"/>
      <c r="AE474" s="688"/>
      <c r="AF474" s="688"/>
      <c r="AG474" s="688"/>
      <c r="AH474" s="688"/>
      <c r="AI474" s="688"/>
      <c r="AJ474" s="611">
        <f t="shared" si="79"/>
        <v>0</v>
      </c>
      <c r="AK474" s="688"/>
      <c r="AL474" s="688"/>
      <c r="AM474" s="688"/>
      <c r="AN474" s="688"/>
      <c r="AO474" s="688"/>
      <c r="AP474" s="688"/>
      <c r="AQ474" s="611">
        <f t="shared" si="80"/>
        <v>0</v>
      </c>
      <c r="AR474" s="473"/>
      <c r="AS474" s="664">
        <f t="shared" si="81"/>
        <v>459</v>
      </c>
      <c r="AT474" s="611">
        <f t="shared" si="84"/>
        <v>0</v>
      </c>
      <c r="AU474" s="611">
        <f t="shared" si="85"/>
        <v>0</v>
      </c>
      <c r="AV474" s="611">
        <f t="shared" si="86"/>
        <v>0</v>
      </c>
    </row>
    <row r="475" spans="1:48" ht="18" customHeight="1" x14ac:dyDescent="0.25">
      <c r="A475" s="664">
        <f t="shared" si="87"/>
        <v>460</v>
      </c>
      <c r="B475" s="688"/>
      <c r="C475" s="688"/>
      <c r="D475" s="688"/>
      <c r="E475" s="688"/>
      <c r="F475" s="688"/>
      <c r="G475" s="688"/>
      <c r="H475" s="611">
        <f t="shared" si="77"/>
        <v>0</v>
      </c>
      <c r="I475" s="688"/>
      <c r="J475" s="688"/>
      <c r="K475" s="688"/>
      <c r="L475" s="688"/>
      <c r="M475" s="688"/>
      <c r="N475" s="688"/>
      <c r="O475" s="611">
        <f t="shared" si="78"/>
        <v>0</v>
      </c>
      <c r="P475" s="688"/>
      <c r="Q475" s="688"/>
      <c r="R475" s="688"/>
      <c r="S475" s="688"/>
      <c r="T475" s="688"/>
      <c r="U475" s="688"/>
      <c r="V475" s="611">
        <f t="shared" si="82"/>
        <v>0</v>
      </c>
      <c r="W475" s="688"/>
      <c r="X475" s="688"/>
      <c r="Y475" s="688"/>
      <c r="Z475" s="688"/>
      <c r="AA475" s="688"/>
      <c r="AB475" s="688"/>
      <c r="AC475" s="611">
        <f t="shared" si="83"/>
        <v>0</v>
      </c>
      <c r="AD475" s="688"/>
      <c r="AE475" s="688"/>
      <c r="AF475" s="688"/>
      <c r="AG475" s="688"/>
      <c r="AH475" s="688"/>
      <c r="AI475" s="688"/>
      <c r="AJ475" s="611">
        <f t="shared" si="79"/>
        <v>0</v>
      </c>
      <c r="AK475" s="688"/>
      <c r="AL475" s="688"/>
      <c r="AM475" s="688"/>
      <c r="AN475" s="688"/>
      <c r="AO475" s="688"/>
      <c r="AP475" s="688"/>
      <c r="AQ475" s="611">
        <f t="shared" si="80"/>
        <v>0</v>
      </c>
      <c r="AR475" s="473"/>
      <c r="AS475" s="664">
        <f t="shared" si="81"/>
        <v>460</v>
      </c>
      <c r="AT475" s="611">
        <f t="shared" si="84"/>
        <v>0</v>
      </c>
      <c r="AU475" s="611">
        <f t="shared" si="85"/>
        <v>0</v>
      </c>
      <c r="AV475" s="611">
        <f t="shared" si="86"/>
        <v>0</v>
      </c>
    </row>
    <row r="476" spans="1:48" ht="18" customHeight="1" x14ac:dyDescent="0.25">
      <c r="A476" s="664">
        <f t="shared" si="87"/>
        <v>461</v>
      </c>
      <c r="B476" s="688"/>
      <c r="C476" s="688"/>
      <c r="D476" s="688"/>
      <c r="E476" s="688"/>
      <c r="F476" s="688"/>
      <c r="G476" s="688"/>
      <c r="H476" s="611">
        <f t="shared" si="77"/>
        <v>0</v>
      </c>
      <c r="I476" s="688"/>
      <c r="J476" s="688"/>
      <c r="K476" s="688"/>
      <c r="L476" s="688"/>
      <c r="M476" s="688"/>
      <c r="N476" s="688"/>
      <c r="O476" s="611">
        <f t="shared" si="78"/>
        <v>0</v>
      </c>
      <c r="P476" s="688"/>
      <c r="Q476" s="688"/>
      <c r="R476" s="688"/>
      <c r="S476" s="688"/>
      <c r="T476" s="688"/>
      <c r="U476" s="688"/>
      <c r="V476" s="611">
        <f t="shared" si="82"/>
        <v>0</v>
      </c>
      <c r="W476" s="688"/>
      <c r="X476" s="688"/>
      <c r="Y476" s="688"/>
      <c r="Z476" s="688"/>
      <c r="AA476" s="688"/>
      <c r="AB476" s="688"/>
      <c r="AC476" s="611">
        <f t="shared" si="83"/>
        <v>0</v>
      </c>
      <c r="AD476" s="688"/>
      <c r="AE476" s="688"/>
      <c r="AF476" s="688"/>
      <c r="AG476" s="688"/>
      <c r="AH476" s="688"/>
      <c r="AI476" s="688"/>
      <c r="AJ476" s="611">
        <f t="shared" si="79"/>
        <v>0</v>
      </c>
      <c r="AK476" s="688"/>
      <c r="AL476" s="688"/>
      <c r="AM476" s="688"/>
      <c r="AN476" s="688"/>
      <c r="AO476" s="688"/>
      <c r="AP476" s="688"/>
      <c r="AQ476" s="611">
        <f t="shared" si="80"/>
        <v>0</v>
      </c>
      <c r="AR476" s="473"/>
      <c r="AS476" s="664">
        <f t="shared" si="81"/>
        <v>461</v>
      </c>
      <c r="AT476" s="611">
        <f t="shared" si="84"/>
        <v>0</v>
      </c>
      <c r="AU476" s="611">
        <f t="shared" si="85"/>
        <v>0</v>
      </c>
      <c r="AV476" s="611">
        <f t="shared" si="86"/>
        <v>0</v>
      </c>
    </row>
    <row r="477" spans="1:48" ht="18" customHeight="1" x14ac:dyDescent="0.25">
      <c r="A477" s="664">
        <f t="shared" si="87"/>
        <v>462</v>
      </c>
      <c r="B477" s="688"/>
      <c r="C477" s="688"/>
      <c r="D477" s="688"/>
      <c r="E477" s="688"/>
      <c r="F477" s="688"/>
      <c r="G477" s="688"/>
      <c r="H477" s="611">
        <f t="shared" si="77"/>
        <v>0</v>
      </c>
      <c r="I477" s="688"/>
      <c r="J477" s="688"/>
      <c r="K477" s="688"/>
      <c r="L477" s="688"/>
      <c r="M477" s="688"/>
      <c r="N477" s="688"/>
      <c r="O477" s="611">
        <f t="shared" si="78"/>
        <v>0</v>
      </c>
      <c r="P477" s="688"/>
      <c r="Q477" s="688"/>
      <c r="R477" s="688"/>
      <c r="S477" s="688"/>
      <c r="T477" s="688"/>
      <c r="U477" s="688"/>
      <c r="V477" s="611">
        <f t="shared" si="82"/>
        <v>0</v>
      </c>
      <c r="W477" s="688"/>
      <c r="X477" s="688"/>
      <c r="Y477" s="688"/>
      <c r="Z477" s="688"/>
      <c r="AA477" s="688"/>
      <c r="AB477" s="688"/>
      <c r="AC477" s="611">
        <f t="shared" si="83"/>
        <v>0</v>
      </c>
      <c r="AD477" s="688"/>
      <c r="AE477" s="688"/>
      <c r="AF477" s="688"/>
      <c r="AG477" s="688"/>
      <c r="AH477" s="688"/>
      <c r="AI477" s="688"/>
      <c r="AJ477" s="611">
        <f t="shared" si="79"/>
        <v>0</v>
      </c>
      <c r="AK477" s="688"/>
      <c r="AL477" s="688"/>
      <c r="AM477" s="688"/>
      <c r="AN477" s="688"/>
      <c r="AO477" s="688"/>
      <c r="AP477" s="688"/>
      <c r="AQ477" s="611">
        <f t="shared" si="80"/>
        <v>0</v>
      </c>
      <c r="AR477" s="473"/>
      <c r="AS477" s="664">
        <f t="shared" si="81"/>
        <v>462</v>
      </c>
      <c r="AT477" s="611">
        <f t="shared" si="84"/>
        <v>0</v>
      </c>
      <c r="AU477" s="611">
        <f t="shared" si="85"/>
        <v>0</v>
      </c>
      <c r="AV477" s="611">
        <f t="shared" si="86"/>
        <v>0</v>
      </c>
    </row>
    <row r="478" spans="1:48" ht="18" customHeight="1" x14ac:dyDescent="0.25">
      <c r="A478" s="664">
        <f t="shared" si="87"/>
        <v>463</v>
      </c>
      <c r="B478" s="688"/>
      <c r="C478" s="688"/>
      <c r="D478" s="688"/>
      <c r="E478" s="688"/>
      <c r="F478" s="688"/>
      <c r="G478" s="688"/>
      <c r="H478" s="611">
        <f t="shared" si="77"/>
        <v>0</v>
      </c>
      <c r="I478" s="688"/>
      <c r="J478" s="688"/>
      <c r="K478" s="688"/>
      <c r="L478" s="688"/>
      <c r="M478" s="688"/>
      <c r="N478" s="688"/>
      <c r="O478" s="611">
        <f t="shared" si="78"/>
        <v>0</v>
      </c>
      <c r="P478" s="688"/>
      <c r="Q478" s="688"/>
      <c r="R478" s="688"/>
      <c r="S478" s="688"/>
      <c r="T478" s="688"/>
      <c r="U478" s="688"/>
      <c r="V478" s="611">
        <f t="shared" si="82"/>
        <v>0</v>
      </c>
      <c r="W478" s="688"/>
      <c r="X478" s="688"/>
      <c r="Y478" s="688"/>
      <c r="Z478" s="688"/>
      <c r="AA478" s="688"/>
      <c r="AB478" s="688"/>
      <c r="AC478" s="611">
        <f t="shared" si="83"/>
        <v>0</v>
      </c>
      <c r="AD478" s="688"/>
      <c r="AE478" s="688"/>
      <c r="AF478" s="688"/>
      <c r="AG478" s="688"/>
      <c r="AH478" s="688"/>
      <c r="AI478" s="688"/>
      <c r="AJ478" s="611">
        <f t="shared" si="79"/>
        <v>0</v>
      </c>
      <c r="AK478" s="688"/>
      <c r="AL478" s="688"/>
      <c r="AM478" s="688"/>
      <c r="AN478" s="688"/>
      <c r="AO478" s="688"/>
      <c r="AP478" s="688"/>
      <c r="AQ478" s="611">
        <f t="shared" si="80"/>
        <v>0</v>
      </c>
      <c r="AR478" s="473"/>
      <c r="AS478" s="664">
        <f t="shared" si="81"/>
        <v>463</v>
      </c>
      <c r="AT478" s="611">
        <f t="shared" si="84"/>
        <v>0</v>
      </c>
      <c r="AU478" s="611">
        <f t="shared" si="85"/>
        <v>0</v>
      </c>
      <c r="AV478" s="611">
        <f t="shared" si="86"/>
        <v>0</v>
      </c>
    </row>
    <row r="479" spans="1:48" ht="18" customHeight="1" x14ac:dyDescent="0.25">
      <c r="A479" s="664">
        <f t="shared" si="87"/>
        <v>464</v>
      </c>
      <c r="B479" s="688"/>
      <c r="C479" s="688"/>
      <c r="D479" s="688"/>
      <c r="E479" s="688"/>
      <c r="F479" s="688"/>
      <c r="G479" s="688"/>
      <c r="H479" s="611">
        <f t="shared" si="77"/>
        <v>0</v>
      </c>
      <c r="I479" s="688"/>
      <c r="J479" s="688"/>
      <c r="K479" s="688"/>
      <c r="L479" s="688"/>
      <c r="M479" s="688"/>
      <c r="N479" s="688"/>
      <c r="O479" s="611">
        <f t="shared" si="78"/>
        <v>0</v>
      </c>
      <c r="P479" s="688"/>
      <c r="Q479" s="688"/>
      <c r="R479" s="688"/>
      <c r="S479" s="688"/>
      <c r="T479" s="688"/>
      <c r="U479" s="688"/>
      <c r="V479" s="611">
        <f t="shared" si="82"/>
        <v>0</v>
      </c>
      <c r="W479" s="688"/>
      <c r="X479" s="688"/>
      <c r="Y479" s="688"/>
      <c r="Z479" s="688"/>
      <c r="AA479" s="688"/>
      <c r="AB479" s="688"/>
      <c r="AC479" s="611">
        <f t="shared" si="83"/>
        <v>0</v>
      </c>
      <c r="AD479" s="688"/>
      <c r="AE479" s="688"/>
      <c r="AF479" s="688"/>
      <c r="AG479" s="688"/>
      <c r="AH479" s="688"/>
      <c r="AI479" s="688"/>
      <c r="AJ479" s="611">
        <f t="shared" si="79"/>
        <v>0</v>
      </c>
      <c r="AK479" s="688"/>
      <c r="AL479" s="688"/>
      <c r="AM479" s="688"/>
      <c r="AN479" s="688"/>
      <c r="AO479" s="688"/>
      <c r="AP479" s="688"/>
      <c r="AQ479" s="611">
        <f t="shared" si="80"/>
        <v>0</v>
      </c>
      <c r="AR479" s="473"/>
      <c r="AS479" s="664">
        <f t="shared" si="81"/>
        <v>464</v>
      </c>
      <c r="AT479" s="611">
        <f t="shared" si="84"/>
        <v>0</v>
      </c>
      <c r="AU479" s="611">
        <f t="shared" si="85"/>
        <v>0</v>
      </c>
      <c r="AV479" s="611">
        <f t="shared" si="86"/>
        <v>0</v>
      </c>
    </row>
    <row r="480" spans="1:48" ht="18" customHeight="1" x14ac:dyDescent="0.25">
      <c r="A480" s="664">
        <f t="shared" si="87"/>
        <v>465</v>
      </c>
      <c r="B480" s="688"/>
      <c r="C480" s="688"/>
      <c r="D480" s="688"/>
      <c r="E480" s="688"/>
      <c r="F480" s="688"/>
      <c r="G480" s="688"/>
      <c r="H480" s="611">
        <f t="shared" si="77"/>
        <v>0</v>
      </c>
      <c r="I480" s="688"/>
      <c r="J480" s="688"/>
      <c r="K480" s="688"/>
      <c r="L480" s="688"/>
      <c r="M480" s="688"/>
      <c r="N480" s="688"/>
      <c r="O480" s="611">
        <f t="shared" si="78"/>
        <v>0</v>
      </c>
      <c r="P480" s="688"/>
      <c r="Q480" s="688"/>
      <c r="R480" s="688"/>
      <c r="S480" s="688"/>
      <c r="T480" s="688"/>
      <c r="U480" s="688"/>
      <c r="V480" s="611">
        <f t="shared" si="82"/>
        <v>0</v>
      </c>
      <c r="W480" s="688"/>
      <c r="X480" s="688"/>
      <c r="Y480" s="688"/>
      <c r="Z480" s="688"/>
      <c r="AA480" s="688"/>
      <c r="AB480" s="688"/>
      <c r="AC480" s="611">
        <f t="shared" si="83"/>
        <v>0</v>
      </c>
      <c r="AD480" s="688"/>
      <c r="AE480" s="688"/>
      <c r="AF480" s="688"/>
      <c r="AG480" s="688"/>
      <c r="AH480" s="688"/>
      <c r="AI480" s="688"/>
      <c r="AJ480" s="611">
        <f t="shared" si="79"/>
        <v>0</v>
      </c>
      <c r="AK480" s="688"/>
      <c r="AL480" s="688"/>
      <c r="AM480" s="688"/>
      <c r="AN480" s="688"/>
      <c r="AO480" s="688"/>
      <c r="AP480" s="688"/>
      <c r="AQ480" s="611">
        <f t="shared" si="80"/>
        <v>0</v>
      </c>
      <c r="AR480" s="473"/>
      <c r="AS480" s="664">
        <f t="shared" si="81"/>
        <v>465</v>
      </c>
      <c r="AT480" s="611">
        <f t="shared" si="84"/>
        <v>0</v>
      </c>
      <c r="AU480" s="611">
        <f t="shared" si="85"/>
        <v>0</v>
      </c>
      <c r="AV480" s="611">
        <f t="shared" si="86"/>
        <v>0</v>
      </c>
    </row>
    <row r="481" spans="1:48" ht="18" customHeight="1" x14ac:dyDescent="0.25">
      <c r="A481" s="664">
        <f t="shared" si="87"/>
        <v>466</v>
      </c>
      <c r="B481" s="688"/>
      <c r="C481" s="688"/>
      <c r="D481" s="688"/>
      <c r="E481" s="688"/>
      <c r="F481" s="688"/>
      <c r="G481" s="688"/>
      <c r="H481" s="611">
        <f t="shared" si="77"/>
        <v>0</v>
      </c>
      <c r="I481" s="688"/>
      <c r="J481" s="688"/>
      <c r="K481" s="688"/>
      <c r="L481" s="688"/>
      <c r="M481" s="688"/>
      <c r="N481" s="688"/>
      <c r="O481" s="611">
        <f t="shared" si="78"/>
        <v>0</v>
      </c>
      <c r="P481" s="688"/>
      <c r="Q481" s="688"/>
      <c r="R481" s="688"/>
      <c r="S481" s="688"/>
      <c r="T481" s="688"/>
      <c r="U481" s="688"/>
      <c r="V481" s="611">
        <f t="shared" si="82"/>
        <v>0</v>
      </c>
      <c r="W481" s="688"/>
      <c r="X481" s="688"/>
      <c r="Y481" s="688"/>
      <c r="Z481" s="688"/>
      <c r="AA481" s="688"/>
      <c r="AB481" s="688"/>
      <c r="AC481" s="611">
        <f t="shared" si="83"/>
        <v>0</v>
      </c>
      <c r="AD481" s="688"/>
      <c r="AE481" s="688"/>
      <c r="AF481" s="688"/>
      <c r="AG481" s="688"/>
      <c r="AH481" s="688"/>
      <c r="AI481" s="688"/>
      <c r="AJ481" s="611">
        <f t="shared" si="79"/>
        <v>0</v>
      </c>
      <c r="AK481" s="688"/>
      <c r="AL481" s="688"/>
      <c r="AM481" s="688"/>
      <c r="AN481" s="688"/>
      <c r="AO481" s="688"/>
      <c r="AP481" s="688"/>
      <c r="AQ481" s="611">
        <f t="shared" si="80"/>
        <v>0</v>
      </c>
      <c r="AR481" s="473"/>
      <c r="AS481" s="664">
        <f t="shared" si="81"/>
        <v>466</v>
      </c>
      <c r="AT481" s="611">
        <f t="shared" si="84"/>
        <v>0</v>
      </c>
      <c r="AU481" s="611">
        <f t="shared" si="85"/>
        <v>0</v>
      </c>
      <c r="AV481" s="611">
        <f t="shared" si="86"/>
        <v>0</v>
      </c>
    </row>
    <row r="482" spans="1:48" ht="18" customHeight="1" x14ac:dyDescent="0.25">
      <c r="A482" s="664">
        <f t="shared" si="87"/>
        <v>467</v>
      </c>
      <c r="B482" s="688"/>
      <c r="C482" s="688"/>
      <c r="D482" s="688"/>
      <c r="E482" s="688"/>
      <c r="F482" s="688"/>
      <c r="G482" s="688"/>
      <c r="H482" s="611">
        <f t="shared" si="77"/>
        <v>0</v>
      </c>
      <c r="I482" s="688"/>
      <c r="J482" s="688"/>
      <c r="K482" s="688"/>
      <c r="L482" s="688"/>
      <c r="M482" s="688"/>
      <c r="N482" s="688"/>
      <c r="O482" s="611">
        <f t="shared" si="78"/>
        <v>0</v>
      </c>
      <c r="P482" s="688"/>
      <c r="Q482" s="688"/>
      <c r="R482" s="688"/>
      <c r="S482" s="688"/>
      <c r="T482" s="688"/>
      <c r="U482" s="688"/>
      <c r="V482" s="611">
        <f t="shared" si="82"/>
        <v>0</v>
      </c>
      <c r="W482" s="688"/>
      <c r="X482" s="688"/>
      <c r="Y482" s="688"/>
      <c r="Z482" s="688"/>
      <c r="AA482" s="688"/>
      <c r="AB482" s="688"/>
      <c r="AC482" s="611">
        <f t="shared" si="83"/>
        <v>0</v>
      </c>
      <c r="AD482" s="688"/>
      <c r="AE482" s="688"/>
      <c r="AF482" s="688"/>
      <c r="AG482" s="688"/>
      <c r="AH482" s="688"/>
      <c r="AI482" s="688"/>
      <c r="AJ482" s="611">
        <f t="shared" si="79"/>
        <v>0</v>
      </c>
      <c r="AK482" s="688"/>
      <c r="AL482" s="688"/>
      <c r="AM482" s="688"/>
      <c r="AN482" s="688"/>
      <c r="AO482" s="688"/>
      <c r="AP482" s="688"/>
      <c r="AQ482" s="611">
        <f t="shared" si="80"/>
        <v>0</v>
      </c>
      <c r="AR482" s="473"/>
      <c r="AS482" s="664">
        <f t="shared" si="81"/>
        <v>467</v>
      </c>
      <c r="AT482" s="611">
        <f t="shared" si="84"/>
        <v>0</v>
      </c>
      <c r="AU482" s="611">
        <f t="shared" si="85"/>
        <v>0</v>
      </c>
      <c r="AV482" s="611">
        <f t="shared" si="86"/>
        <v>0</v>
      </c>
    </row>
    <row r="483" spans="1:48" ht="18" customHeight="1" x14ac:dyDescent="0.25">
      <c r="A483" s="664">
        <f t="shared" si="87"/>
        <v>468</v>
      </c>
      <c r="B483" s="688"/>
      <c r="C483" s="688"/>
      <c r="D483" s="688"/>
      <c r="E483" s="688"/>
      <c r="F483" s="688"/>
      <c r="G483" s="688"/>
      <c r="H483" s="611">
        <f t="shared" si="77"/>
        <v>0</v>
      </c>
      <c r="I483" s="688"/>
      <c r="J483" s="688"/>
      <c r="K483" s="688"/>
      <c r="L483" s="688"/>
      <c r="M483" s="688"/>
      <c r="N483" s="688"/>
      <c r="O483" s="611">
        <f t="shared" si="78"/>
        <v>0</v>
      </c>
      <c r="P483" s="688"/>
      <c r="Q483" s="688"/>
      <c r="R483" s="688"/>
      <c r="S483" s="688"/>
      <c r="T483" s="688"/>
      <c r="U483" s="688"/>
      <c r="V483" s="611">
        <f t="shared" si="82"/>
        <v>0</v>
      </c>
      <c r="W483" s="688"/>
      <c r="X483" s="688"/>
      <c r="Y483" s="688"/>
      <c r="Z483" s="688"/>
      <c r="AA483" s="688"/>
      <c r="AB483" s="688"/>
      <c r="AC483" s="611">
        <f t="shared" si="83"/>
        <v>0</v>
      </c>
      <c r="AD483" s="688"/>
      <c r="AE483" s="688"/>
      <c r="AF483" s="688"/>
      <c r="AG483" s="688"/>
      <c r="AH483" s="688"/>
      <c r="AI483" s="688"/>
      <c r="AJ483" s="611">
        <f t="shared" si="79"/>
        <v>0</v>
      </c>
      <c r="AK483" s="688"/>
      <c r="AL483" s="688"/>
      <c r="AM483" s="688"/>
      <c r="AN483" s="688"/>
      <c r="AO483" s="688"/>
      <c r="AP483" s="688"/>
      <c r="AQ483" s="611">
        <f t="shared" si="80"/>
        <v>0</v>
      </c>
      <c r="AR483" s="473"/>
      <c r="AS483" s="664">
        <f t="shared" si="81"/>
        <v>468</v>
      </c>
      <c r="AT483" s="611">
        <f t="shared" si="84"/>
        <v>0</v>
      </c>
      <c r="AU483" s="611">
        <f t="shared" si="85"/>
        <v>0</v>
      </c>
      <c r="AV483" s="611">
        <f t="shared" si="86"/>
        <v>0</v>
      </c>
    </row>
    <row r="484" spans="1:48" ht="18" customHeight="1" x14ac:dyDescent="0.25">
      <c r="A484" s="664">
        <f t="shared" si="87"/>
        <v>469</v>
      </c>
      <c r="B484" s="688"/>
      <c r="C484" s="688"/>
      <c r="D484" s="688"/>
      <c r="E484" s="688"/>
      <c r="F484" s="688"/>
      <c r="G484" s="688"/>
      <c r="H484" s="611">
        <f t="shared" si="77"/>
        <v>0</v>
      </c>
      <c r="I484" s="688"/>
      <c r="J484" s="688"/>
      <c r="K484" s="688"/>
      <c r="L484" s="688"/>
      <c r="M484" s="688"/>
      <c r="N484" s="688"/>
      <c r="O484" s="611">
        <f t="shared" si="78"/>
        <v>0</v>
      </c>
      <c r="P484" s="688"/>
      <c r="Q484" s="688"/>
      <c r="R484" s="688"/>
      <c r="S484" s="688"/>
      <c r="T484" s="688"/>
      <c r="U484" s="688"/>
      <c r="V484" s="611">
        <f t="shared" si="82"/>
        <v>0</v>
      </c>
      <c r="W484" s="688"/>
      <c r="X484" s="688"/>
      <c r="Y484" s="688"/>
      <c r="Z484" s="688"/>
      <c r="AA484" s="688"/>
      <c r="AB484" s="688"/>
      <c r="AC484" s="611">
        <f t="shared" si="83"/>
        <v>0</v>
      </c>
      <c r="AD484" s="688"/>
      <c r="AE484" s="688"/>
      <c r="AF484" s="688"/>
      <c r="AG484" s="688"/>
      <c r="AH484" s="688"/>
      <c r="AI484" s="688"/>
      <c r="AJ484" s="611">
        <f t="shared" si="79"/>
        <v>0</v>
      </c>
      <c r="AK484" s="688"/>
      <c r="AL484" s="688"/>
      <c r="AM484" s="688"/>
      <c r="AN484" s="688"/>
      <c r="AO484" s="688"/>
      <c r="AP484" s="688"/>
      <c r="AQ484" s="611">
        <f t="shared" si="80"/>
        <v>0</v>
      </c>
      <c r="AR484" s="473"/>
      <c r="AS484" s="664">
        <f t="shared" si="81"/>
        <v>469</v>
      </c>
      <c r="AT484" s="611">
        <f t="shared" si="84"/>
        <v>0</v>
      </c>
      <c r="AU484" s="611">
        <f t="shared" si="85"/>
        <v>0</v>
      </c>
      <c r="AV484" s="611">
        <f t="shared" si="86"/>
        <v>0</v>
      </c>
    </row>
    <row r="485" spans="1:48" ht="18" customHeight="1" x14ac:dyDescent="0.25">
      <c r="A485" s="664">
        <f t="shared" si="87"/>
        <v>470</v>
      </c>
      <c r="B485" s="688"/>
      <c r="C485" s="688"/>
      <c r="D485" s="688"/>
      <c r="E485" s="688"/>
      <c r="F485" s="688"/>
      <c r="G485" s="688"/>
      <c r="H485" s="611">
        <f t="shared" si="77"/>
        <v>0</v>
      </c>
      <c r="I485" s="688"/>
      <c r="J485" s="688"/>
      <c r="K485" s="688"/>
      <c r="L485" s="688"/>
      <c r="M485" s="688"/>
      <c r="N485" s="688"/>
      <c r="O485" s="611">
        <f t="shared" si="78"/>
        <v>0</v>
      </c>
      <c r="P485" s="688"/>
      <c r="Q485" s="688"/>
      <c r="R485" s="688"/>
      <c r="S485" s="688"/>
      <c r="T485" s="688"/>
      <c r="U485" s="688"/>
      <c r="V485" s="611">
        <f t="shared" si="82"/>
        <v>0</v>
      </c>
      <c r="W485" s="688"/>
      <c r="X485" s="688"/>
      <c r="Y485" s="688"/>
      <c r="Z485" s="688"/>
      <c r="AA485" s="688"/>
      <c r="AB485" s="688"/>
      <c r="AC485" s="611">
        <f t="shared" si="83"/>
        <v>0</v>
      </c>
      <c r="AD485" s="688"/>
      <c r="AE485" s="688"/>
      <c r="AF485" s="688"/>
      <c r="AG485" s="688"/>
      <c r="AH485" s="688"/>
      <c r="AI485" s="688"/>
      <c r="AJ485" s="611">
        <f t="shared" si="79"/>
        <v>0</v>
      </c>
      <c r="AK485" s="688"/>
      <c r="AL485" s="688"/>
      <c r="AM485" s="688"/>
      <c r="AN485" s="688"/>
      <c r="AO485" s="688"/>
      <c r="AP485" s="688"/>
      <c r="AQ485" s="611">
        <f t="shared" si="80"/>
        <v>0</v>
      </c>
      <c r="AR485" s="473"/>
      <c r="AS485" s="664">
        <f t="shared" si="81"/>
        <v>470</v>
      </c>
      <c r="AT485" s="611">
        <f t="shared" si="84"/>
        <v>0</v>
      </c>
      <c r="AU485" s="611">
        <f t="shared" si="85"/>
        <v>0</v>
      </c>
      <c r="AV485" s="611">
        <f t="shared" si="86"/>
        <v>0</v>
      </c>
    </row>
    <row r="486" spans="1:48" ht="18" customHeight="1" x14ac:dyDescent="0.25">
      <c r="A486" s="664">
        <f t="shared" si="87"/>
        <v>471</v>
      </c>
      <c r="B486" s="688"/>
      <c r="C486" s="688"/>
      <c r="D486" s="688"/>
      <c r="E486" s="688"/>
      <c r="F486" s="688"/>
      <c r="G486" s="688"/>
      <c r="H486" s="611">
        <f t="shared" si="77"/>
        <v>0</v>
      </c>
      <c r="I486" s="688"/>
      <c r="J486" s="688"/>
      <c r="K486" s="688"/>
      <c r="L486" s="688"/>
      <c r="M486" s="688"/>
      <c r="N486" s="688"/>
      <c r="O486" s="611">
        <f t="shared" si="78"/>
        <v>0</v>
      </c>
      <c r="P486" s="688"/>
      <c r="Q486" s="688"/>
      <c r="R486" s="688"/>
      <c r="S486" s="688"/>
      <c r="T486" s="688"/>
      <c r="U486" s="688"/>
      <c r="V486" s="611">
        <f t="shared" si="82"/>
        <v>0</v>
      </c>
      <c r="W486" s="688"/>
      <c r="X486" s="688"/>
      <c r="Y486" s="688"/>
      <c r="Z486" s="688"/>
      <c r="AA486" s="688"/>
      <c r="AB486" s="688"/>
      <c r="AC486" s="611">
        <f t="shared" si="83"/>
        <v>0</v>
      </c>
      <c r="AD486" s="688"/>
      <c r="AE486" s="688"/>
      <c r="AF486" s="688"/>
      <c r="AG486" s="688"/>
      <c r="AH486" s="688"/>
      <c r="AI486" s="688"/>
      <c r="AJ486" s="611">
        <f t="shared" si="79"/>
        <v>0</v>
      </c>
      <c r="AK486" s="688"/>
      <c r="AL486" s="688"/>
      <c r="AM486" s="688"/>
      <c r="AN486" s="688"/>
      <c r="AO486" s="688"/>
      <c r="AP486" s="688"/>
      <c r="AQ486" s="611">
        <f t="shared" si="80"/>
        <v>0</v>
      </c>
      <c r="AR486" s="473"/>
      <c r="AS486" s="664">
        <f t="shared" si="81"/>
        <v>471</v>
      </c>
      <c r="AT486" s="611">
        <f t="shared" si="84"/>
        <v>0</v>
      </c>
      <c r="AU486" s="611">
        <f t="shared" si="85"/>
        <v>0</v>
      </c>
      <c r="AV486" s="611">
        <f t="shared" si="86"/>
        <v>0</v>
      </c>
    </row>
    <row r="487" spans="1:48" ht="18" customHeight="1" x14ac:dyDescent="0.25">
      <c r="A487" s="664">
        <f t="shared" si="87"/>
        <v>472</v>
      </c>
      <c r="B487" s="688"/>
      <c r="C487" s="688"/>
      <c r="D487" s="688"/>
      <c r="E487" s="688"/>
      <c r="F487" s="688"/>
      <c r="G487" s="688"/>
      <c r="H487" s="611">
        <f t="shared" si="77"/>
        <v>0</v>
      </c>
      <c r="I487" s="688"/>
      <c r="J487" s="688"/>
      <c r="K487" s="688"/>
      <c r="L487" s="688"/>
      <c r="M487" s="688"/>
      <c r="N487" s="688"/>
      <c r="O487" s="611">
        <f t="shared" si="78"/>
        <v>0</v>
      </c>
      <c r="P487" s="688"/>
      <c r="Q487" s="688"/>
      <c r="R487" s="688"/>
      <c r="S487" s="688"/>
      <c r="T487" s="688"/>
      <c r="U487" s="688"/>
      <c r="V487" s="611">
        <f t="shared" si="82"/>
        <v>0</v>
      </c>
      <c r="W487" s="688"/>
      <c r="X487" s="688"/>
      <c r="Y487" s="688"/>
      <c r="Z487" s="688"/>
      <c r="AA487" s="688"/>
      <c r="AB487" s="688"/>
      <c r="AC487" s="611">
        <f t="shared" si="83"/>
        <v>0</v>
      </c>
      <c r="AD487" s="688"/>
      <c r="AE487" s="688"/>
      <c r="AF487" s="688"/>
      <c r="AG487" s="688"/>
      <c r="AH487" s="688"/>
      <c r="AI487" s="688"/>
      <c r="AJ487" s="611">
        <f t="shared" si="79"/>
        <v>0</v>
      </c>
      <c r="AK487" s="688"/>
      <c r="AL487" s="688"/>
      <c r="AM487" s="688"/>
      <c r="AN487" s="688"/>
      <c r="AO487" s="688"/>
      <c r="AP487" s="688"/>
      <c r="AQ487" s="611">
        <f t="shared" si="80"/>
        <v>0</v>
      </c>
      <c r="AR487" s="473"/>
      <c r="AS487" s="664">
        <f t="shared" si="81"/>
        <v>472</v>
      </c>
      <c r="AT487" s="611">
        <f t="shared" si="84"/>
        <v>0</v>
      </c>
      <c r="AU487" s="611">
        <f t="shared" si="85"/>
        <v>0</v>
      </c>
      <c r="AV487" s="611">
        <f t="shared" si="86"/>
        <v>0</v>
      </c>
    </row>
    <row r="488" spans="1:48" ht="18" customHeight="1" x14ac:dyDescent="0.25">
      <c r="A488" s="664">
        <f t="shared" si="87"/>
        <v>473</v>
      </c>
      <c r="B488" s="688"/>
      <c r="C488" s="688"/>
      <c r="D488" s="688"/>
      <c r="E488" s="688"/>
      <c r="F488" s="688"/>
      <c r="G488" s="688"/>
      <c r="H488" s="611">
        <f t="shared" si="77"/>
        <v>0</v>
      </c>
      <c r="I488" s="688"/>
      <c r="J488" s="688"/>
      <c r="K488" s="688"/>
      <c r="L488" s="688"/>
      <c r="M488" s="688"/>
      <c r="N488" s="688"/>
      <c r="O488" s="611">
        <f t="shared" si="78"/>
        <v>0</v>
      </c>
      <c r="P488" s="688"/>
      <c r="Q488" s="688"/>
      <c r="R488" s="688"/>
      <c r="S488" s="688"/>
      <c r="T488" s="688"/>
      <c r="U488" s="688"/>
      <c r="V488" s="611">
        <f t="shared" si="82"/>
        <v>0</v>
      </c>
      <c r="W488" s="688"/>
      <c r="X488" s="688"/>
      <c r="Y488" s="688"/>
      <c r="Z488" s="688"/>
      <c r="AA488" s="688"/>
      <c r="AB488" s="688"/>
      <c r="AC488" s="611">
        <f t="shared" si="83"/>
        <v>0</v>
      </c>
      <c r="AD488" s="688"/>
      <c r="AE488" s="688"/>
      <c r="AF488" s="688"/>
      <c r="AG488" s="688"/>
      <c r="AH488" s="688"/>
      <c r="AI488" s="688"/>
      <c r="AJ488" s="611">
        <f t="shared" si="79"/>
        <v>0</v>
      </c>
      <c r="AK488" s="688"/>
      <c r="AL488" s="688"/>
      <c r="AM488" s="688"/>
      <c r="AN488" s="688"/>
      <c r="AO488" s="688"/>
      <c r="AP488" s="688"/>
      <c r="AQ488" s="611">
        <f t="shared" si="80"/>
        <v>0</v>
      </c>
      <c r="AR488" s="473"/>
      <c r="AS488" s="664">
        <f t="shared" si="81"/>
        <v>473</v>
      </c>
      <c r="AT488" s="611">
        <f t="shared" si="84"/>
        <v>0</v>
      </c>
      <c r="AU488" s="611">
        <f t="shared" si="85"/>
        <v>0</v>
      </c>
      <c r="AV488" s="611">
        <f t="shared" si="86"/>
        <v>0</v>
      </c>
    </row>
    <row r="489" spans="1:48" ht="18" customHeight="1" x14ac:dyDescent="0.25">
      <c r="A489" s="664">
        <f t="shared" si="87"/>
        <v>474</v>
      </c>
      <c r="B489" s="688"/>
      <c r="C489" s="688"/>
      <c r="D489" s="688"/>
      <c r="E489" s="688"/>
      <c r="F489" s="688"/>
      <c r="G489" s="688"/>
      <c r="H489" s="611">
        <f t="shared" si="77"/>
        <v>0</v>
      </c>
      <c r="I489" s="688"/>
      <c r="J489" s="688"/>
      <c r="K489" s="688"/>
      <c r="L489" s="688"/>
      <c r="M489" s="688"/>
      <c r="N489" s="688"/>
      <c r="O489" s="611">
        <f t="shared" si="78"/>
        <v>0</v>
      </c>
      <c r="P489" s="688"/>
      <c r="Q489" s="688"/>
      <c r="R489" s="688"/>
      <c r="S489" s="688"/>
      <c r="T489" s="688"/>
      <c r="U489" s="688"/>
      <c r="V489" s="611">
        <f t="shared" si="82"/>
        <v>0</v>
      </c>
      <c r="W489" s="688"/>
      <c r="X489" s="688"/>
      <c r="Y489" s="688"/>
      <c r="Z489" s="688"/>
      <c r="AA489" s="688"/>
      <c r="AB489" s="688"/>
      <c r="AC489" s="611">
        <f t="shared" si="83"/>
        <v>0</v>
      </c>
      <c r="AD489" s="688"/>
      <c r="AE489" s="688"/>
      <c r="AF489" s="688"/>
      <c r="AG489" s="688"/>
      <c r="AH489" s="688"/>
      <c r="AI489" s="688"/>
      <c r="AJ489" s="611">
        <f t="shared" si="79"/>
        <v>0</v>
      </c>
      <c r="AK489" s="688"/>
      <c r="AL489" s="688"/>
      <c r="AM489" s="688"/>
      <c r="AN489" s="688"/>
      <c r="AO489" s="688"/>
      <c r="AP489" s="688"/>
      <c r="AQ489" s="611">
        <f t="shared" si="80"/>
        <v>0</v>
      </c>
      <c r="AR489" s="473"/>
      <c r="AS489" s="664">
        <f t="shared" si="81"/>
        <v>474</v>
      </c>
      <c r="AT489" s="611">
        <f t="shared" si="84"/>
        <v>0</v>
      </c>
      <c r="AU489" s="611">
        <f t="shared" si="85"/>
        <v>0</v>
      </c>
      <c r="AV489" s="611">
        <f t="shared" si="86"/>
        <v>0</v>
      </c>
    </row>
    <row r="490" spans="1:48" ht="18" customHeight="1" x14ac:dyDescent="0.25">
      <c r="A490" s="664">
        <f t="shared" si="87"/>
        <v>475</v>
      </c>
      <c r="B490" s="688"/>
      <c r="C490" s="688"/>
      <c r="D490" s="688"/>
      <c r="E490" s="688"/>
      <c r="F490" s="688"/>
      <c r="G490" s="688"/>
      <c r="H490" s="611">
        <f t="shared" si="77"/>
        <v>0</v>
      </c>
      <c r="I490" s="688"/>
      <c r="J490" s="688"/>
      <c r="K490" s="688"/>
      <c r="L490" s="688"/>
      <c r="M490" s="688"/>
      <c r="N490" s="688"/>
      <c r="O490" s="611">
        <f t="shared" si="78"/>
        <v>0</v>
      </c>
      <c r="P490" s="688"/>
      <c r="Q490" s="688"/>
      <c r="R490" s="688"/>
      <c r="S490" s="688"/>
      <c r="T490" s="688"/>
      <c r="U490" s="688"/>
      <c r="V490" s="611">
        <f t="shared" si="82"/>
        <v>0</v>
      </c>
      <c r="W490" s="688"/>
      <c r="X490" s="688"/>
      <c r="Y490" s="688"/>
      <c r="Z490" s="688"/>
      <c r="AA490" s="688"/>
      <c r="AB490" s="688"/>
      <c r="AC490" s="611">
        <f t="shared" si="83"/>
        <v>0</v>
      </c>
      <c r="AD490" s="688"/>
      <c r="AE490" s="688"/>
      <c r="AF490" s="688"/>
      <c r="AG490" s="688"/>
      <c r="AH490" s="688"/>
      <c r="AI490" s="688"/>
      <c r="AJ490" s="611">
        <f t="shared" si="79"/>
        <v>0</v>
      </c>
      <c r="AK490" s="688"/>
      <c r="AL490" s="688"/>
      <c r="AM490" s="688"/>
      <c r="AN490" s="688"/>
      <c r="AO490" s="688"/>
      <c r="AP490" s="688"/>
      <c r="AQ490" s="611">
        <f t="shared" si="80"/>
        <v>0</v>
      </c>
      <c r="AR490" s="473"/>
      <c r="AS490" s="664">
        <f t="shared" si="81"/>
        <v>475</v>
      </c>
      <c r="AT490" s="611">
        <f t="shared" si="84"/>
        <v>0</v>
      </c>
      <c r="AU490" s="611">
        <f t="shared" si="85"/>
        <v>0</v>
      </c>
      <c r="AV490" s="611">
        <f t="shared" si="86"/>
        <v>0</v>
      </c>
    </row>
    <row r="491" spans="1:48" ht="18" customHeight="1" x14ac:dyDescent="0.25">
      <c r="A491" s="664">
        <f t="shared" si="87"/>
        <v>476</v>
      </c>
      <c r="B491" s="688"/>
      <c r="C491" s="688"/>
      <c r="D491" s="688"/>
      <c r="E491" s="688"/>
      <c r="F491" s="688"/>
      <c r="G491" s="688"/>
      <c r="H491" s="611">
        <f t="shared" si="77"/>
        <v>0</v>
      </c>
      <c r="I491" s="688"/>
      <c r="J491" s="688"/>
      <c r="K491" s="688"/>
      <c r="L491" s="688"/>
      <c r="M491" s="688"/>
      <c r="N491" s="688"/>
      <c r="O491" s="611">
        <f t="shared" si="78"/>
        <v>0</v>
      </c>
      <c r="P491" s="688"/>
      <c r="Q491" s="688"/>
      <c r="R491" s="688"/>
      <c r="S491" s="688"/>
      <c r="T491" s="688"/>
      <c r="U491" s="688"/>
      <c r="V491" s="611">
        <f t="shared" si="82"/>
        <v>0</v>
      </c>
      <c r="W491" s="688"/>
      <c r="X491" s="688"/>
      <c r="Y491" s="688"/>
      <c r="Z491" s="688"/>
      <c r="AA491" s="688"/>
      <c r="AB491" s="688"/>
      <c r="AC491" s="611">
        <f t="shared" si="83"/>
        <v>0</v>
      </c>
      <c r="AD491" s="688"/>
      <c r="AE491" s="688"/>
      <c r="AF491" s="688"/>
      <c r="AG491" s="688"/>
      <c r="AH491" s="688"/>
      <c r="AI491" s="688"/>
      <c r="AJ491" s="611">
        <f t="shared" si="79"/>
        <v>0</v>
      </c>
      <c r="AK491" s="688"/>
      <c r="AL491" s="688"/>
      <c r="AM491" s="688"/>
      <c r="AN491" s="688"/>
      <c r="AO491" s="688"/>
      <c r="AP491" s="688"/>
      <c r="AQ491" s="611">
        <f t="shared" si="80"/>
        <v>0</v>
      </c>
      <c r="AR491" s="473"/>
      <c r="AS491" s="664">
        <f t="shared" si="81"/>
        <v>476</v>
      </c>
      <c r="AT491" s="611">
        <f t="shared" si="84"/>
        <v>0</v>
      </c>
      <c r="AU491" s="611">
        <f t="shared" si="85"/>
        <v>0</v>
      </c>
      <c r="AV491" s="611">
        <f t="shared" si="86"/>
        <v>0</v>
      </c>
    </row>
    <row r="492" spans="1:48" ht="18" customHeight="1" x14ac:dyDescent="0.25">
      <c r="A492" s="664">
        <f t="shared" si="87"/>
        <v>477</v>
      </c>
      <c r="B492" s="688"/>
      <c r="C492" s="688"/>
      <c r="D492" s="688"/>
      <c r="E492" s="688"/>
      <c r="F492" s="688"/>
      <c r="G492" s="688"/>
      <c r="H492" s="611">
        <f t="shared" si="77"/>
        <v>0</v>
      </c>
      <c r="I492" s="688"/>
      <c r="J492" s="688"/>
      <c r="K492" s="688"/>
      <c r="L492" s="688"/>
      <c r="M492" s="688"/>
      <c r="N492" s="688"/>
      <c r="O492" s="611">
        <f t="shared" si="78"/>
        <v>0</v>
      </c>
      <c r="P492" s="688"/>
      <c r="Q492" s="688"/>
      <c r="R492" s="688"/>
      <c r="S492" s="688"/>
      <c r="T492" s="688"/>
      <c r="U492" s="688"/>
      <c r="V492" s="611">
        <f t="shared" si="82"/>
        <v>0</v>
      </c>
      <c r="W492" s="688"/>
      <c r="X492" s="688"/>
      <c r="Y492" s="688"/>
      <c r="Z492" s="688"/>
      <c r="AA492" s="688"/>
      <c r="AB492" s="688"/>
      <c r="AC492" s="611">
        <f t="shared" si="83"/>
        <v>0</v>
      </c>
      <c r="AD492" s="688"/>
      <c r="AE492" s="688"/>
      <c r="AF492" s="688"/>
      <c r="AG492" s="688"/>
      <c r="AH492" s="688"/>
      <c r="AI492" s="688"/>
      <c r="AJ492" s="611">
        <f t="shared" si="79"/>
        <v>0</v>
      </c>
      <c r="AK492" s="688"/>
      <c r="AL492" s="688"/>
      <c r="AM492" s="688"/>
      <c r="AN492" s="688"/>
      <c r="AO492" s="688"/>
      <c r="AP492" s="688"/>
      <c r="AQ492" s="611">
        <f t="shared" si="80"/>
        <v>0</v>
      </c>
      <c r="AR492" s="473"/>
      <c r="AS492" s="664">
        <f t="shared" si="81"/>
        <v>477</v>
      </c>
      <c r="AT492" s="611">
        <f t="shared" si="84"/>
        <v>0</v>
      </c>
      <c r="AU492" s="611">
        <f t="shared" si="85"/>
        <v>0</v>
      </c>
      <c r="AV492" s="611">
        <f t="shared" si="86"/>
        <v>0</v>
      </c>
    </row>
    <row r="493" spans="1:48" ht="18" customHeight="1" x14ac:dyDescent="0.25">
      <c r="A493" s="664">
        <f t="shared" si="87"/>
        <v>478</v>
      </c>
      <c r="B493" s="688"/>
      <c r="C493" s="688"/>
      <c r="D493" s="688"/>
      <c r="E493" s="688"/>
      <c r="F493" s="688"/>
      <c r="G493" s="688"/>
      <c r="H493" s="611">
        <f t="shared" si="77"/>
        <v>0</v>
      </c>
      <c r="I493" s="688"/>
      <c r="J493" s="688"/>
      <c r="K493" s="688"/>
      <c r="L493" s="688"/>
      <c r="M493" s="688"/>
      <c r="N493" s="688"/>
      <c r="O493" s="611">
        <f t="shared" si="78"/>
        <v>0</v>
      </c>
      <c r="P493" s="688"/>
      <c r="Q493" s="688"/>
      <c r="R493" s="688"/>
      <c r="S493" s="688"/>
      <c r="T493" s="688"/>
      <c r="U493" s="688"/>
      <c r="V493" s="611">
        <f t="shared" si="82"/>
        <v>0</v>
      </c>
      <c r="W493" s="688"/>
      <c r="X493" s="688"/>
      <c r="Y493" s="688"/>
      <c r="Z493" s="688"/>
      <c r="AA493" s="688"/>
      <c r="AB493" s="688"/>
      <c r="AC493" s="611">
        <f t="shared" si="83"/>
        <v>0</v>
      </c>
      <c r="AD493" s="688"/>
      <c r="AE493" s="688"/>
      <c r="AF493" s="688"/>
      <c r="AG493" s="688"/>
      <c r="AH493" s="688"/>
      <c r="AI493" s="688"/>
      <c r="AJ493" s="611">
        <f t="shared" si="79"/>
        <v>0</v>
      </c>
      <c r="AK493" s="688"/>
      <c r="AL493" s="688"/>
      <c r="AM493" s="688"/>
      <c r="AN493" s="688"/>
      <c r="AO493" s="688"/>
      <c r="AP493" s="688"/>
      <c r="AQ493" s="611">
        <f t="shared" si="80"/>
        <v>0</v>
      </c>
      <c r="AR493" s="473"/>
      <c r="AS493" s="664">
        <f t="shared" si="81"/>
        <v>478</v>
      </c>
      <c r="AT493" s="611">
        <f t="shared" si="84"/>
        <v>0</v>
      </c>
      <c r="AU493" s="611">
        <f t="shared" si="85"/>
        <v>0</v>
      </c>
      <c r="AV493" s="611">
        <f t="shared" si="86"/>
        <v>0</v>
      </c>
    </row>
    <row r="494" spans="1:48" ht="18" customHeight="1" x14ac:dyDescent="0.25">
      <c r="A494" s="664">
        <f t="shared" si="87"/>
        <v>479</v>
      </c>
      <c r="B494" s="688"/>
      <c r="C494" s="688"/>
      <c r="D494" s="688"/>
      <c r="E494" s="688"/>
      <c r="F494" s="688"/>
      <c r="G494" s="688"/>
      <c r="H494" s="611">
        <f t="shared" si="77"/>
        <v>0</v>
      </c>
      <c r="I494" s="688"/>
      <c r="J494" s="688"/>
      <c r="K494" s="688"/>
      <c r="L494" s="688"/>
      <c r="M494" s="688"/>
      <c r="N494" s="688"/>
      <c r="O494" s="611">
        <f t="shared" si="78"/>
        <v>0</v>
      </c>
      <c r="P494" s="688"/>
      <c r="Q494" s="688"/>
      <c r="R494" s="688"/>
      <c r="S494" s="688"/>
      <c r="T494" s="688"/>
      <c r="U494" s="688"/>
      <c r="V494" s="611">
        <f t="shared" si="82"/>
        <v>0</v>
      </c>
      <c r="W494" s="688"/>
      <c r="X494" s="688"/>
      <c r="Y494" s="688"/>
      <c r="Z494" s="688"/>
      <c r="AA494" s="688"/>
      <c r="AB494" s="688"/>
      <c r="AC494" s="611">
        <f t="shared" si="83"/>
        <v>0</v>
      </c>
      <c r="AD494" s="688"/>
      <c r="AE494" s="688"/>
      <c r="AF494" s="688"/>
      <c r="AG494" s="688"/>
      <c r="AH494" s="688"/>
      <c r="AI494" s="688"/>
      <c r="AJ494" s="611">
        <f t="shared" si="79"/>
        <v>0</v>
      </c>
      <c r="AK494" s="688"/>
      <c r="AL494" s="688"/>
      <c r="AM494" s="688"/>
      <c r="AN494" s="688"/>
      <c r="AO494" s="688"/>
      <c r="AP494" s="688"/>
      <c r="AQ494" s="611">
        <f t="shared" si="80"/>
        <v>0</v>
      </c>
      <c r="AR494" s="473"/>
      <c r="AS494" s="664">
        <f t="shared" si="81"/>
        <v>479</v>
      </c>
      <c r="AT494" s="611">
        <f t="shared" si="84"/>
        <v>0</v>
      </c>
      <c r="AU494" s="611">
        <f t="shared" si="85"/>
        <v>0</v>
      </c>
      <c r="AV494" s="611">
        <f t="shared" si="86"/>
        <v>0</v>
      </c>
    </row>
    <row r="495" spans="1:48" ht="18" customHeight="1" x14ac:dyDescent="0.25">
      <c r="A495" s="664">
        <f t="shared" si="87"/>
        <v>480</v>
      </c>
      <c r="B495" s="688"/>
      <c r="C495" s="688"/>
      <c r="D495" s="688"/>
      <c r="E495" s="688"/>
      <c r="F495" s="688"/>
      <c r="G495" s="688"/>
      <c r="H495" s="611">
        <f t="shared" si="77"/>
        <v>0</v>
      </c>
      <c r="I495" s="688"/>
      <c r="J495" s="688"/>
      <c r="K495" s="688"/>
      <c r="L495" s="688"/>
      <c r="M495" s="688"/>
      <c r="N495" s="688"/>
      <c r="O495" s="611">
        <f t="shared" si="78"/>
        <v>0</v>
      </c>
      <c r="P495" s="688"/>
      <c r="Q495" s="688"/>
      <c r="R495" s="688"/>
      <c r="S495" s="688"/>
      <c r="T495" s="688"/>
      <c r="U495" s="688"/>
      <c r="V495" s="611">
        <f t="shared" si="82"/>
        <v>0</v>
      </c>
      <c r="W495" s="688"/>
      <c r="X495" s="688"/>
      <c r="Y495" s="688"/>
      <c r="Z495" s="688"/>
      <c r="AA495" s="688"/>
      <c r="AB495" s="688"/>
      <c r="AC495" s="611">
        <f t="shared" si="83"/>
        <v>0</v>
      </c>
      <c r="AD495" s="688"/>
      <c r="AE495" s="688"/>
      <c r="AF495" s="688"/>
      <c r="AG495" s="688"/>
      <c r="AH495" s="688"/>
      <c r="AI495" s="688"/>
      <c r="AJ495" s="611">
        <f t="shared" si="79"/>
        <v>0</v>
      </c>
      <c r="AK495" s="688"/>
      <c r="AL495" s="688"/>
      <c r="AM495" s="688"/>
      <c r="AN495" s="688"/>
      <c r="AO495" s="688"/>
      <c r="AP495" s="688"/>
      <c r="AQ495" s="611">
        <f t="shared" si="80"/>
        <v>0</v>
      </c>
      <c r="AR495" s="473"/>
      <c r="AS495" s="664">
        <f t="shared" si="81"/>
        <v>480</v>
      </c>
      <c r="AT495" s="611">
        <f t="shared" si="84"/>
        <v>0</v>
      </c>
      <c r="AU495" s="611">
        <f t="shared" si="85"/>
        <v>0</v>
      </c>
      <c r="AV495" s="611">
        <f t="shared" si="86"/>
        <v>0</v>
      </c>
    </row>
    <row r="496" spans="1:48" ht="18" customHeight="1" x14ac:dyDescent="0.25">
      <c r="A496" s="664">
        <f t="shared" si="87"/>
        <v>481</v>
      </c>
      <c r="B496" s="688"/>
      <c r="C496" s="688"/>
      <c r="D496" s="688"/>
      <c r="E496" s="688"/>
      <c r="F496" s="688"/>
      <c r="G496" s="688"/>
      <c r="H496" s="611">
        <f t="shared" si="77"/>
        <v>0</v>
      </c>
      <c r="I496" s="688"/>
      <c r="J496" s="688"/>
      <c r="K496" s="688"/>
      <c r="L496" s="688"/>
      <c r="M496" s="688"/>
      <c r="N496" s="688"/>
      <c r="O496" s="611">
        <f t="shared" si="78"/>
        <v>0</v>
      </c>
      <c r="P496" s="688"/>
      <c r="Q496" s="688"/>
      <c r="R496" s="688"/>
      <c r="S496" s="688"/>
      <c r="T496" s="688"/>
      <c r="U496" s="688"/>
      <c r="V496" s="611">
        <f t="shared" si="82"/>
        <v>0</v>
      </c>
      <c r="W496" s="688"/>
      <c r="X496" s="688"/>
      <c r="Y496" s="688"/>
      <c r="Z496" s="688"/>
      <c r="AA496" s="688"/>
      <c r="AB496" s="688"/>
      <c r="AC496" s="611">
        <f t="shared" si="83"/>
        <v>0</v>
      </c>
      <c r="AD496" s="688"/>
      <c r="AE496" s="688"/>
      <c r="AF496" s="688"/>
      <c r="AG496" s="688"/>
      <c r="AH496" s="688"/>
      <c r="AI496" s="688"/>
      <c r="AJ496" s="611">
        <f t="shared" si="79"/>
        <v>0</v>
      </c>
      <c r="AK496" s="688"/>
      <c r="AL496" s="688"/>
      <c r="AM496" s="688"/>
      <c r="AN496" s="688"/>
      <c r="AO496" s="688"/>
      <c r="AP496" s="688"/>
      <c r="AQ496" s="611">
        <f t="shared" si="80"/>
        <v>0</v>
      </c>
      <c r="AR496" s="473"/>
      <c r="AS496" s="664">
        <f t="shared" si="81"/>
        <v>481</v>
      </c>
      <c r="AT496" s="611">
        <f t="shared" si="84"/>
        <v>0</v>
      </c>
      <c r="AU496" s="611">
        <f t="shared" si="85"/>
        <v>0</v>
      </c>
      <c r="AV496" s="611">
        <f t="shared" si="86"/>
        <v>0</v>
      </c>
    </row>
    <row r="497" spans="1:48" ht="18" customHeight="1" x14ac:dyDescent="0.25">
      <c r="A497" s="664">
        <f t="shared" si="87"/>
        <v>482</v>
      </c>
      <c r="B497" s="688"/>
      <c r="C497" s="688"/>
      <c r="D497" s="688"/>
      <c r="E497" s="688"/>
      <c r="F497" s="688"/>
      <c r="G497" s="688"/>
      <c r="H497" s="611">
        <f t="shared" si="77"/>
        <v>0</v>
      </c>
      <c r="I497" s="688"/>
      <c r="J497" s="688"/>
      <c r="K497" s="688"/>
      <c r="L497" s="688"/>
      <c r="M497" s="688"/>
      <c r="N497" s="688"/>
      <c r="O497" s="611">
        <f t="shared" si="78"/>
        <v>0</v>
      </c>
      <c r="P497" s="688"/>
      <c r="Q497" s="688"/>
      <c r="R497" s="688"/>
      <c r="S497" s="688"/>
      <c r="T497" s="688"/>
      <c r="U497" s="688"/>
      <c r="V497" s="611">
        <f t="shared" si="82"/>
        <v>0</v>
      </c>
      <c r="W497" s="688"/>
      <c r="X497" s="688"/>
      <c r="Y497" s="688"/>
      <c r="Z497" s="688"/>
      <c r="AA497" s="688"/>
      <c r="AB497" s="688"/>
      <c r="AC497" s="611">
        <f t="shared" si="83"/>
        <v>0</v>
      </c>
      <c r="AD497" s="688"/>
      <c r="AE497" s="688"/>
      <c r="AF497" s="688"/>
      <c r="AG497" s="688"/>
      <c r="AH497" s="688"/>
      <c r="AI497" s="688"/>
      <c r="AJ497" s="611">
        <f t="shared" si="79"/>
        <v>0</v>
      </c>
      <c r="AK497" s="688"/>
      <c r="AL497" s="688"/>
      <c r="AM497" s="688"/>
      <c r="AN497" s="688"/>
      <c r="AO497" s="688"/>
      <c r="AP497" s="688"/>
      <c r="AQ497" s="611">
        <f t="shared" si="80"/>
        <v>0</v>
      </c>
      <c r="AR497" s="473"/>
      <c r="AS497" s="664">
        <f t="shared" si="81"/>
        <v>482</v>
      </c>
      <c r="AT497" s="611">
        <f t="shared" si="84"/>
        <v>0</v>
      </c>
      <c r="AU497" s="611">
        <f t="shared" si="85"/>
        <v>0</v>
      </c>
      <c r="AV497" s="611">
        <f t="shared" si="86"/>
        <v>0</v>
      </c>
    </row>
    <row r="498" spans="1:48" ht="18" customHeight="1" x14ac:dyDescent="0.25">
      <c r="A498" s="664">
        <f t="shared" si="87"/>
        <v>483</v>
      </c>
      <c r="B498" s="688"/>
      <c r="C498" s="688"/>
      <c r="D498" s="688"/>
      <c r="E498" s="688"/>
      <c r="F498" s="688"/>
      <c r="G498" s="688"/>
      <c r="H498" s="611">
        <f t="shared" si="77"/>
        <v>0</v>
      </c>
      <c r="I498" s="688"/>
      <c r="J498" s="688"/>
      <c r="K498" s="688"/>
      <c r="L498" s="688"/>
      <c r="M498" s="688"/>
      <c r="N498" s="688"/>
      <c r="O498" s="611">
        <f t="shared" si="78"/>
        <v>0</v>
      </c>
      <c r="P498" s="688"/>
      <c r="Q498" s="688"/>
      <c r="R498" s="688"/>
      <c r="S498" s="688"/>
      <c r="T498" s="688"/>
      <c r="U498" s="688"/>
      <c r="V498" s="611">
        <f t="shared" si="82"/>
        <v>0</v>
      </c>
      <c r="W498" s="688"/>
      <c r="X498" s="688"/>
      <c r="Y498" s="688"/>
      <c r="Z498" s="688"/>
      <c r="AA498" s="688"/>
      <c r="AB498" s="688"/>
      <c r="AC498" s="611">
        <f t="shared" si="83"/>
        <v>0</v>
      </c>
      <c r="AD498" s="688"/>
      <c r="AE498" s="688"/>
      <c r="AF498" s="688"/>
      <c r="AG498" s="688"/>
      <c r="AH498" s="688"/>
      <c r="AI498" s="688"/>
      <c r="AJ498" s="611">
        <f t="shared" si="79"/>
        <v>0</v>
      </c>
      <c r="AK498" s="688"/>
      <c r="AL498" s="688"/>
      <c r="AM498" s="688"/>
      <c r="AN498" s="688"/>
      <c r="AO498" s="688"/>
      <c r="AP498" s="688"/>
      <c r="AQ498" s="611">
        <f t="shared" si="80"/>
        <v>0</v>
      </c>
      <c r="AR498" s="473"/>
      <c r="AS498" s="664">
        <f t="shared" si="81"/>
        <v>483</v>
      </c>
      <c r="AT498" s="611">
        <f t="shared" si="84"/>
        <v>0</v>
      </c>
      <c r="AU498" s="611">
        <f t="shared" si="85"/>
        <v>0</v>
      </c>
      <c r="AV498" s="611">
        <f t="shared" si="86"/>
        <v>0</v>
      </c>
    </row>
    <row r="499" spans="1:48" ht="18" customHeight="1" x14ac:dyDescent="0.25">
      <c r="A499" s="664">
        <f t="shared" si="87"/>
        <v>484</v>
      </c>
      <c r="B499" s="688"/>
      <c r="C499" s="688"/>
      <c r="D499" s="688"/>
      <c r="E499" s="688"/>
      <c r="F499" s="688"/>
      <c r="G499" s="688"/>
      <c r="H499" s="611">
        <f t="shared" ref="H499:H526" si="88">SUM(C499:F499)-B499-G499</f>
        <v>0</v>
      </c>
      <c r="I499" s="688"/>
      <c r="J499" s="688"/>
      <c r="K499" s="688"/>
      <c r="L499" s="688"/>
      <c r="M499" s="688"/>
      <c r="N499" s="688"/>
      <c r="O499" s="611">
        <f t="shared" ref="O499:O526" si="89">SUM(J499:M499)-I499-N499</f>
        <v>0</v>
      </c>
      <c r="P499" s="688"/>
      <c r="Q499" s="688"/>
      <c r="R499" s="688"/>
      <c r="S499" s="688"/>
      <c r="T499" s="688"/>
      <c r="U499" s="688"/>
      <c r="V499" s="611">
        <f t="shared" si="82"/>
        <v>0</v>
      </c>
      <c r="W499" s="688"/>
      <c r="X499" s="688"/>
      <c r="Y499" s="688"/>
      <c r="Z499" s="688"/>
      <c r="AA499" s="688"/>
      <c r="AB499" s="688"/>
      <c r="AC499" s="611">
        <f t="shared" si="83"/>
        <v>0</v>
      </c>
      <c r="AD499" s="688"/>
      <c r="AE499" s="688"/>
      <c r="AF499" s="688"/>
      <c r="AG499" s="688"/>
      <c r="AH499" s="688"/>
      <c r="AI499" s="688"/>
      <c r="AJ499" s="611">
        <f t="shared" ref="AJ499:AJ526" si="90">SUM(AE499:AH499)-AD499-AI499</f>
        <v>0</v>
      </c>
      <c r="AK499" s="688"/>
      <c r="AL499" s="688"/>
      <c r="AM499" s="688"/>
      <c r="AN499" s="688"/>
      <c r="AO499" s="688"/>
      <c r="AP499" s="688"/>
      <c r="AQ499" s="611">
        <f t="shared" ref="AQ499:AQ526" si="91">SUM(AL499:AO499)-AK499-AP499</f>
        <v>0</v>
      </c>
      <c r="AR499" s="473"/>
      <c r="AS499" s="664">
        <f t="shared" ref="AS499:AS526" si="92">A499</f>
        <v>484</v>
      </c>
      <c r="AT499" s="611">
        <f t="shared" si="84"/>
        <v>0</v>
      </c>
      <c r="AU499" s="611">
        <f t="shared" si="85"/>
        <v>0</v>
      </c>
      <c r="AV499" s="611">
        <f t="shared" si="86"/>
        <v>0</v>
      </c>
    </row>
    <row r="500" spans="1:48" ht="18" customHeight="1" x14ac:dyDescent="0.25">
      <c r="A500" s="664">
        <f t="shared" si="87"/>
        <v>485</v>
      </c>
      <c r="B500" s="688"/>
      <c r="C500" s="688"/>
      <c r="D500" s="688"/>
      <c r="E500" s="688"/>
      <c r="F500" s="688"/>
      <c r="G500" s="688"/>
      <c r="H500" s="611">
        <f t="shared" si="88"/>
        <v>0</v>
      </c>
      <c r="I500" s="688"/>
      <c r="J500" s="688"/>
      <c r="K500" s="688"/>
      <c r="L500" s="688"/>
      <c r="M500" s="688"/>
      <c r="N500" s="688"/>
      <c r="O500" s="611">
        <f t="shared" si="89"/>
        <v>0</v>
      </c>
      <c r="P500" s="688"/>
      <c r="Q500" s="688"/>
      <c r="R500" s="688"/>
      <c r="S500" s="688"/>
      <c r="T500" s="688"/>
      <c r="U500" s="688"/>
      <c r="V500" s="611">
        <f t="shared" si="82"/>
        <v>0</v>
      </c>
      <c r="W500" s="688"/>
      <c r="X500" s="688"/>
      <c r="Y500" s="688"/>
      <c r="Z500" s="688"/>
      <c r="AA500" s="688"/>
      <c r="AB500" s="688"/>
      <c r="AC500" s="611">
        <f t="shared" si="83"/>
        <v>0</v>
      </c>
      <c r="AD500" s="688"/>
      <c r="AE500" s="688"/>
      <c r="AF500" s="688"/>
      <c r="AG500" s="688"/>
      <c r="AH500" s="688"/>
      <c r="AI500" s="688"/>
      <c r="AJ500" s="611">
        <f t="shared" si="90"/>
        <v>0</v>
      </c>
      <c r="AK500" s="688"/>
      <c r="AL500" s="688"/>
      <c r="AM500" s="688"/>
      <c r="AN500" s="688"/>
      <c r="AO500" s="688"/>
      <c r="AP500" s="688"/>
      <c r="AQ500" s="611">
        <f t="shared" si="91"/>
        <v>0</v>
      </c>
      <c r="AR500" s="473"/>
      <c r="AS500" s="664">
        <f t="shared" si="92"/>
        <v>485</v>
      </c>
      <c r="AT500" s="611">
        <f t="shared" si="84"/>
        <v>0</v>
      </c>
      <c r="AU500" s="611">
        <f t="shared" si="85"/>
        <v>0</v>
      </c>
      <c r="AV500" s="611">
        <f t="shared" si="86"/>
        <v>0</v>
      </c>
    </row>
    <row r="501" spans="1:48" ht="18" customHeight="1" x14ac:dyDescent="0.25">
      <c r="A501" s="664">
        <f t="shared" si="87"/>
        <v>486</v>
      </c>
      <c r="B501" s="688"/>
      <c r="C501" s="688"/>
      <c r="D501" s="688"/>
      <c r="E501" s="688"/>
      <c r="F501" s="688"/>
      <c r="G501" s="688"/>
      <c r="H501" s="611">
        <f t="shared" si="88"/>
        <v>0</v>
      </c>
      <c r="I501" s="688"/>
      <c r="J501" s="688"/>
      <c r="K501" s="688"/>
      <c r="L501" s="688"/>
      <c r="M501" s="688"/>
      <c r="N501" s="688"/>
      <c r="O501" s="611">
        <f t="shared" si="89"/>
        <v>0</v>
      </c>
      <c r="P501" s="688"/>
      <c r="Q501" s="688"/>
      <c r="R501" s="688"/>
      <c r="S501" s="688"/>
      <c r="T501" s="688"/>
      <c r="U501" s="688"/>
      <c r="V501" s="611">
        <f t="shared" si="82"/>
        <v>0</v>
      </c>
      <c r="W501" s="688"/>
      <c r="X501" s="688"/>
      <c r="Y501" s="688"/>
      <c r="Z501" s="688"/>
      <c r="AA501" s="688"/>
      <c r="AB501" s="688"/>
      <c r="AC501" s="611">
        <f t="shared" si="83"/>
        <v>0</v>
      </c>
      <c r="AD501" s="688"/>
      <c r="AE501" s="688"/>
      <c r="AF501" s="688"/>
      <c r="AG501" s="688"/>
      <c r="AH501" s="688"/>
      <c r="AI501" s="688"/>
      <c r="AJ501" s="611">
        <f t="shared" si="90"/>
        <v>0</v>
      </c>
      <c r="AK501" s="688"/>
      <c r="AL501" s="688"/>
      <c r="AM501" s="688"/>
      <c r="AN501" s="688"/>
      <c r="AO501" s="688"/>
      <c r="AP501" s="688"/>
      <c r="AQ501" s="611">
        <f t="shared" si="91"/>
        <v>0</v>
      </c>
      <c r="AR501" s="473"/>
      <c r="AS501" s="664">
        <f t="shared" si="92"/>
        <v>486</v>
      </c>
      <c r="AT501" s="611">
        <f t="shared" si="84"/>
        <v>0</v>
      </c>
      <c r="AU501" s="611">
        <f t="shared" si="85"/>
        <v>0</v>
      </c>
      <c r="AV501" s="611">
        <f t="shared" si="86"/>
        <v>0</v>
      </c>
    </row>
    <row r="502" spans="1:48" ht="18" customHeight="1" x14ac:dyDescent="0.25">
      <c r="A502" s="664">
        <f t="shared" si="87"/>
        <v>487</v>
      </c>
      <c r="B502" s="688"/>
      <c r="C502" s="688"/>
      <c r="D502" s="688"/>
      <c r="E502" s="688"/>
      <c r="F502" s="688"/>
      <c r="G502" s="688"/>
      <c r="H502" s="611">
        <f t="shared" si="88"/>
        <v>0</v>
      </c>
      <c r="I502" s="688"/>
      <c r="J502" s="688"/>
      <c r="K502" s="688"/>
      <c r="L502" s="688"/>
      <c r="M502" s="688"/>
      <c r="N502" s="688"/>
      <c r="O502" s="611">
        <f t="shared" si="89"/>
        <v>0</v>
      </c>
      <c r="P502" s="688"/>
      <c r="Q502" s="688"/>
      <c r="R502" s="688"/>
      <c r="S502" s="688"/>
      <c r="T502" s="688"/>
      <c r="U502" s="688"/>
      <c r="V502" s="611">
        <f t="shared" si="82"/>
        <v>0</v>
      </c>
      <c r="W502" s="688"/>
      <c r="X502" s="688"/>
      <c r="Y502" s="688"/>
      <c r="Z502" s="688"/>
      <c r="AA502" s="688"/>
      <c r="AB502" s="688"/>
      <c r="AC502" s="611">
        <f t="shared" si="83"/>
        <v>0</v>
      </c>
      <c r="AD502" s="688"/>
      <c r="AE502" s="688"/>
      <c r="AF502" s="688"/>
      <c r="AG502" s="688"/>
      <c r="AH502" s="688"/>
      <c r="AI502" s="688"/>
      <c r="AJ502" s="611">
        <f t="shared" si="90"/>
        <v>0</v>
      </c>
      <c r="AK502" s="688"/>
      <c r="AL502" s="688"/>
      <c r="AM502" s="688"/>
      <c r="AN502" s="688"/>
      <c r="AO502" s="688"/>
      <c r="AP502" s="688"/>
      <c r="AQ502" s="611">
        <f t="shared" si="91"/>
        <v>0</v>
      </c>
      <c r="AR502" s="473"/>
      <c r="AS502" s="664">
        <f t="shared" si="92"/>
        <v>487</v>
      </c>
      <c r="AT502" s="611">
        <f t="shared" si="84"/>
        <v>0</v>
      </c>
      <c r="AU502" s="611">
        <f t="shared" si="85"/>
        <v>0</v>
      </c>
      <c r="AV502" s="611">
        <f t="shared" si="86"/>
        <v>0</v>
      </c>
    </row>
    <row r="503" spans="1:48" ht="18" customHeight="1" x14ac:dyDescent="0.25">
      <c r="A503" s="664">
        <f t="shared" si="87"/>
        <v>488</v>
      </c>
      <c r="B503" s="688"/>
      <c r="C503" s="688"/>
      <c r="D503" s="688"/>
      <c r="E503" s="688"/>
      <c r="F503" s="688"/>
      <c r="G503" s="688"/>
      <c r="H503" s="611">
        <f t="shared" si="88"/>
        <v>0</v>
      </c>
      <c r="I503" s="688"/>
      <c r="J503" s="688"/>
      <c r="K503" s="688"/>
      <c r="L503" s="688"/>
      <c r="M503" s="688"/>
      <c r="N503" s="688"/>
      <c r="O503" s="611">
        <f t="shared" si="89"/>
        <v>0</v>
      </c>
      <c r="P503" s="688"/>
      <c r="Q503" s="688"/>
      <c r="R503" s="688"/>
      <c r="S503" s="688"/>
      <c r="T503" s="688"/>
      <c r="U503" s="688"/>
      <c r="V503" s="611">
        <f t="shared" si="82"/>
        <v>0</v>
      </c>
      <c r="W503" s="688"/>
      <c r="X503" s="688"/>
      <c r="Y503" s="688"/>
      <c r="Z503" s="688"/>
      <c r="AA503" s="688"/>
      <c r="AB503" s="688"/>
      <c r="AC503" s="611">
        <f t="shared" si="83"/>
        <v>0</v>
      </c>
      <c r="AD503" s="688"/>
      <c r="AE503" s="688"/>
      <c r="AF503" s="688"/>
      <c r="AG503" s="688"/>
      <c r="AH503" s="688"/>
      <c r="AI503" s="688"/>
      <c r="AJ503" s="611">
        <f t="shared" si="90"/>
        <v>0</v>
      </c>
      <c r="AK503" s="688"/>
      <c r="AL503" s="688"/>
      <c r="AM503" s="688"/>
      <c r="AN503" s="688"/>
      <c r="AO503" s="688"/>
      <c r="AP503" s="688"/>
      <c r="AQ503" s="611">
        <f t="shared" si="91"/>
        <v>0</v>
      </c>
      <c r="AR503" s="473"/>
      <c r="AS503" s="664">
        <f t="shared" si="92"/>
        <v>488</v>
      </c>
      <c r="AT503" s="611">
        <f t="shared" si="84"/>
        <v>0</v>
      </c>
      <c r="AU503" s="611">
        <f t="shared" si="85"/>
        <v>0</v>
      </c>
      <c r="AV503" s="611">
        <f t="shared" si="86"/>
        <v>0</v>
      </c>
    </row>
    <row r="504" spans="1:48" ht="18" customHeight="1" x14ac:dyDescent="0.25">
      <c r="A504" s="664">
        <f t="shared" si="87"/>
        <v>489</v>
      </c>
      <c r="B504" s="688"/>
      <c r="C504" s="688"/>
      <c r="D504" s="688"/>
      <c r="E504" s="688"/>
      <c r="F504" s="688"/>
      <c r="G504" s="688"/>
      <c r="H504" s="611">
        <f t="shared" si="88"/>
        <v>0</v>
      </c>
      <c r="I504" s="688"/>
      <c r="J504" s="688"/>
      <c r="K504" s="688"/>
      <c r="L504" s="688"/>
      <c r="M504" s="688"/>
      <c r="N504" s="688"/>
      <c r="O504" s="611">
        <f t="shared" si="89"/>
        <v>0</v>
      </c>
      <c r="P504" s="688"/>
      <c r="Q504" s="688"/>
      <c r="R504" s="688"/>
      <c r="S504" s="688"/>
      <c r="T504" s="688"/>
      <c r="U504" s="688"/>
      <c r="V504" s="611">
        <f t="shared" si="82"/>
        <v>0</v>
      </c>
      <c r="W504" s="688"/>
      <c r="X504" s="688"/>
      <c r="Y504" s="688"/>
      <c r="Z504" s="688"/>
      <c r="AA504" s="688"/>
      <c r="AB504" s="688"/>
      <c r="AC504" s="611">
        <f t="shared" si="83"/>
        <v>0</v>
      </c>
      <c r="AD504" s="688"/>
      <c r="AE504" s="688"/>
      <c r="AF504" s="688"/>
      <c r="AG504" s="688"/>
      <c r="AH504" s="688"/>
      <c r="AI504" s="688"/>
      <c r="AJ504" s="611">
        <f t="shared" si="90"/>
        <v>0</v>
      </c>
      <c r="AK504" s="688"/>
      <c r="AL504" s="688"/>
      <c r="AM504" s="688"/>
      <c r="AN504" s="688"/>
      <c r="AO504" s="688"/>
      <c r="AP504" s="688"/>
      <c r="AQ504" s="611">
        <f t="shared" si="91"/>
        <v>0</v>
      </c>
      <c r="AR504" s="473"/>
      <c r="AS504" s="664">
        <f t="shared" si="92"/>
        <v>489</v>
      </c>
      <c r="AT504" s="611">
        <f t="shared" si="84"/>
        <v>0</v>
      </c>
      <c r="AU504" s="611">
        <f t="shared" si="85"/>
        <v>0</v>
      </c>
      <c r="AV504" s="611">
        <f t="shared" si="86"/>
        <v>0</v>
      </c>
    </row>
    <row r="505" spans="1:48" ht="18" customHeight="1" x14ac:dyDescent="0.25">
      <c r="A505" s="664">
        <f t="shared" si="87"/>
        <v>490</v>
      </c>
      <c r="B505" s="688"/>
      <c r="C505" s="688"/>
      <c r="D505" s="688"/>
      <c r="E505" s="688"/>
      <c r="F505" s="688"/>
      <c r="G505" s="688"/>
      <c r="H505" s="611">
        <f t="shared" si="88"/>
        <v>0</v>
      </c>
      <c r="I505" s="688"/>
      <c r="J505" s="688"/>
      <c r="K505" s="688"/>
      <c r="L505" s="688"/>
      <c r="M505" s="688"/>
      <c r="N505" s="688"/>
      <c r="O505" s="611">
        <f t="shared" si="89"/>
        <v>0</v>
      </c>
      <c r="P505" s="688"/>
      <c r="Q505" s="688"/>
      <c r="R505" s="688"/>
      <c r="S505" s="688"/>
      <c r="T505" s="688"/>
      <c r="U505" s="688"/>
      <c r="V505" s="611">
        <f t="shared" si="82"/>
        <v>0</v>
      </c>
      <c r="W505" s="688"/>
      <c r="X505" s="688"/>
      <c r="Y505" s="688"/>
      <c r="Z505" s="688"/>
      <c r="AA505" s="688"/>
      <c r="AB505" s="688"/>
      <c r="AC505" s="611">
        <f t="shared" si="83"/>
        <v>0</v>
      </c>
      <c r="AD505" s="688"/>
      <c r="AE505" s="688"/>
      <c r="AF505" s="688"/>
      <c r="AG505" s="688"/>
      <c r="AH505" s="688"/>
      <c r="AI505" s="688"/>
      <c r="AJ505" s="611">
        <f t="shared" si="90"/>
        <v>0</v>
      </c>
      <c r="AK505" s="688"/>
      <c r="AL505" s="688"/>
      <c r="AM505" s="688"/>
      <c r="AN505" s="688"/>
      <c r="AO505" s="688"/>
      <c r="AP505" s="688"/>
      <c r="AQ505" s="611">
        <f t="shared" si="91"/>
        <v>0</v>
      </c>
      <c r="AR505" s="473"/>
      <c r="AS505" s="664">
        <f t="shared" si="92"/>
        <v>490</v>
      </c>
      <c r="AT505" s="611">
        <f t="shared" si="84"/>
        <v>0</v>
      </c>
      <c r="AU505" s="611">
        <f t="shared" si="85"/>
        <v>0</v>
      </c>
      <c r="AV505" s="611">
        <f t="shared" si="86"/>
        <v>0</v>
      </c>
    </row>
    <row r="506" spans="1:48" ht="18" customHeight="1" x14ac:dyDescent="0.25">
      <c r="A506" s="664">
        <f t="shared" si="87"/>
        <v>491</v>
      </c>
      <c r="B506" s="688"/>
      <c r="C506" s="688"/>
      <c r="D506" s="688"/>
      <c r="E506" s="688"/>
      <c r="F506" s="688"/>
      <c r="G506" s="688"/>
      <c r="H506" s="611">
        <f t="shared" si="88"/>
        <v>0</v>
      </c>
      <c r="I506" s="688"/>
      <c r="J506" s="688"/>
      <c r="K506" s="688"/>
      <c r="L506" s="688"/>
      <c r="M506" s="688"/>
      <c r="N506" s="688"/>
      <c r="O506" s="611">
        <f t="shared" si="89"/>
        <v>0</v>
      </c>
      <c r="P506" s="688"/>
      <c r="Q506" s="688"/>
      <c r="R506" s="688"/>
      <c r="S506" s="688"/>
      <c r="T506" s="688"/>
      <c r="U506" s="688"/>
      <c r="V506" s="611">
        <f t="shared" si="82"/>
        <v>0</v>
      </c>
      <c r="W506" s="688"/>
      <c r="X506" s="688"/>
      <c r="Y506" s="688"/>
      <c r="Z506" s="688"/>
      <c r="AA506" s="688"/>
      <c r="AB506" s="688"/>
      <c r="AC506" s="611">
        <f t="shared" si="83"/>
        <v>0</v>
      </c>
      <c r="AD506" s="688"/>
      <c r="AE506" s="688"/>
      <c r="AF506" s="688"/>
      <c r="AG506" s="688"/>
      <c r="AH506" s="688"/>
      <c r="AI506" s="688"/>
      <c r="AJ506" s="611">
        <f t="shared" si="90"/>
        <v>0</v>
      </c>
      <c r="AK506" s="688"/>
      <c r="AL506" s="688"/>
      <c r="AM506" s="688"/>
      <c r="AN506" s="688"/>
      <c r="AO506" s="688"/>
      <c r="AP506" s="688"/>
      <c r="AQ506" s="611">
        <f t="shared" si="91"/>
        <v>0</v>
      </c>
      <c r="AR506" s="473"/>
      <c r="AS506" s="664">
        <f t="shared" si="92"/>
        <v>491</v>
      </c>
      <c r="AT506" s="611">
        <f t="shared" si="84"/>
        <v>0</v>
      </c>
      <c r="AU506" s="611">
        <f t="shared" si="85"/>
        <v>0</v>
      </c>
      <c r="AV506" s="611">
        <f t="shared" si="86"/>
        <v>0</v>
      </c>
    </row>
    <row r="507" spans="1:48" ht="18" customHeight="1" x14ac:dyDescent="0.25">
      <c r="A507" s="664">
        <f t="shared" si="87"/>
        <v>492</v>
      </c>
      <c r="B507" s="688"/>
      <c r="C507" s="688"/>
      <c r="D507" s="688"/>
      <c r="E507" s="688"/>
      <c r="F507" s="688"/>
      <c r="G507" s="688"/>
      <c r="H507" s="611">
        <f t="shared" si="88"/>
        <v>0</v>
      </c>
      <c r="I507" s="688"/>
      <c r="J507" s="688"/>
      <c r="K507" s="688"/>
      <c r="L507" s="688"/>
      <c r="M507" s="688"/>
      <c r="N507" s="688"/>
      <c r="O507" s="611">
        <f t="shared" si="89"/>
        <v>0</v>
      </c>
      <c r="P507" s="688"/>
      <c r="Q507" s="688"/>
      <c r="R507" s="688"/>
      <c r="S507" s="688"/>
      <c r="T507" s="688"/>
      <c r="U507" s="688"/>
      <c r="V507" s="611">
        <f t="shared" si="82"/>
        <v>0</v>
      </c>
      <c r="W507" s="688"/>
      <c r="X507" s="688"/>
      <c r="Y507" s="688"/>
      <c r="Z507" s="688"/>
      <c r="AA507" s="688"/>
      <c r="AB507" s="688"/>
      <c r="AC507" s="611">
        <f t="shared" si="83"/>
        <v>0</v>
      </c>
      <c r="AD507" s="688"/>
      <c r="AE507" s="688"/>
      <c r="AF507" s="688"/>
      <c r="AG507" s="688"/>
      <c r="AH507" s="688"/>
      <c r="AI507" s="688"/>
      <c r="AJ507" s="611">
        <f t="shared" si="90"/>
        <v>0</v>
      </c>
      <c r="AK507" s="688"/>
      <c r="AL507" s="688"/>
      <c r="AM507" s="688"/>
      <c r="AN507" s="688"/>
      <c r="AO507" s="688"/>
      <c r="AP507" s="688"/>
      <c r="AQ507" s="611">
        <f t="shared" si="91"/>
        <v>0</v>
      </c>
      <c r="AR507" s="473"/>
      <c r="AS507" s="664">
        <f t="shared" si="92"/>
        <v>492</v>
      </c>
      <c r="AT507" s="611">
        <f t="shared" si="84"/>
        <v>0</v>
      </c>
      <c r="AU507" s="611">
        <f t="shared" si="85"/>
        <v>0</v>
      </c>
      <c r="AV507" s="611">
        <f t="shared" si="86"/>
        <v>0</v>
      </c>
    </row>
    <row r="508" spans="1:48" ht="18" customHeight="1" x14ac:dyDescent="0.25">
      <c r="A508" s="664">
        <f t="shared" si="87"/>
        <v>493</v>
      </c>
      <c r="B508" s="688"/>
      <c r="C508" s="688"/>
      <c r="D508" s="688"/>
      <c r="E508" s="688"/>
      <c r="F508" s="688"/>
      <c r="G508" s="688"/>
      <c r="H508" s="611">
        <f t="shared" si="88"/>
        <v>0</v>
      </c>
      <c r="I508" s="688"/>
      <c r="J508" s="688"/>
      <c r="K508" s="688"/>
      <c r="L508" s="688"/>
      <c r="M508" s="688"/>
      <c r="N508" s="688"/>
      <c r="O508" s="611">
        <f t="shared" si="89"/>
        <v>0</v>
      </c>
      <c r="P508" s="688"/>
      <c r="Q508" s="688"/>
      <c r="R508" s="688"/>
      <c r="S508" s="688"/>
      <c r="T508" s="688"/>
      <c r="U508" s="688"/>
      <c r="V508" s="611">
        <f t="shared" si="82"/>
        <v>0</v>
      </c>
      <c r="W508" s="688"/>
      <c r="X508" s="688"/>
      <c r="Y508" s="688"/>
      <c r="Z508" s="688"/>
      <c r="AA508" s="688"/>
      <c r="AB508" s="688"/>
      <c r="AC508" s="611">
        <f t="shared" si="83"/>
        <v>0</v>
      </c>
      <c r="AD508" s="688"/>
      <c r="AE508" s="688"/>
      <c r="AF508" s="688"/>
      <c r="AG508" s="688"/>
      <c r="AH508" s="688"/>
      <c r="AI508" s="688"/>
      <c r="AJ508" s="611">
        <f t="shared" si="90"/>
        <v>0</v>
      </c>
      <c r="AK508" s="688"/>
      <c r="AL508" s="688"/>
      <c r="AM508" s="688"/>
      <c r="AN508" s="688"/>
      <c r="AO508" s="688"/>
      <c r="AP508" s="688"/>
      <c r="AQ508" s="611">
        <f t="shared" si="91"/>
        <v>0</v>
      </c>
      <c r="AR508" s="473"/>
      <c r="AS508" s="664">
        <f t="shared" si="92"/>
        <v>493</v>
      </c>
      <c r="AT508" s="611">
        <f t="shared" si="84"/>
        <v>0</v>
      </c>
      <c r="AU508" s="611">
        <f t="shared" si="85"/>
        <v>0</v>
      </c>
      <c r="AV508" s="611">
        <f t="shared" si="86"/>
        <v>0</v>
      </c>
    </row>
    <row r="509" spans="1:48" ht="18" customHeight="1" x14ac:dyDescent="0.25">
      <c r="A509" s="664">
        <f t="shared" si="87"/>
        <v>494</v>
      </c>
      <c r="B509" s="688"/>
      <c r="C509" s="688"/>
      <c r="D509" s="688"/>
      <c r="E509" s="688"/>
      <c r="F509" s="688"/>
      <c r="G509" s="688"/>
      <c r="H509" s="611">
        <f t="shared" si="88"/>
        <v>0</v>
      </c>
      <c r="I509" s="688"/>
      <c r="J509" s="688"/>
      <c r="K509" s="688"/>
      <c r="L509" s="688"/>
      <c r="M509" s="688"/>
      <c r="N509" s="688"/>
      <c r="O509" s="611">
        <f t="shared" si="89"/>
        <v>0</v>
      </c>
      <c r="P509" s="688"/>
      <c r="Q509" s="688"/>
      <c r="R509" s="688"/>
      <c r="S509" s="688"/>
      <c r="T509" s="688"/>
      <c r="U509" s="688"/>
      <c r="V509" s="611">
        <f t="shared" si="82"/>
        <v>0</v>
      </c>
      <c r="W509" s="688"/>
      <c r="X509" s="688"/>
      <c r="Y509" s="688"/>
      <c r="Z509" s="688"/>
      <c r="AA509" s="688"/>
      <c r="AB509" s="688"/>
      <c r="AC509" s="611">
        <f t="shared" si="83"/>
        <v>0</v>
      </c>
      <c r="AD509" s="688"/>
      <c r="AE509" s="688"/>
      <c r="AF509" s="688"/>
      <c r="AG509" s="688"/>
      <c r="AH509" s="688"/>
      <c r="AI509" s="688"/>
      <c r="AJ509" s="611">
        <f t="shared" si="90"/>
        <v>0</v>
      </c>
      <c r="AK509" s="688"/>
      <c r="AL509" s="688"/>
      <c r="AM509" s="688"/>
      <c r="AN509" s="688"/>
      <c r="AO509" s="688"/>
      <c r="AP509" s="688"/>
      <c r="AQ509" s="611">
        <f t="shared" si="91"/>
        <v>0</v>
      </c>
      <c r="AR509" s="473"/>
      <c r="AS509" s="664">
        <f t="shared" si="92"/>
        <v>494</v>
      </c>
      <c r="AT509" s="611">
        <f t="shared" si="84"/>
        <v>0</v>
      </c>
      <c r="AU509" s="611">
        <f t="shared" si="85"/>
        <v>0</v>
      </c>
      <c r="AV509" s="611">
        <f t="shared" si="86"/>
        <v>0</v>
      </c>
    </row>
    <row r="510" spans="1:48" ht="18" customHeight="1" x14ac:dyDescent="0.25">
      <c r="A510" s="664">
        <f t="shared" si="87"/>
        <v>495</v>
      </c>
      <c r="B510" s="688"/>
      <c r="C510" s="688"/>
      <c r="D510" s="688"/>
      <c r="E510" s="688"/>
      <c r="F510" s="688"/>
      <c r="G510" s="688"/>
      <c r="H510" s="611">
        <f t="shared" si="88"/>
        <v>0</v>
      </c>
      <c r="I510" s="688"/>
      <c r="J510" s="688"/>
      <c r="K510" s="688"/>
      <c r="L510" s="688"/>
      <c r="M510" s="688"/>
      <c r="N510" s="688"/>
      <c r="O510" s="611">
        <f t="shared" si="89"/>
        <v>0</v>
      </c>
      <c r="P510" s="688"/>
      <c r="Q510" s="688"/>
      <c r="R510" s="688"/>
      <c r="S510" s="688"/>
      <c r="T510" s="688"/>
      <c r="U510" s="688"/>
      <c r="V510" s="611">
        <f t="shared" si="82"/>
        <v>0</v>
      </c>
      <c r="W510" s="688"/>
      <c r="X510" s="688"/>
      <c r="Y510" s="688"/>
      <c r="Z510" s="688"/>
      <c r="AA510" s="688"/>
      <c r="AB510" s="688"/>
      <c r="AC510" s="611">
        <f t="shared" si="83"/>
        <v>0</v>
      </c>
      <c r="AD510" s="688"/>
      <c r="AE510" s="688"/>
      <c r="AF510" s="688"/>
      <c r="AG510" s="688"/>
      <c r="AH510" s="688"/>
      <c r="AI510" s="688"/>
      <c r="AJ510" s="611">
        <f t="shared" si="90"/>
        <v>0</v>
      </c>
      <c r="AK510" s="688"/>
      <c r="AL510" s="688"/>
      <c r="AM510" s="688"/>
      <c r="AN510" s="688"/>
      <c r="AO510" s="688"/>
      <c r="AP510" s="688"/>
      <c r="AQ510" s="611">
        <f t="shared" si="91"/>
        <v>0</v>
      </c>
      <c r="AR510" s="473"/>
      <c r="AS510" s="664">
        <f t="shared" si="92"/>
        <v>495</v>
      </c>
      <c r="AT510" s="611">
        <f t="shared" si="84"/>
        <v>0</v>
      </c>
      <c r="AU510" s="611">
        <f t="shared" si="85"/>
        <v>0</v>
      </c>
      <c r="AV510" s="611">
        <f t="shared" si="86"/>
        <v>0</v>
      </c>
    </row>
    <row r="511" spans="1:48" ht="18" customHeight="1" x14ac:dyDescent="0.25">
      <c r="A511" s="664">
        <f t="shared" si="87"/>
        <v>496</v>
      </c>
      <c r="B511" s="688"/>
      <c r="C511" s="688"/>
      <c r="D511" s="688"/>
      <c r="E511" s="688"/>
      <c r="F511" s="688"/>
      <c r="G511" s="688"/>
      <c r="H511" s="611">
        <f t="shared" si="88"/>
        <v>0</v>
      </c>
      <c r="I511" s="688"/>
      <c r="J511" s="688"/>
      <c r="K511" s="688"/>
      <c r="L511" s="688"/>
      <c r="M511" s="688"/>
      <c r="N511" s="688"/>
      <c r="O511" s="611">
        <f t="shared" si="89"/>
        <v>0</v>
      </c>
      <c r="P511" s="688"/>
      <c r="Q511" s="688"/>
      <c r="R511" s="688"/>
      <c r="S511" s="688"/>
      <c r="T511" s="688"/>
      <c r="U511" s="688"/>
      <c r="V511" s="611">
        <f t="shared" si="82"/>
        <v>0</v>
      </c>
      <c r="W511" s="688"/>
      <c r="X511" s="688"/>
      <c r="Y511" s="688"/>
      <c r="Z511" s="688"/>
      <c r="AA511" s="688"/>
      <c r="AB511" s="688"/>
      <c r="AC511" s="611">
        <f t="shared" si="83"/>
        <v>0</v>
      </c>
      <c r="AD511" s="688"/>
      <c r="AE511" s="688"/>
      <c r="AF511" s="688"/>
      <c r="AG511" s="688"/>
      <c r="AH511" s="688"/>
      <c r="AI511" s="688"/>
      <c r="AJ511" s="611">
        <f t="shared" si="90"/>
        <v>0</v>
      </c>
      <c r="AK511" s="688"/>
      <c r="AL511" s="688"/>
      <c r="AM511" s="688"/>
      <c r="AN511" s="688"/>
      <c r="AO511" s="688"/>
      <c r="AP511" s="688"/>
      <c r="AQ511" s="611">
        <f t="shared" si="91"/>
        <v>0</v>
      </c>
      <c r="AR511" s="473"/>
      <c r="AS511" s="664">
        <f t="shared" si="92"/>
        <v>496</v>
      </c>
      <c r="AT511" s="611">
        <f t="shared" si="84"/>
        <v>0</v>
      </c>
      <c r="AU511" s="611">
        <f t="shared" si="85"/>
        <v>0</v>
      </c>
      <c r="AV511" s="611">
        <f t="shared" si="86"/>
        <v>0</v>
      </c>
    </row>
    <row r="512" spans="1:48" ht="18" customHeight="1" x14ac:dyDescent="0.25">
      <c r="A512" s="664">
        <f t="shared" si="87"/>
        <v>497</v>
      </c>
      <c r="B512" s="688"/>
      <c r="C512" s="688"/>
      <c r="D512" s="688"/>
      <c r="E512" s="688"/>
      <c r="F512" s="688"/>
      <c r="G512" s="688"/>
      <c r="H512" s="611">
        <f t="shared" si="88"/>
        <v>0</v>
      </c>
      <c r="I512" s="688"/>
      <c r="J512" s="688"/>
      <c r="K512" s="688"/>
      <c r="L512" s="688"/>
      <c r="M512" s="688"/>
      <c r="N512" s="688"/>
      <c r="O512" s="611">
        <f t="shared" si="89"/>
        <v>0</v>
      </c>
      <c r="P512" s="688"/>
      <c r="Q512" s="688"/>
      <c r="R512" s="688"/>
      <c r="S512" s="688"/>
      <c r="T512" s="688"/>
      <c r="U512" s="688"/>
      <c r="V512" s="611">
        <f t="shared" si="82"/>
        <v>0</v>
      </c>
      <c r="W512" s="688"/>
      <c r="X512" s="688"/>
      <c r="Y512" s="688"/>
      <c r="Z512" s="688"/>
      <c r="AA512" s="688"/>
      <c r="AB512" s="688"/>
      <c r="AC512" s="611">
        <f t="shared" si="83"/>
        <v>0</v>
      </c>
      <c r="AD512" s="688"/>
      <c r="AE512" s="688"/>
      <c r="AF512" s="688"/>
      <c r="AG512" s="688"/>
      <c r="AH512" s="688"/>
      <c r="AI512" s="688"/>
      <c r="AJ512" s="611">
        <f t="shared" si="90"/>
        <v>0</v>
      </c>
      <c r="AK512" s="688"/>
      <c r="AL512" s="688"/>
      <c r="AM512" s="688"/>
      <c r="AN512" s="688"/>
      <c r="AO512" s="688"/>
      <c r="AP512" s="688"/>
      <c r="AQ512" s="611">
        <f t="shared" si="91"/>
        <v>0</v>
      </c>
      <c r="AR512" s="473"/>
      <c r="AS512" s="664">
        <f t="shared" si="92"/>
        <v>497</v>
      </c>
      <c r="AT512" s="611">
        <f t="shared" si="84"/>
        <v>0</v>
      </c>
      <c r="AU512" s="611">
        <f t="shared" si="85"/>
        <v>0</v>
      </c>
      <c r="AV512" s="611">
        <f t="shared" si="86"/>
        <v>0</v>
      </c>
    </row>
    <row r="513" spans="1:48" ht="18" customHeight="1" x14ac:dyDescent="0.25">
      <c r="A513" s="664">
        <f t="shared" si="87"/>
        <v>498</v>
      </c>
      <c r="B513" s="688"/>
      <c r="C513" s="688"/>
      <c r="D513" s="688"/>
      <c r="E513" s="688"/>
      <c r="F513" s="688"/>
      <c r="G513" s="688"/>
      <c r="H513" s="611">
        <f t="shared" si="88"/>
        <v>0</v>
      </c>
      <c r="I513" s="688"/>
      <c r="J513" s="688"/>
      <c r="K513" s="688"/>
      <c r="L513" s="688"/>
      <c r="M513" s="688"/>
      <c r="N513" s="688"/>
      <c r="O513" s="611">
        <f t="shared" si="89"/>
        <v>0</v>
      </c>
      <c r="P513" s="688"/>
      <c r="Q513" s="688"/>
      <c r="R513" s="688"/>
      <c r="S513" s="688"/>
      <c r="T513" s="688"/>
      <c r="U513" s="688"/>
      <c r="V513" s="611">
        <f t="shared" si="82"/>
        <v>0</v>
      </c>
      <c r="W513" s="688"/>
      <c r="X513" s="688"/>
      <c r="Y513" s="688"/>
      <c r="Z513" s="688"/>
      <c r="AA513" s="688"/>
      <c r="AB513" s="688"/>
      <c r="AC513" s="611">
        <f t="shared" si="83"/>
        <v>0</v>
      </c>
      <c r="AD513" s="688"/>
      <c r="AE513" s="688"/>
      <c r="AF513" s="688"/>
      <c r="AG513" s="688"/>
      <c r="AH513" s="688"/>
      <c r="AI513" s="688"/>
      <c r="AJ513" s="611">
        <f t="shared" si="90"/>
        <v>0</v>
      </c>
      <c r="AK513" s="688"/>
      <c r="AL513" s="688"/>
      <c r="AM513" s="688"/>
      <c r="AN513" s="688"/>
      <c r="AO513" s="688"/>
      <c r="AP513" s="688"/>
      <c r="AQ513" s="611">
        <f t="shared" si="91"/>
        <v>0</v>
      </c>
      <c r="AR513" s="473"/>
      <c r="AS513" s="664">
        <f t="shared" si="92"/>
        <v>498</v>
      </c>
      <c r="AT513" s="611">
        <f t="shared" si="84"/>
        <v>0</v>
      </c>
      <c r="AU513" s="611">
        <f t="shared" si="85"/>
        <v>0</v>
      </c>
      <c r="AV513" s="611">
        <f t="shared" si="86"/>
        <v>0</v>
      </c>
    </row>
    <row r="514" spans="1:48" ht="18" customHeight="1" x14ac:dyDescent="0.25">
      <c r="A514" s="664">
        <f t="shared" si="87"/>
        <v>499</v>
      </c>
      <c r="B514" s="688"/>
      <c r="C514" s="688"/>
      <c r="D514" s="688"/>
      <c r="E514" s="688"/>
      <c r="F514" s="688"/>
      <c r="G514" s="688"/>
      <c r="H514" s="611">
        <f t="shared" si="88"/>
        <v>0</v>
      </c>
      <c r="I514" s="688"/>
      <c r="J514" s="688"/>
      <c r="K514" s="688"/>
      <c r="L514" s="688"/>
      <c r="M514" s="688"/>
      <c r="N514" s="688"/>
      <c r="O514" s="611">
        <f t="shared" si="89"/>
        <v>0</v>
      </c>
      <c r="P514" s="688"/>
      <c r="Q514" s="688"/>
      <c r="R514" s="688"/>
      <c r="S514" s="688"/>
      <c r="T514" s="688"/>
      <c r="U514" s="688"/>
      <c r="V514" s="611">
        <f t="shared" si="82"/>
        <v>0</v>
      </c>
      <c r="W514" s="688"/>
      <c r="X514" s="688"/>
      <c r="Y514" s="688"/>
      <c r="Z514" s="688"/>
      <c r="AA514" s="688"/>
      <c r="AB514" s="688"/>
      <c r="AC514" s="611">
        <f t="shared" si="83"/>
        <v>0</v>
      </c>
      <c r="AD514" s="688"/>
      <c r="AE514" s="688"/>
      <c r="AF514" s="688"/>
      <c r="AG514" s="688"/>
      <c r="AH514" s="688"/>
      <c r="AI514" s="688"/>
      <c r="AJ514" s="611">
        <f t="shared" si="90"/>
        <v>0</v>
      </c>
      <c r="AK514" s="688"/>
      <c r="AL514" s="688"/>
      <c r="AM514" s="688"/>
      <c r="AN514" s="688"/>
      <c r="AO514" s="688"/>
      <c r="AP514" s="688"/>
      <c r="AQ514" s="611">
        <f t="shared" si="91"/>
        <v>0</v>
      </c>
      <c r="AR514" s="473"/>
      <c r="AS514" s="664">
        <f t="shared" si="92"/>
        <v>499</v>
      </c>
      <c r="AT514" s="611">
        <f t="shared" si="84"/>
        <v>0</v>
      </c>
      <c r="AU514" s="611">
        <f t="shared" si="85"/>
        <v>0</v>
      </c>
      <c r="AV514" s="611">
        <f t="shared" si="86"/>
        <v>0</v>
      </c>
    </row>
    <row r="515" spans="1:48" ht="18" customHeight="1" x14ac:dyDescent="0.25">
      <c r="A515" s="664">
        <f t="shared" si="87"/>
        <v>500</v>
      </c>
      <c r="B515" s="688"/>
      <c r="C515" s="688"/>
      <c r="D515" s="688"/>
      <c r="E515" s="688"/>
      <c r="F515" s="688"/>
      <c r="G515" s="688"/>
      <c r="H515" s="611">
        <f t="shared" si="88"/>
        <v>0</v>
      </c>
      <c r="I515" s="688"/>
      <c r="J515" s="688"/>
      <c r="K515" s="688"/>
      <c r="L515" s="688"/>
      <c r="M515" s="688"/>
      <c r="N515" s="688"/>
      <c r="O515" s="611">
        <f t="shared" si="89"/>
        <v>0</v>
      </c>
      <c r="P515" s="688"/>
      <c r="Q515" s="688"/>
      <c r="R515" s="688"/>
      <c r="S515" s="688"/>
      <c r="T515" s="688"/>
      <c r="U515" s="688"/>
      <c r="V515" s="611">
        <f t="shared" si="82"/>
        <v>0</v>
      </c>
      <c r="W515" s="688"/>
      <c r="X515" s="688"/>
      <c r="Y515" s="688"/>
      <c r="Z515" s="688"/>
      <c r="AA515" s="688"/>
      <c r="AB515" s="688"/>
      <c r="AC515" s="611">
        <f t="shared" si="83"/>
        <v>0</v>
      </c>
      <c r="AD515" s="688"/>
      <c r="AE515" s="688"/>
      <c r="AF515" s="688"/>
      <c r="AG515" s="688"/>
      <c r="AH515" s="688"/>
      <c r="AI515" s="688"/>
      <c r="AJ515" s="611">
        <f t="shared" si="90"/>
        <v>0</v>
      </c>
      <c r="AK515" s="688"/>
      <c r="AL515" s="688"/>
      <c r="AM515" s="688"/>
      <c r="AN515" s="688"/>
      <c r="AO515" s="688"/>
      <c r="AP515" s="688"/>
      <c r="AQ515" s="611">
        <f t="shared" si="91"/>
        <v>0</v>
      </c>
      <c r="AR515" s="473"/>
      <c r="AS515" s="664">
        <f t="shared" si="92"/>
        <v>500</v>
      </c>
      <c r="AT515" s="611">
        <f t="shared" si="84"/>
        <v>0</v>
      </c>
      <c r="AU515" s="611">
        <f t="shared" si="85"/>
        <v>0</v>
      </c>
      <c r="AV515" s="611">
        <f t="shared" si="86"/>
        <v>0</v>
      </c>
    </row>
    <row r="516" spans="1:48" ht="18" customHeight="1" x14ac:dyDescent="0.25">
      <c r="A516" s="664">
        <f t="shared" si="87"/>
        <v>501</v>
      </c>
      <c r="B516" s="688"/>
      <c r="C516" s="688"/>
      <c r="D516" s="688"/>
      <c r="E516" s="688"/>
      <c r="F516" s="688"/>
      <c r="G516" s="688"/>
      <c r="H516" s="611">
        <f t="shared" si="88"/>
        <v>0</v>
      </c>
      <c r="I516" s="688"/>
      <c r="J516" s="688"/>
      <c r="K516" s="688"/>
      <c r="L516" s="688"/>
      <c r="M516" s="688"/>
      <c r="N516" s="688"/>
      <c r="O516" s="611">
        <f t="shared" si="89"/>
        <v>0</v>
      </c>
      <c r="P516" s="688"/>
      <c r="Q516" s="688"/>
      <c r="R516" s="688"/>
      <c r="S516" s="688"/>
      <c r="T516" s="688"/>
      <c r="U516" s="688"/>
      <c r="V516" s="611">
        <f t="shared" si="82"/>
        <v>0</v>
      </c>
      <c r="W516" s="688"/>
      <c r="X516" s="688"/>
      <c r="Y516" s="688"/>
      <c r="Z516" s="688"/>
      <c r="AA516" s="688"/>
      <c r="AB516" s="688"/>
      <c r="AC516" s="611">
        <f t="shared" si="83"/>
        <v>0</v>
      </c>
      <c r="AD516" s="688"/>
      <c r="AE516" s="688"/>
      <c r="AF516" s="688"/>
      <c r="AG516" s="688"/>
      <c r="AH516" s="688"/>
      <c r="AI516" s="688"/>
      <c r="AJ516" s="611">
        <f t="shared" si="90"/>
        <v>0</v>
      </c>
      <c r="AK516" s="688"/>
      <c r="AL516" s="688"/>
      <c r="AM516" s="688"/>
      <c r="AN516" s="688"/>
      <c r="AO516" s="688"/>
      <c r="AP516" s="688"/>
      <c r="AQ516" s="611">
        <f t="shared" si="91"/>
        <v>0</v>
      </c>
      <c r="AR516" s="473"/>
      <c r="AS516" s="664">
        <f t="shared" si="92"/>
        <v>501</v>
      </c>
      <c r="AT516" s="611">
        <f t="shared" si="84"/>
        <v>0</v>
      </c>
      <c r="AU516" s="611">
        <f t="shared" si="85"/>
        <v>0</v>
      </c>
      <c r="AV516" s="611">
        <f t="shared" si="86"/>
        <v>0</v>
      </c>
    </row>
    <row r="517" spans="1:48" ht="18" customHeight="1" x14ac:dyDescent="0.25">
      <c r="A517" s="664">
        <f t="shared" si="87"/>
        <v>502</v>
      </c>
      <c r="B517" s="688"/>
      <c r="C517" s="688"/>
      <c r="D517" s="688"/>
      <c r="E517" s="688"/>
      <c r="F517" s="688"/>
      <c r="G517" s="688"/>
      <c r="H517" s="611">
        <f t="shared" si="88"/>
        <v>0</v>
      </c>
      <c r="I517" s="688"/>
      <c r="J517" s="688"/>
      <c r="K517" s="688"/>
      <c r="L517" s="688"/>
      <c r="M517" s="688"/>
      <c r="N517" s="688"/>
      <c r="O517" s="611">
        <f t="shared" si="89"/>
        <v>0</v>
      </c>
      <c r="P517" s="688"/>
      <c r="Q517" s="688"/>
      <c r="R517" s="688"/>
      <c r="S517" s="688"/>
      <c r="T517" s="688"/>
      <c r="U517" s="688"/>
      <c r="V517" s="611">
        <f t="shared" si="82"/>
        <v>0</v>
      </c>
      <c r="W517" s="688"/>
      <c r="X517" s="688"/>
      <c r="Y517" s="688"/>
      <c r="Z517" s="688"/>
      <c r="AA517" s="688"/>
      <c r="AB517" s="688"/>
      <c r="AC517" s="611">
        <f t="shared" si="83"/>
        <v>0</v>
      </c>
      <c r="AD517" s="688"/>
      <c r="AE517" s="688"/>
      <c r="AF517" s="688"/>
      <c r="AG517" s="688"/>
      <c r="AH517" s="688"/>
      <c r="AI517" s="688"/>
      <c r="AJ517" s="611">
        <f t="shared" si="90"/>
        <v>0</v>
      </c>
      <c r="AK517" s="688"/>
      <c r="AL517" s="688"/>
      <c r="AM517" s="688"/>
      <c r="AN517" s="688"/>
      <c r="AO517" s="688"/>
      <c r="AP517" s="688"/>
      <c r="AQ517" s="611">
        <f t="shared" si="91"/>
        <v>0</v>
      </c>
      <c r="AR517" s="473"/>
      <c r="AS517" s="664">
        <f t="shared" si="92"/>
        <v>502</v>
      </c>
      <c r="AT517" s="611">
        <f t="shared" si="84"/>
        <v>0</v>
      </c>
      <c r="AU517" s="611">
        <f t="shared" si="85"/>
        <v>0</v>
      </c>
      <c r="AV517" s="611">
        <f t="shared" si="86"/>
        <v>0</v>
      </c>
    </row>
    <row r="518" spans="1:48" ht="18" customHeight="1" x14ac:dyDescent="0.25">
      <c r="A518" s="664">
        <f t="shared" si="87"/>
        <v>503</v>
      </c>
      <c r="B518" s="688"/>
      <c r="C518" s="688"/>
      <c r="D518" s="688"/>
      <c r="E518" s="688"/>
      <c r="F518" s="688"/>
      <c r="G518" s="688"/>
      <c r="H518" s="611">
        <f t="shared" si="88"/>
        <v>0</v>
      </c>
      <c r="I518" s="688"/>
      <c r="J518" s="688"/>
      <c r="K518" s="688"/>
      <c r="L518" s="688"/>
      <c r="M518" s="688"/>
      <c r="N518" s="688"/>
      <c r="O518" s="611">
        <f t="shared" si="89"/>
        <v>0</v>
      </c>
      <c r="P518" s="688"/>
      <c r="Q518" s="688"/>
      <c r="R518" s="688"/>
      <c r="S518" s="688"/>
      <c r="T518" s="688"/>
      <c r="U518" s="688"/>
      <c r="V518" s="611">
        <f t="shared" si="82"/>
        <v>0</v>
      </c>
      <c r="W518" s="688"/>
      <c r="X518" s="688"/>
      <c r="Y518" s="688"/>
      <c r="Z518" s="688"/>
      <c r="AA518" s="688"/>
      <c r="AB518" s="688"/>
      <c r="AC518" s="611">
        <f t="shared" si="83"/>
        <v>0</v>
      </c>
      <c r="AD518" s="688"/>
      <c r="AE518" s="688"/>
      <c r="AF518" s="688"/>
      <c r="AG518" s="688"/>
      <c r="AH518" s="688"/>
      <c r="AI518" s="688"/>
      <c r="AJ518" s="611">
        <f t="shared" si="90"/>
        <v>0</v>
      </c>
      <c r="AK518" s="688"/>
      <c r="AL518" s="688"/>
      <c r="AM518" s="688"/>
      <c r="AN518" s="688"/>
      <c r="AO518" s="688"/>
      <c r="AP518" s="688"/>
      <c r="AQ518" s="611">
        <f t="shared" si="91"/>
        <v>0</v>
      </c>
      <c r="AR518" s="473"/>
      <c r="AS518" s="664">
        <f t="shared" si="92"/>
        <v>503</v>
      </c>
      <c r="AT518" s="611">
        <f t="shared" si="84"/>
        <v>0</v>
      </c>
      <c r="AU518" s="611">
        <f t="shared" si="85"/>
        <v>0</v>
      </c>
      <c r="AV518" s="611">
        <f t="shared" si="86"/>
        <v>0</v>
      </c>
    </row>
    <row r="519" spans="1:48" ht="18" customHeight="1" x14ac:dyDescent="0.25">
      <c r="A519" s="664">
        <f t="shared" si="87"/>
        <v>504</v>
      </c>
      <c r="B519" s="688"/>
      <c r="C519" s="688"/>
      <c r="D519" s="688"/>
      <c r="E519" s="688"/>
      <c r="F519" s="688"/>
      <c r="G519" s="688"/>
      <c r="H519" s="611">
        <f t="shared" si="88"/>
        <v>0</v>
      </c>
      <c r="I519" s="688"/>
      <c r="J519" s="688"/>
      <c r="K519" s="688"/>
      <c r="L519" s="688"/>
      <c r="M519" s="688"/>
      <c r="N519" s="688"/>
      <c r="O519" s="611">
        <f t="shared" si="89"/>
        <v>0</v>
      </c>
      <c r="P519" s="688"/>
      <c r="Q519" s="688"/>
      <c r="R519" s="688"/>
      <c r="S519" s="688"/>
      <c r="T519" s="688"/>
      <c r="U519" s="688"/>
      <c r="V519" s="611">
        <f t="shared" si="82"/>
        <v>0</v>
      </c>
      <c r="W519" s="688"/>
      <c r="X519" s="688"/>
      <c r="Y519" s="688"/>
      <c r="Z519" s="688"/>
      <c r="AA519" s="688"/>
      <c r="AB519" s="688"/>
      <c r="AC519" s="611">
        <f t="shared" si="83"/>
        <v>0</v>
      </c>
      <c r="AD519" s="688"/>
      <c r="AE519" s="688"/>
      <c r="AF519" s="688"/>
      <c r="AG519" s="688"/>
      <c r="AH519" s="688"/>
      <c r="AI519" s="688"/>
      <c r="AJ519" s="611">
        <f t="shared" si="90"/>
        <v>0</v>
      </c>
      <c r="AK519" s="688"/>
      <c r="AL519" s="688"/>
      <c r="AM519" s="688"/>
      <c r="AN519" s="688"/>
      <c r="AO519" s="688"/>
      <c r="AP519" s="688"/>
      <c r="AQ519" s="611">
        <f t="shared" si="91"/>
        <v>0</v>
      </c>
      <c r="AR519" s="473"/>
      <c r="AS519" s="664">
        <f t="shared" si="92"/>
        <v>504</v>
      </c>
      <c r="AT519" s="611">
        <f t="shared" si="84"/>
        <v>0</v>
      </c>
      <c r="AU519" s="611">
        <f t="shared" si="85"/>
        <v>0</v>
      </c>
      <c r="AV519" s="611">
        <f t="shared" si="86"/>
        <v>0</v>
      </c>
    </row>
    <row r="520" spans="1:48" ht="18" customHeight="1" x14ac:dyDescent="0.25">
      <c r="A520" s="664">
        <f t="shared" si="87"/>
        <v>505</v>
      </c>
      <c r="B520" s="688"/>
      <c r="C520" s="688"/>
      <c r="D520" s="688"/>
      <c r="E520" s="688"/>
      <c r="F520" s="688"/>
      <c r="G520" s="688"/>
      <c r="H520" s="611">
        <f t="shared" si="88"/>
        <v>0</v>
      </c>
      <c r="I520" s="688"/>
      <c r="J520" s="688"/>
      <c r="K520" s="688"/>
      <c r="L520" s="688"/>
      <c r="M520" s="688"/>
      <c r="N520" s="688"/>
      <c r="O520" s="611">
        <f t="shared" si="89"/>
        <v>0</v>
      </c>
      <c r="P520" s="688"/>
      <c r="Q520" s="688"/>
      <c r="R520" s="688"/>
      <c r="S520" s="688"/>
      <c r="T520" s="688"/>
      <c r="U520" s="688"/>
      <c r="V520" s="611">
        <f t="shared" si="82"/>
        <v>0</v>
      </c>
      <c r="W520" s="688"/>
      <c r="X520" s="688"/>
      <c r="Y520" s="688"/>
      <c r="Z520" s="688"/>
      <c r="AA520" s="688"/>
      <c r="AB520" s="688"/>
      <c r="AC520" s="611">
        <f t="shared" si="83"/>
        <v>0</v>
      </c>
      <c r="AD520" s="688"/>
      <c r="AE520" s="688"/>
      <c r="AF520" s="688"/>
      <c r="AG520" s="688"/>
      <c r="AH520" s="688"/>
      <c r="AI520" s="688"/>
      <c r="AJ520" s="611">
        <f t="shared" si="90"/>
        <v>0</v>
      </c>
      <c r="AK520" s="688"/>
      <c r="AL520" s="688"/>
      <c r="AM520" s="688"/>
      <c r="AN520" s="688"/>
      <c r="AO520" s="688"/>
      <c r="AP520" s="688"/>
      <c r="AQ520" s="611">
        <f t="shared" si="91"/>
        <v>0</v>
      </c>
      <c r="AR520" s="473"/>
      <c r="AS520" s="664">
        <f t="shared" si="92"/>
        <v>505</v>
      </c>
      <c r="AT520" s="611">
        <f t="shared" si="84"/>
        <v>0</v>
      </c>
      <c r="AU520" s="611">
        <f t="shared" si="85"/>
        <v>0</v>
      </c>
      <c r="AV520" s="611">
        <f t="shared" si="86"/>
        <v>0</v>
      </c>
    </row>
    <row r="521" spans="1:48" ht="18" customHeight="1" x14ac:dyDescent="0.25">
      <c r="A521" s="664">
        <f t="shared" si="87"/>
        <v>506</v>
      </c>
      <c r="B521" s="688"/>
      <c r="C521" s="688"/>
      <c r="D521" s="688"/>
      <c r="E521" s="688"/>
      <c r="F521" s="688"/>
      <c r="G521" s="688"/>
      <c r="H521" s="611">
        <f t="shared" si="88"/>
        <v>0</v>
      </c>
      <c r="I521" s="688"/>
      <c r="J521" s="688"/>
      <c r="K521" s="688"/>
      <c r="L521" s="688"/>
      <c r="M521" s="688"/>
      <c r="N521" s="688"/>
      <c r="O521" s="611">
        <f t="shared" si="89"/>
        <v>0</v>
      </c>
      <c r="P521" s="688"/>
      <c r="Q521" s="688"/>
      <c r="R521" s="688"/>
      <c r="S521" s="688"/>
      <c r="T521" s="688"/>
      <c r="U521" s="688"/>
      <c r="V521" s="611">
        <f t="shared" si="82"/>
        <v>0</v>
      </c>
      <c r="W521" s="688"/>
      <c r="X521" s="688"/>
      <c r="Y521" s="688"/>
      <c r="Z521" s="688"/>
      <c r="AA521" s="688"/>
      <c r="AB521" s="688"/>
      <c r="AC521" s="611">
        <f t="shared" si="83"/>
        <v>0</v>
      </c>
      <c r="AD521" s="688"/>
      <c r="AE521" s="688"/>
      <c r="AF521" s="688"/>
      <c r="AG521" s="688"/>
      <c r="AH521" s="688"/>
      <c r="AI521" s="688"/>
      <c r="AJ521" s="611">
        <f t="shared" si="90"/>
        <v>0</v>
      </c>
      <c r="AK521" s="688"/>
      <c r="AL521" s="688"/>
      <c r="AM521" s="688"/>
      <c r="AN521" s="688"/>
      <c r="AO521" s="688"/>
      <c r="AP521" s="688"/>
      <c r="AQ521" s="611">
        <f t="shared" si="91"/>
        <v>0</v>
      </c>
      <c r="AR521" s="473"/>
      <c r="AS521" s="664">
        <f t="shared" si="92"/>
        <v>506</v>
      </c>
      <c r="AT521" s="611">
        <f t="shared" si="84"/>
        <v>0</v>
      </c>
      <c r="AU521" s="611">
        <f t="shared" si="85"/>
        <v>0</v>
      </c>
      <c r="AV521" s="611">
        <f t="shared" si="86"/>
        <v>0</v>
      </c>
    </row>
    <row r="522" spans="1:48" ht="18" customHeight="1" x14ac:dyDescent="0.25">
      <c r="A522" s="664">
        <f t="shared" si="87"/>
        <v>507</v>
      </c>
      <c r="B522" s="688"/>
      <c r="C522" s="688"/>
      <c r="D522" s="688"/>
      <c r="E522" s="688"/>
      <c r="F522" s="688"/>
      <c r="G522" s="688"/>
      <c r="H522" s="611">
        <f t="shared" si="88"/>
        <v>0</v>
      </c>
      <c r="I522" s="688"/>
      <c r="J522" s="688"/>
      <c r="K522" s="688"/>
      <c r="L522" s="688"/>
      <c r="M522" s="688"/>
      <c r="N522" s="688"/>
      <c r="O522" s="611">
        <f t="shared" si="89"/>
        <v>0</v>
      </c>
      <c r="P522" s="688"/>
      <c r="Q522" s="688"/>
      <c r="R522" s="688"/>
      <c r="S522" s="688"/>
      <c r="T522" s="688"/>
      <c r="U522" s="688"/>
      <c r="V522" s="611">
        <f t="shared" si="82"/>
        <v>0</v>
      </c>
      <c r="W522" s="688"/>
      <c r="X522" s="688"/>
      <c r="Y522" s="688"/>
      <c r="Z522" s="688"/>
      <c r="AA522" s="688"/>
      <c r="AB522" s="688"/>
      <c r="AC522" s="611">
        <f t="shared" si="83"/>
        <v>0</v>
      </c>
      <c r="AD522" s="688"/>
      <c r="AE522" s="688"/>
      <c r="AF522" s="688"/>
      <c r="AG522" s="688"/>
      <c r="AH522" s="688"/>
      <c r="AI522" s="688"/>
      <c r="AJ522" s="611">
        <f t="shared" si="90"/>
        <v>0</v>
      </c>
      <c r="AK522" s="688"/>
      <c r="AL522" s="688"/>
      <c r="AM522" s="688"/>
      <c r="AN522" s="688"/>
      <c r="AO522" s="688"/>
      <c r="AP522" s="688"/>
      <c r="AQ522" s="611">
        <f t="shared" si="91"/>
        <v>0</v>
      </c>
      <c r="AR522" s="473"/>
      <c r="AS522" s="664">
        <f t="shared" si="92"/>
        <v>507</v>
      </c>
      <c r="AT522" s="611">
        <f t="shared" si="84"/>
        <v>0</v>
      </c>
      <c r="AU522" s="611">
        <f t="shared" si="85"/>
        <v>0</v>
      </c>
      <c r="AV522" s="611">
        <f t="shared" si="86"/>
        <v>0</v>
      </c>
    </row>
    <row r="523" spans="1:48" ht="18" customHeight="1" x14ac:dyDescent="0.25">
      <c r="A523" s="664">
        <f t="shared" si="87"/>
        <v>508</v>
      </c>
      <c r="B523" s="688"/>
      <c r="C523" s="688"/>
      <c r="D523" s="688"/>
      <c r="E523" s="688"/>
      <c r="F523" s="688"/>
      <c r="G523" s="688"/>
      <c r="H523" s="611">
        <f t="shared" si="88"/>
        <v>0</v>
      </c>
      <c r="I523" s="688"/>
      <c r="J523" s="688"/>
      <c r="K523" s="688"/>
      <c r="L523" s="688"/>
      <c r="M523" s="688"/>
      <c r="N523" s="688"/>
      <c r="O523" s="611">
        <f t="shared" si="89"/>
        <v>0</v>
      </c>
      <c r="P523" s="688"/>
      <c r="Q523" s="688"/>
      <c r="R523" s="688"/>
      <c r="S523" s="688"/>
      <c r="T523" s="688"/>
      <c r="U523" s="688"/>
      <c r="V523" s="611">
        <f t="shared" si="82"/>
        <v>0</v>
      </c>
      <c r="W523" s="688"/>
      <c r="X523" s="688"/>
      <c r="Y523" s="688"/>
      <c r="Z523" s="688"/>
      <c r="AA523" s="688"/>
      <c r="AB523" s="688"/>
      <c r="AC523" s="611">
        <f t="shared" si="83"/>
        <v>0</v>
      </c>
      <c r="AD523" s="688"/>
      <c r="AE523" s="688"/>
      <c r="AF523" s="688"/>
      <c r="AG523" s="688"/>
      <c r="AH523" s="688"/>
      <c r="AI523" s="688"/>
      <c r="AJ523" s="611">
        <f t="shared" si="90"/>
        <v>0</v>
      </c>
      <c r="AK523" s="688"/>
      <c r="AL523" s="688"/>
      <c r="AM523" s="688"/>
      <c r="AN523" s="688"/>
      <c r="AO523" s="688"/>
      <c r="AP523" s="688"/>
      <c r="AQ523" s="611">
        <f t="shared" si="91"/>
        <v>0</v>
      </c>
      <c r="AR523" s="473"/>
      <c r="AS523" s="664">
        <f t="shared" si="92"/>
        <v>508</v>
      </c>
      <c r="AT523" s="611">
        <f t="shared" si="84"/>
        <v>0</v>
      </c>
      <c r="AU523" s="611">
        <f t="shared" si="85"/>
        <v>0</v>
      </c>
      <c r="AV523" s="611">
        <f t="shared" si="86"/>
        <v>0</v>
      </c>
    </row>
    <row r="524" spans="1:48" ht="18" customHeight="1" x14ac:dyDescent="0.25">
      <c r="A524" s="664">
        <f t="shared" si="87"/>
        <v>509</v>
      </c>
      <c r="B524" s="688"/>
      <c r="C524" s="688"/>
      <c r="D524" s="688"/>
      <c r="E524" s="688"/>
      <c r="F524" s="688"/>
      <c r="G524" s="688"/>
      <c r="H524" s="611">
        <f t="shared" si="88"/>
        <v>0</v>
      </c>
      <c r="I524" s="688"/>
      <c r="J524" s="688"/>
      <c r="K524" s="688"/>
      <c r="L524" s="688"/>
      <c r="M524" s="688"/>
      <c r="N524" s="688"/>
      <c r="O524" s="611">
        <f t="shared" si="89"/>
        <v>0</v>
      </c>
      <c r="P524" s="688"/>
      <c r="Q524" s="688"/>
      <c r="R524" s="688"/>
      <c r="S524" s="688"/>
      <c r="T524" s="688"/>
      <c r="U524" s="688"/>
      <c r="V524" s="611">
        <f t="shared" si="82"/>
        <v>0</v>
      </c>
      <c r="W524" s="688"/>
      <c r="X524" s="688"/>
      <c r="Y524" s="688"/>
      <c r="Z524" s="688"/>
      <c r="AA524" s="688"/>
      <c r="AB524" s="688"/>
      <c r="AC524" s="611">
        <f t="shared" si="83"/>
        <v>0</v>
      </c>
      <c r="AD524" s="688"/>
      <c r="AE524" s="688"/>
      <c r="AF524" s="688"/>
      <c r="AG524" s="688"/>
      <c r="AH524" s="688"/>
      <c r="AI524" s="688"/>
      <c r="AJ524" s="611">
        <f t="shared" si="90"/>
        <v>0</v>
      </c>
      <c r="AK524" s="688"/>
      <c r="AL524" s="688"/>
      <c r="AM524" s="688"/>
      <c r="AN524" s="688"/>
      <c r="AO524" s="688"/>
      <c r="AP524" s="688"/>
      <c r="AQ524" s="611">
        <f t="shared" si="91"/>
        <v>0</v>
      </c>
      <c r="AR524" s="473"/>
      <c r="AS524" s="664">
        <f t="shared" si="92"/>
        <v>509</v>
      </c>
      <c r="AT524" s="611">
        <f t="shared" si="84"/>
        <v>0</v>
      </c>
      <c r="AU524" s="611">
        <f t="shared" si="85"/>
        <v>0</v>
      </c>
      <c r="AV524" s="611">
        <f t="shared" si="86"/>
        <v>0</v>
      </c>
    </row>
    <row r="525" spans="1:48" ht="18" customHeight="1" x14ac:dyDescent="0.25">
      <c r="A525" s="664">
        <f t="shared" si="87"/>
        <v>510</v>
      </c>
      <c r="B525" s="688"/>
      <c r="C525" s="688"/>
      <c r="D525" s="688"/>
      <c r="E525" s="688"/>
      <c r="F525" s="688"/>
      <c r="G525" s="688"/>
      <c r="H525" s="611">
        <f t="shared" si="88"/>
        <v>0</v>
      </c>
      <c r="I525" s="688"/>
      <c r="J525" s="688"/>
      <c r="K525" s="688"/>
      <c r="L525" s="688"/>
      <c r="M525" s="688"/>
      <c r="N525" s="688"/>
      <c r="O525" s="611">
        <f t="shared" si="89"/>
        <v>0</v>
      </c>
      <c r="P525" s="688"/>
      <c r="Q525" s="688"/>
      <c r="R525" s="688"/>
      <c r="S525" s="688"/>
      <c r="T525" s="688"/>
      <c r="U525" s="688"/>
      <c r="V525" s="611">
        <f t="shared" si="82"/>
        <v>0</v>
      </c>
      <c r="W525" s="688"/>
      <c r="X525" s="688"/>
      <c r="Y525" s="688"/>
      <c r="Z525" s="688"/>
      <c r="AA525" s="688"/>
      <c r="AB525" s="688"/>
      <c r="AC525" s="611">
        <f t="shared" si="83"/>
        <v>0</v>
      </c>
      <c r="AD525" s="688"/>
      <c r="AE525" s="688"/>
      <c r="AF525" s="688"/>
      <c r="AG525" s="688"/>
      <c r="AH525" s="688"/>
      <c r="AI525" s="688"/>
      <c r="AJ525" s="611">
        <f t="shared" si="90"/>
        <v>0</v>
      </c>
      <c r="AK525" s="688"/>
      <c r="AL525" s="688"/>
      <c r="AM525" s="688"/>
      <c r="AN525" s="688"/>
      <c r="AO525" s="688"/>
      <c r="AP525" s="688"/>
      <c r="AQ525" s="611">
        <f t="shared" si="91"/>
        <v>0</v>
      </c>
      <c r="AR525" s="473"/>
      <c r="AS525" s="664">
        <f t="shared" si="92"/>
        <v>510</v>
      </c>
      <c r="AT525" s="611">
        <f t="shared" si="84"/>
        <v>0</v>
      </c>
      <c r="AU525" s="611">
        <f t="shared" si="85"/>
        <v>0</v>
      </c>
      <c r="AV525" s="611">
        <f t="shared" si="86"/>
        <v>0</v>
      </c>
    </row>
    <row r="526" spans="1:48" ht="18" customHeight="1" x14ac:dyDescent="0.25">
      <c r="A526" s="664">
        <f t="shared" si="87"/>
        <v>511</v>
      </c>
      <c r="B526" s="688"/>
      <c r="C526" s="688"/>
      <c r="D526" s="688"/>
      <c r="E526" s="688"/>
      <c r="F526" s="688"/>
      <c r="G526" s="688"/>
      <c r="H526" s="611">
        <f t="shared" si="88"/>
        <v>0</v>
      </c>
      <c r="I526" s="688"/>
      <c r="J526" s="688"/>
      <c r="K526" s="688"/>
      <c r="L526" s="688"/>
      <c r="M526" s="688"/>
      <c r="N526" s="688"/>
      <c r="O526" s="611">
        <f t="shared" si="89"/>
        <v>0</v>
      </c>
      <c r="P526" s="688"/>
      <c r="Q526" s="688"/>
      <c r="R526" s="688"/>
      <c r="S526" s="688"/>
      <c r="T526" s="688"/>
      <c r="U526" s="688"/>
      <c r="V526" s="611">
        <f t="shared" si="82"/>
        <v>0</v>
      </c>
      <c r="W526" s="688"/>
      <c r="X526" s="688"/>
      <c r="Y526" s="688"/>
      <c r="Z526" s="688"/>
      <c r="AA526" s="688"/>
      <c r="AB526" s="688"/>
      <c r="AC526" s="611">
        <f t="shared" si="83"/>
        <v>0</v>
      </c>
      <c r="AD526" s="688"/>
      <c r="AE526" s="688"/>
      <c r="AF526" s="688"/>
      <c r="AG526" s="688"/>
      <c r="AH526" s="688"/>
      <c r="AI526" s="688"/>
      <c r="AJ526" s="611">
        <f t="shared" si="90"/>
        <v>0</v>
      </c>
      <c r="AK526" s="688"/>
      <c r="AL526" s="688"/>
      <c r="AM526" s="688"/>
      <c r="AN526" s="688"/>
      <c r="AO526" s="688"/>
      <c r="AP526" s="688"/>
      <c r="AQ526" s="611">
        <f t="shared" si="91"/>
        <v>0</v>
      </c>
      <c r="AR526" s="473"/>
      <c r="AS526" s="664">
        <f t="shared" si="92"/>
        <v>511</v>
      </c>
      <c r="AT526" s="611">
        <f t="shared" si="84"/>
        <v>0</v>
      </c>
      <c r="AU526" s="611">
        <f t="shared" si="85"/>
        <v>0</v>
      </c>
      <c r="AV526" s="611">
        <f t="shared" si="86"/>
        <v>0</v>
      </c>
    </row>
    <row r="527" spans="1:48" ht="18" customHeight="1" x14ac:dyDescent="0.25">
      <c r="A527" s="664">
        <f t="shared" si="87"/>
        <v>512</v>
      </c>
      <c r="B527" s="688"/>
      <c r="C527" s="688"/>
      <c r="D527" s="688"/>
      <c r="E527" s="688"/>
      <c r="F527" s="688"/>
      <c r="G527" s="688"/>
      <c r="H527" s="611">
        <f t="shared" ref="H527:H577" si="93">SUM(C527:F527)-B527-G527</f>
        <v>0</v>
      </c>
      <c r="I527" s="688"/>
      <c r="J527" s="688"/>
      <c r="K527" s="688"/>
      <c r="L527" s="688"/>
      <c r="M527" s="688"/>
      <c r="N527" s="688"/>
      <c r="O527" s="611">
        <f t="shared" ref="O527:O577" si="94">SUM(J527:M527)-I527-N527</f>
        <v>0</v>
      </c>
      <c r="P527" s="688"/>
      <c r="Q527" s="688"/>
      <c r="R527" s="688"/>
      <c r="S527" s="688"/>
      <c r="T527" s="688"/>
      <c r="U527" s="688"/>
      <c r="V527" s="611">
        <f t="shared" si="82"/>
        <v>0</v>
      </c>
      <c r="W527" s="688"/>
      <c r="X527" s="688"/>
      <c r="Y527" s="688"/>
      <c r="Z527" s="688"/>
      <c r="AA527" s="688"/>
      <c r="AB527" s="688"/>
      <c r="AC527" s="611">
        <f t="shared" si="83"/>
        <v>0</v>
      </c>
      <c r="AD527" s="688"/>
      <c r="AE527" s="688"/>
      <c r="AF527" s="688"/>
      <c r="AG527" s="688"/>
      <c r="AH527" s="688"/>
      <c r="AI527" s="688"/>
      <c r="AJ527" s="611">
        <f t="shared" ref="AJ527:AJ577" si="95">SUM(AE527:AH527)-AD527-AI527</f>
        <v>0</v>
      </c>
      <c r="AK527" s="688"/>
      <c r="AL527" s="688"/>
      <c r="AM527" s="688"/>
      <c r="AN527" s="688"/>
      <c r="AO527" s="688"/>
      <c r="AP527" s="688"/>
      <c r="AQ527" s="611">
        <f t="shared" ref="AQ527:AQ577" si="96">SUM(AL527:AO527)-AK527-AP527</f>
        <v>0</v>
      </c>
      <c r="AR527" s="473"/>
      <c r="AS527" s="664">
        <f t="shared" ref="AS527:AS577" si="97">A527</f>
        <v>512</v>
      </c>
      <c r="AT527" s="611">
        <f t="shared" si="84"/>
        <v>0</v>
      </c>
      <c r="AU527" s="611">
        <f t="shared" si="85"/>
        <v>0</v>
      </c>
      <c r="AV527" s="611">
        <f t="shared" si="86"/>
        <v>0</v>
      </c>
    </row>
    <row r="528" spans="1:48" ht="18" customHeight="1" x14ac:dyDescent="0.25">
      <c r="A528" s="664">
        <f t="shared" si="87"/>
        <v>513</v>
      </c>
      <c r="B528" s="688"/>
      <c r="C528" s="688"/>
      <c r="D528" s="688"/>
      <c r="E528" s="688"/>
      <c r="F528" s="688"/>
      <c r="G528" s="688"/>
      <c r="H528" s="611">
        <f t="shared" si="93"/>
        <v>0</v>
      </c>
      <c r="I528" s="688"/>
      <c r="J528" s="688"/>
      <c r="K528" s="688"/>
      <c r="L528" s="688"/>
      <c r="M528" s="688"/>
      <c r="N528" s="688"/>
      <c r="O528" s="611">
        <f t="shared" si="94"/>
        <v>0</v>
      </c>
      <c r="P528" s="688"/>
      <c r="Q528" s="688"/>
      <c r="R528" s="688"/>
      <c r="S528" s="688"/>
      <c r="T528" s="688"/>
      <c r="U528" s="688"/>
      <c r="V528" s="611">
        <f t="shared" si="82"/>
        <v>0</v>
      </c>
      <c r="W528" s="688"/>
      <c r="X528" s="688"/>
      <c r="Y528" s="688"/>
      <c r="Z528" s="688"/>
      <c r="AA528" s="688"/>
      <c r="AB528" s="688"/>
      <c r="AC528" s="611">
        <f t="shared" si="83"/>
        <v>0</v>
      </c>
      <c r="AD528" s="688"/>
      <c r="AE528" s="688"/>
      <c r="AF528" s="688"/>
      <c r="AG528" s="688"/>
      <c r="AH528" s="688"/>
      <c r="AI528" s="688"/>
      <c r="AJ528" s="611">
        <f t="shared" si="95"/>
        <v>0</v>
      </c>
      <c r="AK528" s="688"/>
      <c r="AL528" s="688"/>
      <c r="AM528" s="688"/>
      <c r="AN528" s="688"/>
      <c r="AO528" s="688"/>
      <c r="AP528" s="688"/>
      <c r="AQ528" s="611">
        <f t="shared" si="96"/>
        <v>0</v>
      </c>
      <c r="AR528" s="473"/>
      <c r="AS528" s="664">
        <f t="shared" si="97"/>
        <v>513</v>
      </c>
      <c r="AT528" s="611">
        <f t="shared" si="84"/>
        <v>0</v>
      </c>
      <c r="AU528" s="611">
        <f t="shared" si="85"/>
        <v>0</v>
      </c>
      <c r="AV528" s="611">
        <f t="shared" si="86"/>
        <v>0</v>
      </c>
    </row>
    <row r="529" spans="1:48" ht="18" customHeight="1" x14ac:dyDescent="0.25">
      <c r="A529" s="664">
        <f t="shared" si="87"/>
        <v>514</v>
      </c>
      <c r="B529" s="688"/>
      <c r="C529" s="688"/>
      <c r="D529" s="688"/>
      <c r="E529" s="688"/>
      <c r="F529" s="688"/>
      <c r="G529" s="688"/>
      <c r="H529" s="611">
        <f t="shared" si="93"/>
        <v>0</v>
      </c>
      <c r="I529" s="688"/>
      <c r="J529" s="688"/>
      <c r="K529" s="688"/>
      <c r="L529" s="688"/>
      <c r="M529" s="688"/>
      <c r="N529" s="688"/>
      <c r="O529" s="611">
        <f t="shared" si="94"/>
        <v>0</v>
      </c>
      <c r="P529" s="688"/>
      <c r="Q529" s="688"/>
      <c r="R529" s="688"/>
      <c r="S529" s="688"/>
      <c r="T529" s="688"/>
      <c r="U529" s="688"/>
      <c r="V529" s="611">
        <f t="shared" ref="V529:V592" si="98">SUM(Q529:T529)-P529-U529</f>
        <v>0</v>
      </c>
      <c r="W529" s="688"/>
      <c r="X529" s="688"/>
      <c r="Y529" s="688"/>
      <c r="Z529" s="688"/>
      <c r="AA529" s="688"/>
      <c r="AB529" s="688"/>
      <c r="AC529" s="611">
        <f t="shared" ref="AC529:AC592" si="99">SUM(X529:AA529)-W529-AB529</f>
        <v>0</v>
      </c>
      <c r="AD529" s="688"/>
      <c r="AE529" s="688"/>
      <c r="AF529" s="688"/>
      <c r="AG529" s="688"/>
      <c r="AH529" s="688"/>
      <c r="AI529" s="688"/>
      <c r="AJ529" s="611">
        <f t="shared" si="95"/>
        <v>0</v>
      </c>
      <c r="AK529" s="688"/>
      <c r="AL529" s="688"/>
      <c r="AM529" s="688"/>
      <c r="AN529" s="688"/>
      <c r="AO529" s="688"/>
      <c r="AP529" s="688"/>
      <c r="AQ529" s="611">
        <f t="shared" si="96"/>
        <v>0</v>
      </c>
      <c r="AR529" s="473"/>
      <c r="AS529" s="664">
        <f t="shared" si="97"/>
        <v>514</v>
      </c>
      <c r="AT529" s="611">
        <f t="shared" ref="AT529:AT592" si="100">H529+O529</f>
        <v>0</v>
      </c>
      <c r="AU529" s="611">
        <f t="shared" ref="AU529:AU592" si="101">AC529+V529</f>
        <v>0</v>
      </c>
      <c r="AV529" s="611">
        <f t="shared" ref="AV529:AV592" si="102">AJ529+AQ529</f>
        <v>0</v>
      </c>
    </row>
    <row r="530" spans="1:48" ht="18" customHeight="1" x14ac:dyDescent="0.25">
      <c r="A530" s="664">
        <f t="shared" ref="A530:A593" si="103">A529+1</f>
        <v>515</v>
      </c>
      <c r="B530" s="688"/>
      <c r="C530" s="688"/>
      <c r="D530" s="688"/>
      <c r="E530" s="688"/>
      <c r="F530" s="688"/>
      <c r="G530" s="688"/>
      <c r="H530" s="611">
        <f t="shared" si="93"/>
        <v>0</v>
      </c>
      <c r="I530" s="688"/>
      <c r="J530" s="688"/>
      <c r="K530" s="688"/>
      <c r="L530" s="688"/>
      <c r="M530" s="688"/>
      <c r="N530" s="688"/>
      <c r="O530" s="611">
        <f t="shared" si="94"/>
        <v>0</v>
      </c>
      <c r="P530" s="688"/>
      <c r="Q530" s="688"/>
      <c r="R530" s="688"/>
      <c r="S530" s="688"/>
      <c r="T530" s="688"/>
      <c r="U530" s="688"/>
      <c r="V530" s="611">
        <f t="shared" si="98"/>
        <v>0</v>
      </c>
      <c r="W530" s="688"/>
      <c r="X530" s="688"/>
      <c r="Y530" s="688"/>
      <c r="Z530" s="688"/>
      <c r="AA530" s="688"/>
      <c r="AB530" s="688"/>
      <c r="AC530" s="611">
        <f t="shared" si="99"/>
        <v>0</v>
      </c>
      <c r="AD530" s="688"/>
      <c r="AE530" s="688"/>
      <c r="AF530" s="688"/>
      <c r="AG530" s="688"/>
      <c r="AH530" s="688"/>
      <c r="AI530" s="688"/>
      <c r="AJ530" s="611">
        <f t="shared" si="95"/>
        <v>0</v>
      </c>
      <c r="AK530" s="688"/>
      <c r="AL530" s="688"/>
      <c r="AM530" s="688"/>
      <c r="AN530" s="688"/>
      <c r="AO530" s="688"/>
      <c r="AP530" s="688"/>
      <c r="AQ530" s="611">
        <f t="shared" si="96"/>
        <v>0</v>
      </c>
      <c r="AR530" s="473"/>
      <c r="AS530" s="664">
        <f t="shared" si="97"/>
        <v>515</v>
      </c>
      <c r="AT530" s="611">
        <f t="shared" si="100"/>
        <v>0</v>
      </c>
      <c r="AU530" s="611">
        <f t="shared" si="101"/>
        <v>0</v>
      </c>
      <c r="AV530" s="611">
        <f t="shared" si="102"/>
        <v>0</v>
      </c>
    </row>
    <row r="531" spans="1:48" ht="18" customHeight="1" x14ac:dyDescent="0.25">
      <c r="A531" s="664">
        <f t="shared" si="103"/>
        <v>516</v>
      </c>
      <c r="B531" s="688"/>
      <c r="C531" s="688"/>
      <c r="D531" s="688"/>
      <c r="E531" s="688"/>
      <c r="F531" s="688"/>
      <c r="G531" s="688"/>
      <c r="H531" s="611">
        <f t="shared" si="93"/>
        <v>0</v>
      </c>
      <c r="I531" s="688"/>
      <c r="J531" s="688"/>
      <c r="K531" s="688"/>
      <c r="L531" s="688"/>
      <c r="M531" s="688"/>
      <c r="N531" s="688"/>
      <c r="O531" s="611">
        <f t="shared" si="94"/>
        <v>0</v>
      </c>
      <c r="P531" s="688"/>
      <c r="Q531" s="688"/>
      <c r="R531" s="688"/>
      <c r="S531" s="688"/>
      <c r="T531" s="688"/>
      <c r="U531" s="688"/>
      <c r="V531" s="611">
        <f t="shared" si="98"/>
        <v>0</v>
      </c>
      <c r="W531" s="688"/>
      <c r="X531" s="688"/>
      <c r="Y531" s="688"/>
      <c r="Z531" s="688"/>
      <c r="AA531" s="688"/>
      <c r="AB531" s="688"/>
      <c r="AC531" s="611">
        <f t="shared" si="99"/>
        <v>0</v>
      </c>
      <c r="AD531" s="688"/>
      <c r="AE531" s="688"/>
      <c r="AF531" s="688"/>
      <c r="AG531" s="688"/>
      <c r="AH531" s="688"/>
      <c r="AI531" s="688"/>
      <c r="AJ531" s="611">
        <f t="shared" si="95"/>
        <v>0</v>
      </c>
      <c r="AK531" s="688"/>
      <c r="AL531" s="688"/>
      <c r="AM531" s="688"/>
      <c r="AN531" s="688"/>
      <c r="AO531" s="688"/>
      <c r="AP531" s="688"/>
      <c r="AQ531" s="611">
        <f t="shared" si="96"/>
        <v>0</v>
      </c>
      <c r="AR531" s="473"/>
      <c r="AS531" s="664">
        <f t="shared" si="97"/>
        <v>516</v>
      </c>
      <c r="AT531" s="611">
        <f t="shared" si="100"/>
        <v>0</v>
      </c>
      <c r="AU531" s="611">
        <f t="shared" si="101"/>
        <v>0</v>
      </c>
      <c r="AV531" s="611">
        <f t="shared" si="102"/>
        <v>0</v>
      </c>
    </row>
    <row r="532" spans="1:48" ht="18" customHeight="1" x14ac:dyDescent="0.25">
      <c r="A532" s="664">
        <f t="shared" si="103"/>
        <v>517</v>
      </c>
      <c r="B532" s="688"/>
      <c r="C532" s="688"/>
      <c r="D532" s="688"/>
      <c r="E532" s="688"/>
      <c r="F532" s="688"/>
      <c r="G532" s="688"/>
      <c r="H532" s="611">
        <f t="shared" si="93"/>
        <v>0</v>
      </c>
      <c r="I532" s="688"/>
      <c r="J532" s="688"/>
      <c r="K532" s="688"/>
      <c r="L532" s="688"/>
      <c r="M532" s="688"/>
      <c r="N532" s="688"/>
      <c r="O532" s="611">
        <f t="shared" si="94"/>
        <v>0</v>
      </c>
      <c r="P532" s="688"/>
      <c r="Q532" s="688"/>
      <c r="R532" s="688"/>
      <c r="S532" s="688"/>
      <c r="T532" s="688"/>
      <c r="U532" s="688"/>
      <c r="V532" s="611">
        <f t="shared" si="98"/>
        <v>0</v>
      </c>
      <c r="W532" s="688"/>
      <c r="X532" s="688"/>
      <c r="Y532" s="688"/>
      <c r="Z532" s="688"/>
      <c r="AA532" s="688"/>
      <c r="AB532" s="688"/>
      <c r="AC532" s="611">
        <f t="shared" si="99"/>
        <v>0</v>
      </c>
      <c r="AD532" s="688"/>
      <c r="AE532" s="688"/>
      <c r="AF532" s="688"/>
      <c r="AG532" s="688"/>
      <c r="AH532" s="688"/>
      <c r="AI532" s="688"/>
      <c r="AJ532" s="611">
        <f t="shared" si="95"/>
        <v>0</v>
      </c>
      <c r="AK532" s="688"/>
      <c r="AL532" s="688"/>
      <c r="AM532" s="688"/>
      <c r="AN532" s="688"/>
      <c r="AO532" s="688"/>
      <c r="AP532" s="688"/>
      <c r="AQ532" s="611">
        <f t="shared" si="96"/>
        <v>0</v>
      </c>
      <c r="AR532" s="473"/>
      <c r="AS532" s="664">
        <f t="shared" si="97"/>
        <v>517</v>
      </c>
      <c r="AT532" s="611">
        <f t="shared" si="100"/>
        <v>0</v>
      </c>
      <c r="AU532" s="611">
        <f t="shared" si="101"/>
        <v>0</v>
      </c>
      <c r="AV532" s="611">
        <f t="shared" si="102"/>
        <v>0</v>
      </c>
    </row>
    <row r="533" spans="1:48" ht="18" customHeight="1" x14ac:dyDescent="0.25">
      <c r="A533" s="664">
        <f t="shared" si="103"/>
        <v>518</v>
      </c>
      <c r="B533" s="688"/>
      <c r="C533" s="688"/>
      <c r="D533" s="688"/>
      <c r="E533" s="688"/>
      <c r="F533" s="688"/>
      <c r="G533" s="688"/>
      <c r="H533" s="611">
        <f t="shared" si="93"/>
        <v>0</v>
      </c>
      <c r="I533" s="688"/>
      <c r="J533" s="688"/>
      <c r="K533" s="688"/>
      <c r="L533" s="688"/>
      <c r="M533" s="688"/>
      <c r="N533" s="688"/>
      <c r="O533" s="611">
        <f t="shared" si="94"/>
        <v>0</v>
      </c>
      <c r="P533" s="688"/>
      <c r="Q533" s="688"/>
      <c r="R533" s="688"/>
      <c r="S533" s="688"/>
      <c r="T533" s="688"/>
      <c r="U533" s="688"/>
      <c r="V533" s="611">
        <f t="shared" si="98"/>
        <v>0</v>
      </c>
      <c r="W533" s="688"/>
      <c r="X533" s="688"/>
      <c r="Y533" s="688"/>
      <c r="Z533" s="688"/>
      <c r="AA533" s="688"/>
      <c r="AB533" s="688"/>
      <c r="AC533" s="611">
        <f t="shared" si="99"/>
        <v>0</v>
      </c>
      <c r="AD533" s="688"/>
      <c r="AE533" s="688"/>
      <c r="AF533" s="688"/>
      <c r="AG533" s="688"/>
      <c r="AH533" s="688"/>
      <c r="AI533" s="688"/>
      <c r="AJ533" s="611">
        <f t="shared" si="95"/>
        <v>0</v>
      </c>
      <c r="AK533" s="688"/>
      <c r="AL533" s="688"/>
      <c r="AM533" s="688"/>
      <c r="AN533" s="688"/>
      <c r="AO533" s="688"/>
      <c r="AP533" s="688"/>
      <c r="AQ533" s="611">
        <f t="shared" si="96"/>
        <v>0</v>
      </c>
      <c r="AR533" s="473"/>
      <c r="AS533" s="664">
        <f t="shared" si="97"/>
        <v>518</v>
      </c>
      <c r="AT533" s="611">
        <f t="shared" si="100"/>
        <v>0</v>
      </c>
      <c r="AU533" s="611">
        <f t="shared" si="101"/>
        <v>0</v>
      </c>
      <c r="AV533" s="611">
        <f t="shared" si="102"/>
        <v>0</v>
      </c>
    </row>
    <row r="534" spans="1:48" ht="18" customHeight="1" x14ac:dyDescent="0.25">
      <c r="A534" s="664">
        <f t="shared" si="103"/>
        <v>519</v>
      </c>
      <c r="B534" s="688"/>
      <c r="C534" s="688"/>
      <c r="D534" s="688"/>
      <c r="E534" s="688"/>
      <c r="F534" s="688"/>
      <c r="G534" s="688"/>
      <c r="H534" s="611">
        <f t="shared" si="93"/>
        <v>0</v>
      </c>
      <c r="I534" s="688"/>
      <c r="J534" s="688"/>
      <c r="K534" s="688"/>
      <c r="L534" s="688"/>
      <c r="M534" s="688"/>
      <c r="N534" s="688"/>
      <c r="O534" s="611">
        <f t="shared" si="94"/>
        <v>0</v>
      </c>
      <c r="P534" s="688"/>
      <c r="Q534" s="688"/>
      <c r="R534" s="688"/>
      <c r="S534" s="688"/>
      <c r="T534" s="688"/>
      <c r="U534" s="688"/>
      <c r="V534" s="611">
        <f t="shared" si="98"/>
        <v>0</v>
      </c>
      <c r="W534" s="688"/>
      <c r="X534" s="688"/>
      <c r="Y534" s="688"/>
      <c r="Z534" s="688"/>
      <c r="AA534" s="688"/>
      <c r="AB534" s="688"/>
      <c r="AC534" s="611">
        <f t="shared" si="99"/>
        <v>0</v>
      </c>
      <c r="AD534" s="688"/>
      <c r="AE534" s="688"/>
      <c r="AF534" s="688"/>
      <c r="AG534" s="688"/>
      <c r="AH534" s="688"/>
      <c r="AI534" s="688"/>
      <c r="AJ534" s="611">
        <f t="shared" si="95"/>
        <v>0</v>
      </c>
      <c r="AK534" s="688"/>
      <c r="AL534" s="688"/>
      <c r="AM534" s="688"/>
      <c r="AN534" s="688"/>
      <c r="AO534" s="688"/>
      <c r="AP534" s="688"/>
      <c r="AQ534" s="611">
        <f t="shared" si="96"/>
        <v>0</v>
      </c>
      <c r="AR534" s="473"/>
      <c r="AS534" s="664">
        <f t="shared" si="97"/>
        <v>519</v>
      </c>
      <c r="AT534" s="611">
        <f t="shared" si="100"/>
        <v>0</v>
      </c>
      <c r="AU534" s="611">
        <f t="shared" si="101"/>
        <v>0</v>
      </c>
      <c r="AV534" s="611">
        <f t="shared" si="102"/>
        <v>0</v>
      </c>
    </row>
    <row r="535" spans="1:48" ht="18" customHeight="1" x14ac:dyDescent="0.25">
      <c r="A535" s="664">
        <f t="shared" si="103"/>
        <v>520</v>
      </c>
      <c r="B535" s="688"/>
      <c r="C535" s="688"/>
      <c r="D535" s="688"/>
      <c r="E535" s="688"/>
      <c r="F535" s="688"/>
      <c r="G535" s="688"/>
      <c r="H535" s="611">
        <f t="shared" si="93"/>
        <v>0</v>
      </c>
      <c r="I535" s="688"/>
      <c r="J535" s="688"/>
      <c r="K535" s="688"/>
      <c r="L535" s="688"/>
      <c r="M535" s="688"/>
      <c r="N535" s="688"/>
      <c r="O535" s="611">
        <f t="shared" si="94"/>
        <v>0</v>
      </c>
      <c r="P535" s="688"/>
      <c r="Q535" s="688"/>
      <c r="R535" s="688"/>
      <c r="S535" s="688"/>
      <c r="T535" s="688"/>
      <c r="U535" s="688"/>
      <c r="V535" s="611">
        <f t="shared" si="98"/>
        <v>0</v>
      </c>
      <c r="W535" s="688"/>
      <c r="X535" s="688"/>
      <c r="Y535" s="688"/>
      <c r="Z535" s="688"/>
      <c r="AA535" s="688"/>
      <c r="AB535" s="688"/>
      <c r="AC535" s="611">
        <f t="shared" si="99"/>
        <v>0</v>
      </c>
      <c r="AD535" s="688"/>
      <c r="AE535" s="688"/>
      <c r="AF535" s="688"/>
      <c r="AG535" s="688"/>
      <c r="AH535" s="688"/>
      <c r="AI535" s="688"/>
      <c r="AJ535" s="611">
        <f t="shared" si="95"/>
        <v>0</v>
      </c>
      <c r="AK535" s="688"/>
      <c r="AL535" s="688"/>
      <c r="AM535" s="688"/>
      <c r="AN535" s="688"/>
      <c r="AO535" s="688"/>
      <c r="AP535" s="688"/>
      <c r="AQ535" s="611">
        <f t="shared" si="96"/>
        <v>0</v>
      </c>
      <c r="AR535" s="473"/>
      <c r="AS535" s="664">
        <f t="shared" si="97"/>
        <v>520</v>
      </c>
      <c r="AT535" s="611">
        <f t="shared" si="100"/>
        <v>0</v>
      </c>
      <c r="AU535" s="611">
        <f t="shared" si="101"/>
        <v>0</v>
      </c>
      <c r="AV535" s="611">
        <f t="shared" si="102"/>
        <v>0</v>
      </c>
    </row>
    <row r="536" spans="1:48" ht="18" customHeight="1" x14ac:dyDescent="0.25">
      <c r="A536" s="664">
        <f t="shared" si="103"/>
        <v>521</v>
      </c>
      <c r="B536" s="688"/>
      <c r="C536" s="688"/>
      <c r="D536" s="688"/>
      <c r="E536" s="688"/>
      <c r="F536" s="688"/>
      <c r="G536" s="688"/>
      <c r="H536" s="611">
        <f t="shared" si="93"/>
        <v>0</v>
      </c>
      <c r="I536" s="688"/>
      <c r="J536" s="688"/>
      <c r="K536" s="688"/>
      <c r="L536" s="688"/>
      <c r="M536" s="688"/>
      <c r="N536" s="688"/>
      <c r="O536" s="611">
        <f t="shared" si="94"/>
        <v>0</v>
      </c>
      <c r="P536" s="688"/>
      <c r="Q536" s="688"/>
      <c r="R536" s="688"/>
      <c r="S536" s="688"/>
      <c r="T536" s="688"/>
      <c r="U536" s="688"/>
      <c r="V536" s="611">
        <f t="shared" si="98"/>
        <v>0</v>
      </c>
      <c r="W536" s="688"/>
      <c r="X536" s="688"/>
      <c r="Y536" s="688"/>
      <c r="Z536" s="688"/>
      <c r="AA536" s="688"/>
      <c r="AB536" s="688"/>
      <c r="AC536" s="611">
        <f t="shared" si="99"/>
        <v>0</v>
      </c>
      <c r="AD536" s="688"/>
      <c r="AE536" s="688"/>
      <c r="AF536" s="688"/>
      <c r="AG536" s="688"/>
      <c r="AH536" s="688"/>
      <c r="AI536" s="688"/>
      <c r="AJ536" s="611">
        <f t="shared" si="95"/>
        <v>0</v>
      </c>
      <c r="AK536" s="688"/>
      <c r="AL536" s="688"/>
      <c r="AM536" s="688"/>
      <c r="AN536" s="688"/>
      <c r="AO536" s="688"/>
      <c r="AP536" s="688"/>
      <c r="AQ536" s="611">
        <f t="shared" si="96"/>
        <v>0</v>
      </c>
      <c r="AR536" s="473"/>
      <c r="AS536" s="664">
        <f t="shared" si="97"/>
        <v>521</v>
      </c>
      <c r="AT536" s="611">
        <f t="shared" si="100"/>
        <v>0</v>
      </c>
      <c r="AU536" s="611">
        <f t="shared" si="101"/>
        <v>0</v>
      </c>
      <c r="AV536" s="611">
        <f t="shared" si="102"/>
        <v>0</v>
      </c>
    </row>
    <row r="537" spans="1:48" ht="18" customHeight="1" x14ac:dyDescent="0.25">
      <c r="A537" s="664">
        <f t="shared" si="103"/>
        <v>522</v>
      </c>
      <c r="B537" s="688"/>
      <c r="C537" s="688"/>
      <c r="D537" s="688"/>
      <c r="E537" s="688"/>
      <c r="F537" s="688"/>
      <c r="G537" s="688"/>
      <c r="H537" s="611">
        <f t="shared" si="93"/>
        <v>0</v>
      </c>
      <c r="I537" s="688"/>
      <c r="J537" s="688"/>
      <c r="K537" s="688"/>
      <c r="L537" s="688"/>
      <c r="M537" s="688"/>
      <c r="N537" s="688"/>
      <c r="O537" s="611">
        <f t="shared" si="94"/>
        <v>0</v>
      </c>
      <c r="P537" s="688"/>
      <c r="Q537" s="688"/>
      <c r="R537" s="688"/>
      <c r="S537" s="688"/>
      <c r="T537" s="688"/>
      <c r="U537" s="688"/>
      <c r="V537" s="611">
        <f t="shared" si="98"/>
        <v>0</v>
      </c>
      <c r="W537" s="688"/>
      <c r="X537" s="688"/>
      <c r="Y537" s="688"/>
      <c r="Z537" s="688"/>
      <c r="AA537" s="688"/>
      <c r="AB537" s="688"/>
      <c r="AC537" s="611">
        <f t="shared" si="99"/>
        <v>0</v>
      </c>
      <c r="AD537" s="688"/>
      <c r="AE537" s="688"/>
      <c r="AF537" s="688"/>
      <c r="AG537" s="688"/>
      <c r="AH537" s="688"/>
      <c r="AI537" s="688"/>
      <c r="AJ537" s="611">
        <f t="shared" si="95"/>
        <v>0</v>
      </c>
      <c r="AK537" s="688"/>
      <c r="AL537" s="688"/>
      <c r="AM537" s="688"/>
      <c r="AN537" s="688"/>
      <c r="AO537" s="688"/>
      <c r="AP537" s="688"/>
      <c r="AQ537" s="611">
        <f t="shared" si="96"/>
        <v>0</v>
      </c>
      <c r="AR537" s="473"/>
      <c r="AS537" s="664">
        <f t="shared" si="97"/>
        <v>522</v>
      </c>
      <c r="AT537" s="611">
        <f t="shared" si="100"/>
        <v>0</v>
      </c>
      <c r="AU537" s="611">
        <f t="shared" si="101"/>
        <v>0</v>
      </c>
      <c r="AV537" s="611">
        <f t="shared" si="102"/>
        <v>0</v>
      </c>
    </row>
    <row r="538" spans="1:48" ht="18" customHeight="1" x14ac:dyDescent="0.25">
      <c r="A538" s="664">
        <f t="shared" si="103"/>
        <v>523</v>
      </c>
      <c r="B538" s="688"/>
      <c r="C538" s="688"/>
      <c r="D538" s="688"/>
      <c r="E538" s="688"/>
      <c r="F538" s="688"/>
      <c r="G538" s="688"/>
      <c r="H538" s="611">
        <f t="shared" si="93"/>
        <v>0</v>
      </c>
      <c r="I538" s="688"/>
      <c r="J538" s="688"/>
      <c r="K538" s="688"/>
      <c r="L538" s="688"/>
      <c r="M538" s="688"/>
      <c r="N538" s="688"/>
      <c r="O538" s="611">
        <f t="shared" si="94"/>
        <v>0</v>
      </c>
      <c r="P538" s="688"/>
      <c r="Q538" s="688"/>
      <c r="R538" s="688"/>
      <c r="S538" s="688"/>
      <c r="T538" s="688"/>
      <c r="U538" s="688"/>
      <c r="V538" s="611">
        <f t="shared" si="98"/>
        <v>0</v>
      </c>
      <c r="W538" s="688"/>
      <c r="X538" s="688"/>
      <c r="Y538" s="688"/>
      <c r="Z538" s="688"/>
      <c r="AA538" s="688"/>
      <c r="AB538" s="688"/>
      <c r="AC538" s="611">
        <f t="shared" si="99"/>
        <v>0</v>
      </c>
      <c r="AD538" s="688"/>
      <c r="AE538" s="688"/>
      <c r="AF538" s="688"/>
      <c r="AG538" s="688"/>
      <c r="AH538" s="688"/>
      <c r="AI538" s="688"/>
      <c r="AJ538" s="611">
        <f t="shared" si="95"/>
        <v>0</v>
      </c>
      <c r="AK538" s="688"/>
      <c r="AL538" s="688"/>
      <c r="AM538" s="688"/>
      <c r="AN538" s="688"/>
      <c r="AO538" s="688"/>
      <c r="AP538" s="688"/>
      <c r="AQ538" s="611">
        <f t="shared" si="96"/>
        <v>0</v>
      </c>
      <c r="AR538" s="473"/>
      <c r="AS538" s="664">
        <f t="shared" si="97"/>
        <v>523</v>
      </c>
      <c r="AT538" s="611">
        <f t="shared" si="100"/>
        <v>0</v>
      </c>
      <c r="AU538" s="611">
        <f t="shared" si="101"/>
        <v>0</v>
      </c>
      <c r="AV538" s="611">
        <f t="shared" si="102"/>
        <v>0</v>
      </c>
    </row>
    <row r="539" spans="1:48" ht="18" customHeight="1" x14ac:dyDescent="0.25">
      <c r="A539" s="664">
        <f t="shared" si="103"/>
        <v>524</v>
      </c>
      <c r="B539" s="688"/>
      <c r="C539" s="688"/>
      <c r="D539" s="688"/>
      <c r="E539" s="688"/>
      <c r="F539" s="688"/>
      <c r="G539" s="688"/>
      <c r="H539" s="611">
        <f t="shared" si="93"/>
        <v>0</v>
      </c>
      <c r="I539" s="688"/>
      <c r="J539" s="688"/>
      <c r="K539" s="688"/>
      <c r="L539" s="688"/>
      <c r="M539" s="688"/>
      <c r="N539" s="688"/>
      <c r="O539" s="611">
        <f t="shared" si="94"/>
        <v>0</v>
      </c>
      <c r="P539" s="688"/>
      <c r="Q539" s="688"/>
      <c r="R539" s="688"/>
      <c r="S539" s="688"/>
      <c r="T539" s="688"/>
      <c r="U539" s="688"/>
      <c r="V539" s="611">
        <f t="shared" si="98"/>
        <v>0</v>
      </c>
      <c r="W539" s="688"/>
      <c r="X539" s="688"/>
      <c r="Y539" s="688"/>
      <c r="Z539" s="688"/>
      <c r="AA539" s="688"/>
      <c r="AB539" s="688"/>
      <c r="AC539" s="611">
        <f t="shared" si="99"/>
        <v>0</v>
      </c>
      <c r="AD539" s="688"/>
      <c r="AE539" s="688"/>
      <c r="AF539" s="688"/>
      <c r="AG539" s="688"/>
      <c r="AH539" s="688"/>
      <c r="AI539" s="688"/>
      <c r="AJ539" s="611">
        <f t="shared" si="95"/>
        <v>0</v>
      </c>
      <c r="AK539" s="688"/>
      <c r="AL539" s="688"/>
      <c r="AM539" s="688"/>
      <c r="AN539" s="688"/>
      <c r="AO539" s="688"/>
      <c r="AP539" s="688"/>
      <c r="AQ539" s="611">
        <f t="shared" si="96"/>
        <v>0</v>
      </c>
      <c r="AR539" s="473"/>
      <c r="AS539" s="664">
        <f t="shared" si="97"/>
        <v>524</v>
      </c>
      <c r="AT539" s="611">
        <f t="shared" si="100"/>
        <v>0</v>
      </c>
      <c r="AU539" s="611">
        <f t="shared" si="101"/>
        <v>0</v>
      </c>
      <c r="AV539" s="611">
        <f t="shared" si="102"/>
        <v>0</v>
      </c>
    </row>
    <row r="540" spans="1:48" ht="18" customHeight="1" x14ac:dyDescent="0.25">
      <c r="A540" s="664">
        <f t="shared" si="103"/>
        <v>525</v>
      </c>
      <c r="B540" s="688"/>
      <c r="C540" s="688"/>
      <c r="D540" s="688"/>
      <c r="E540" s="688"/>
      <c r="F540" s="688"/>
      <c r="G540" s="688"/>
      <c r="H540" s="611">
        <f t="shared" si="93"/>
        <v>0</v>
      </c>
      <c r="I540" s="688"/>
      <c r="J540" s="688"/>
      <c r="K540" s="688"/>
      <c r="L540" s="688"/>
      <c r="M540" s="688"/>
      <c r="N540" s="688"/>
      <c r="O540" s="611">
        <f t="shared" si="94"/>
        <v>0</v>
      </c>
      <c r="P540" s="688"/>
      <c r="Q540" s="688"/>
      <c r="R540" s="688"/>
      <c r="S540" s="688"/>
      <c r="T540" s="688"/>
      <c r="U540" s="688"/>
      <c r="V540" s="611">
        <f t="shared" si="98"/>
        <v>0</v>
      </c>
      <c r="W540" s="688"/>
      <c r="X540" s="688"/>
      <c r="Y540" s="688"/>
      <c r="Z540" s="688"/>
      <c r="AA540" s="688"/>
      <c r="AB540" s="688"/>
      <c r="AC540" s="611">
        <f t="shared" si="99"/>
        <v>0</v>
      </c>
      <c r="AD540" s="688"/>
      <c r="AE540" s="688"/>
      <c r="AF540" s="688"/>
      <c r="AG540" s="688"/>
      <c r="AH540" s="688"/>
      <c r="AI540" s="688"/>
      <c r="AJ540" s="611">
        <f t="shared" si="95"/>
        <v>0</v>
      </c>
      <c r="AK540" s="688"/>
      <c r="AL540" s="688"/>
      <c r="AM540" s="688"/>
      <c r="AN540" s="688"/>
      <c r="AO540" s="688"/>
      <c r="AP540" s="688"/>
      <c r="AQ540" s="611">
        <f t="shared" si="96"/>
        <v>0</v>
      </c>
      <c r="AR540" s="473"/>
      <c r="AS540" s="664">
        <f t="shared" si="97"/>
        <v>525</v>
      </c>
      <c r="AT540" s="611">
        <f t="shared" si="100"/>
        <v>0</v>
      </c>
      <c r="AU540" s="611">
        <f t="shared" si="101"/>
        <v>0</v>
      </c>
      <c r="AV540" s="611">
        <f t="shared" si="102"/>
        <v>0</v>
      </c>
    </row>
    <row r="541" spans="1:48" ht="18" customHeight="1" x14ac:dyDescent="0.25">
      <c r="A541" s="664">
        <f t="shared" si="103"/>
        <v>526</v>
      </c>
      <c r="B541" s="688"/>
      <c r="C541" s="688"/>
      <c r="D541" s="688"/>
      <c r="E541" s="688"/>
      <c r="F541" s="688"/>
      <c r="G541" s="688"/>
      <c r="H541" s="611">
        <f t="shared" si="93"/>
        <v>0</v>
      </c>
      <c r="I541" s="688"/>
      <c r="J541" s="688"/>
      <c r="K541" s="688"/>
      <c r="L541" s="688"/>
      <c r="M541" s="688"/>
      <c r="N541" s="688"/>
      <c r="O541" s="611">
        <f t="shared" si="94"/>
        <v>0</v>
      </c>
      <c r="P541" s="688"/>
      <c r="Q541" s="688"/>
      <c r="R541" s="688"/>
      <c r="S541" s="688"/>
      <c r="T541" s="688"/>
      <c r="U541" s="688"/>
      <c r="V541" s="611">
        <f t="shared" si="98"/>
        <v>0</v>
      </c>
      <c r="W541" s="688"/>
      <c r="X541" s="688"/>
      <c r="Y541" s="688"/>
      <c r="Z541" s="688"/>
      <c r="AA541" s="688"/>
      <c r="AB541" s="688"/>
      <c r="AC541" s="611">
        <f t="shared" si="99"/>
        <v>0</v>
      </c>
      <c r="AD541" s="688"/>
      <c r="AE541" s="688"/>
      <c r="AF541" s="688"/>
      <c r="AG541" s="688"/>
      <c r="AH541" s="688"/>
      <c r="AI541" s="688"/>
      <c r="AJ541" s="611">
        <f t="shared" si="95"/>
        <v>0</v>
      </c>
      <c r="AK541" s="688"/>
      <c r="AL541" s="688"/>
      <c r="AM541" s="688"/>
      <c r="AN541" s="688"/>
      <c r="AO541" s="688"/>
      <c r="AP541" s="688"/>
      <c r="AQ541" s="611">
        <f t="shared" si="96"/>
        <v>0</v>
      </c>
      <c r="AR541" s="473"/>
      <c r="AS541" s="664">
        <f t="shared" si="97"/>
        <v>526</v>
      </c>
      <c r="AT541" s="611">
        <f t="shared" si="100"/>
        <v>0</v>
      </c>
      <c r="AU541" s="611">
        <f t="shared" si="101"/>
        <v>0</v>
      </c>
      <c r="AV541" s="611">
        <f t="shared" si="102"/>
        <v>0</v>
      </c>
    </row>
    <row r="542" spans="1:48" ht="18" customHeight="1" x14ac:dyDescent="0.25">
      <c r="A542" s="664">
        <f t="shared" si="103"/>
        <v>527</v>
      </c>
      <c r="B542" s="688"/>
      <c r="C542" s="688"/>
      <c r="D542" s="688"/>
      <c r="E542" s="688"/>
      <c r="F542" s="688"/>
      <c r="G542" s="688"/>
      <c r="H542" s="611">
        <f t="shared" si="93"/>
        <v>0</v>
      </c>
      <c r="I542" s="688"/>
      <c r="J542" s="688"/>
      <c r="K542" s="688"/>
      <c r="L542" s="688"/>
      <c r="M542" s="688"/>
      <c r="N542" s="688"/>
      <c r="O542" s="611">
        <f t="shared" si="94"/>
        <v>0</v>
      </c>
      <c r="P542" s="688"/>
      <c r="Q542" s="688"/>
      <c r="R542" s="688"/>
      <c r="S542" s="688"/>
      <c r="T542" s="688"/>
      <c r="U542" s="688"/>
      <c r="V542" s="611">
        <f t="shared" si="98"/>
        <v>0</v>
      </c>
      <c r="W542" s="688"/>
      <c r="X542" s="688"/>
      <c r="Y542" s="688"/>
      <c r="Z542" s="688"/>
      <c r="AA542" s="688"/>
      <c r="AB542" s="688"/>
      <c r="AC542" s="611">
        <f t="shared" si="99"/>
        <v>0</v>
      </c>
      <c r="AD542" s="688"/>
      <c r="AE542" s="688"/>
      <c r="AF542" s="688"/>
      <c r="AG542" s="688"/>
      <c r="AH542" s="688"/>
      <c r="AI542" s="688"/>
      <c r="AJ542" s="611">
        <f t="shared" si="95"/>
        <v>0</v>
      </c>
      <c r="AK542" s="688"/>
      <c r="AL542" s="688"/>
      <c r="AM542" s="688"/>
      <c r="AN542" s="688"/>
      <c r="AO542" s="688"/>
      <c r="AP542" s="688"/>
      <c r="AQ542" s="611">
        <f t="shared" si="96"/>
        <v>0</v>
      </c>
      <c r="AR542" s="473"/>
      <c r="AS542" s="664">
        <f t="shared" si="97"/>
        <v>527</v>
      </c>
      <c r="AT542" s="611">
        <f t="shared" si="100"/>
        <v>0</v>
      </c>
      <c r="AU542" s="611">
        <f t="shared" si="101"/>
        <v>0</v>
      </c>
      <c r="AV542" s="611">
        <f t="shared" si="102"/>
        <v>0</v>
      </c>
    </row>
    <row r="543" spans="1:48" ht="18" customHeight="1" x14ac:dyDescent="0.25">
      <c r="A543" s="664">
        <f t="shared" si="103"/>
        <v>528</v>
      </c>
      <c r="B543" s="688"/>
      <c r="C543" s="688"/>
      <c r="D543" s="688"/>
      <c r="E543" s="688"/>
      <c r="F543" s="688"/>
      <c r="G543" s="688"/>
      <c r="H543" s="611">
        <f t="shared" si="93"/>
        <v>0</v>
      </c>
      <c r="I543" s="688"/>
      <c r="J543" s="688"/>
      <c r="K543" s="688"/>
      <c r="L543" s="688"/>
      <c r="M543" s="688"/>
      <c r="N543" s="688"/>
      <c r="O543" s="611">
        <f t="shared" si="94"/>
        <v>0</v>
      </c>
      <c r="P543" s="688"/>
      <c r="Q543" s="688"/>
      <c r="R543" s="688"/>
      <c r="S543" s="688"/>
      <c r="T543" s="688"/>
      <c r="U543" s="688"/>
      <c r="V543" s="611">
        <f t="shared" si="98"/>
        <v>0</v>
      </c>
      <c r="W543" s="688"/>
      <c r="X543" s="688"/>
      <c r="Y543" s="688"/>
      <c r="Z543" s="688"/>
      <c r="AA543" s="688"/>
      <c r="AB543" s="688"/>
      <c r="AC543" s="611">
        <f t="shared" si="99"/>
        <v>0</v>
      </c>
      <c r="AD543" s="688"/>
      <c r="AE543" s="688"/>
      <c r="AF543" s="688"/>
      <c r="AG543" s="688"/>
      <c r="AH543" s="688"/>
      <c r="AI543" s="688"/>
      <c r="AJ543" s="611">
        <f t="shared" si="95"/>
        <v>0</v>
      </c>
      <c r="AK543" s="688"/>
      <c r="AL543" s="688"/>
      <c r="AM543" s="688"/>
      <c r="AN543" s="688"/>
      <c r="AO543" s="688"/>
      <c r="AP543" s="688"/>
      <c r="AQ543" s="611">
        <f t="shared" si="96"/>
        <v>0</v>
      </c>
      <c r="AR543" s="473"/>
      <c r="AS543" s="664">
        <f t="shared" si="97"/>
        <v>528</v>
      </c>
      <c r="AT543" s="611">
        <f t="shared" si="100"/>
        <v>0</v>
      </c>
      <c r="AU543" s="611">
        <f t="shared" si="101"/>
        <v>0</v>
      </c>
      <c r="AV543" s="611">
        <f t="shared" si="102"/>
        <v>0</v>
      </c>
    </row>
    <row r="544" spans="1:48" ht="18" customHeight="1" x14ac:dyDescent="0.25">
      <c r="A544" s="664">
        <f t="shared" si="103"/>
        <v>529</v>
      </c>
      <c r="B544" s="688"/>
      <c r="C544" s="688"/>
      <c r="D544" s="688"/>
      <c r="E544" s="688"/>
      <c r="F544" s="688"/>
      <c r="G544" s="688"/>
      <c r="H544" s="611">
        <f t="shared" si="93"/>
        <v>0</v>
      </c>
      <c r="I544" s="688"/>
      <c r="J544" s="688"/>
      <c r="K544" s="688"/>
      <c r="L544" s="688"/>
      <c r="M544" s="688"/>
      <c r="N544" s="688"/>
      <c r="O544" s="611">
        <f t="shared" si="94"/>
        <v>0</v>
      </c>
      <c r="P544" s="688"/>
      <c r="Q544" s="688"/>
      <c r="R544" s="688"/>
      <c r="S544" s="688"/>
      <c r="T544" s="688"/>
      <c r="U544" s="688"/>
      <c r="V544" s="611">
        <f t="shared" si="98"/>
        <v>0</v>
      </c>
      <c r="W544" s="688"/>
      <c r="X544" s="688"/>
      <c r="Y544" s="688"/>
      <c r="Z544" s="688"/>
      <c r="AA544" s="688"/>
      <c r="AB544" s="688"/>
      <c r="AC544" s="611">
        <f t="shared" si="99"/>
        <v>0</v>
      </c>
      <c r="AD544" s="688"/>
      <c r="AE544" s="688"/>
      <c r="AF544" s="688"/>
      <c r="AG544" s="688"/>
      <c r="AH544" s="688"/>
      <c r="AI544" s="688"/>
      <c r="AJ544" s="611">
        <f t="shared" si="95"/>
        <v>0</v>
      </c>
      <c r="AK544" s="688"/>
      <c r="AL544" s="688"/>
      <c r="AM544" s="688"/>
      <c r="AN544" s="688"/>
      <c r="AO544" s="688"/>
      <c r="AP544" s="688"/>
      <c r="AQ544" s="611">
        <f t="shared" si="96"/>
        <v>0</v>
      </c>
      <c r="AR544" s="473"/>
      <c r="AS544" s="664">
        <f t="shared" si="97"/>
        <v>529</v>
      </c>
      <c r="AT544" s="611">
        <f t="shared" si="100"/>
        <v>0</v>
      </c>
      <c r="AU544" s="611">
        <f t="shared" si="101"/>
        <v>0</v>
      </c>
      <c r="AV544" s="611">
        <f t="shared" si="102"/>
        <v>0</v>
      </c>
    </row>
    <row r="545" spans="1:48" ht="18" customHeight="1" x14ac:dyDescent="0.25">
      <c r="A545" s="664">
        <f t="shared" si="103"/>
        <v>530</v>
      </c>
      <c r="B545" s="688"/>
      <c r="C545" s="688"/>
      <c r="D545" s="688"/>
      <c r="E545" s="688"/>
      <c r="F545" s="688"/>
      <c r="G545" s="688"/>
      <c r="H545" s="611">
        <f t="shared" si="93"/>
        <v>0</v>
      </c>
      <c r="I545" s="688"/>
      <c r="J545" s="688"/>
      <c r="K545" s="688"/>
      <c r="L545" s="688"/>
      <c r="M545" s="688"/>
      <c r="N545" s="688"/>
      <c r="O545" s="611">
        <f t="shared" si="94"/>
        <v>0</v>
      </c>
      <c r="P545" s="688"/>
      <c r="Q545" s="688"/>
      <c r="R545" s="688"/>
      <c r="S545" s="688"/>
      <c r="T545" s="688"/>
      <c r="U545" s="688"/>
      <c r="V545" s="611">
        <f t="shared" si="98"/>
        <v>0</v>
      </c>
      <c r="W545" s="688"/>
      <c r="X545" s="688"/>
      <c r="Y545" s="688"/>
      <c r="Z545" s="688"/>
      <c r="AA545" s="688"/>
      <c r="AB545" s="688"/>
      <c r="AC545" s="611">
        <f t="shared" si="99"/>
        <v>0</v>
      </c>
      <c r="AD545" s="688"/>
      <c r="AE545" s="688"/>
      <c r="AF545" s="688"/>
      <c r="AG545" s="688"/>
      <c r="AH545" s="688"/>
      <c r="AI545" s="688"/>
      <c r="AJ545" s="611">
        <f t="shared" si="95"/>
        <v>0</v>
      </c>
      <c r="AK545" s="688"/>
      <c r="AL545" s="688"/>
      <c r="AM545" s="688"/>
      <c r="AN545" s="688"/>
      <c r="AO545" s="688"/>
      <c r="AP545" s="688"/>
      <c r="AQ545" s="611">
        <f t="shared" si="96"/>
        <v>0</v>
      </c>
      <c r="AR545" s="473"/>
      <c r="AS545" s="664">
        <f t="shared" si="97"/>
        <v>530</v>
      </c>
      <c r="AT545" s="611">
        <f t="shared" si="100"/>
        <v>0</v>
      </c>
      <c r="AU545" s="611">
        <f t="shared" si="101"/>
        <v>0</v>
      </c>
      <c r="AV545" s="611">
        <f t="shared" si="102"/>
        <v>0</v>
      </c>
    </row>
    <row r="546" spans="1:48" ht="18" customHeight="1" x14ac:dyDescent="0.25">
      <c r="A546" s="664">
        <f t="shared" si="103"/>
        <v>531</v>
      </c>
      <c r="B546" s="688"/>
      <c r="C546" s="688"/>
      <c r="D546" s="688"/>
      <c r="E546" s="688"/>
      <c r="F546" s="688"/>
      <c r="G546" s="688"/>
      <c r="H546" s="611">
        <f t="shared" si="93"/>
        <v>0</v>
      </c>
      <c r="I546" s="688"/>
      <c r="J546" s="688"/>
      <c r="K546" s="688"/>
      <c r="L546" s="688"/>
      <c r="M546" s="688"/>
      <c r="N546" s="688"/>
      <c r="O546" s="611">
        <f t="shared" si="94"/>
        <v>0</v>
      </c>
      <c r="P546" s="688"/>
      <c r="Q546" s="688"/>
      <c r="R546" s="688"/>
      <c r="S546" s="688"/>
      <c r="T546" s="688"/>
      <c r="U546" s="688"/>
      <c r="V546" s="611">
        <f t="shared" si="98"/>
        <v>0</v>
      </c>
      <c r="W546" s="688"/>
      <c r="X546" s="688"/>
      <c r="Y546" s="688"/>
      <c r="Z546" s="688"/>
      <c r="AA546" s="688"/>
      <c r="AB546" s="688"/>
      <c r="AC546" s="611">
        <f t="shared" si="99"/>
        <v>0</v>
      </c>
      <c r="AD546" s="688"/>
      <c r="AE546" s="688"/>
      <c r="AF546" s="688"/>
      <c r="AG546" s="688"/>
      <c r="AH546" s="688"/>
      <c r="AI546" s="688"/>
      <c r="AJ546" s="611">
        <f t="shared" si="95"/>
        <v>0</v>
      </c>
      <c r="AK546" s="688"/>
      <c r="AL546" s="688"/>
      <c r="AM546" s="688"/>
      <c r="AN546" s="688"/>
      <c r="AO546" s="688"/>
      <c r="AP546" s="688"/>
      <c r="AQ546" s="611">
        <f t="shared" si="96"/>
        <v>0</v>
      </c>
      <c r="AR546" s="473"/>
      <c r="AS546" s="664">
        <f t="shared" si="97"/>
        <v>531</v>
      </c>
      <c r="AT546" s="611">
        <f t="shared" si="100"/>
        <v>0</v>
      </c>
      <c r="AU546" s="611">
        <f t="shared" si="101"/>
        <v>0</v>
      </c>
      <c r="AV546" s="611">
        <f t="shared" si="102"/>
        <v>0</v>
      </c>
    </row>
    <row r="547" spans="1:48" ht="18" customHeight="1" x14ac:dyDescent="0.25">
      <c r="A547" s="664">
        <f t="shared" si="103"/>
        <v>532</v>
      </c>
      <c r="B547" s="688"/>
      <c r="C547" s="688"/>
      <c r="D547" s="688"/>
      <c r="E547" s="688"/>
      <c r="F547" s="688"/>
      <c r="G547" s="688"/>
      <c r="H547" s="611">
        <f t="shared" si="93"/>
        <v>0</v>
      </c>
      <c r="I547" s="688"/>
      <c r="J547" s="688"/>
      <c r="K547" s="688"/>
      <c r="L547" s="688"/>
      <c r="M547" s="688"/>
      <c r="N547" s="688"/>
      <c r="O547" s="611">
        <f t="shared" si="94"/>
        <v>0</v>
      </c>
      <c r="P547" s="688"/>
      <c r="Q547" s="688"/>
      <c r="R547" s="688"/>
      <c r="S547" s="688"/>
      <c r="T547" s="688"/>
      <c r="U547" s="688"/>
      <c r="V547" s="611">
        <f t="shared" si="98"/>
        <v>0</v>
      </c>
      <c r="W547" s="688"/>
      <c r="X547" s="688"/>
      <c r="Y547" s="688"/>
      <c r="Z547" s="688"/>
      <c r="AA547" s="688"/>
      <c r="AB547" s="688"/>
      <c r="AC547" s="611">
        <f t="shared" si="99"/>
        <v>0</v>
      </c>
      <c r="AD547" s="688"/>
      <c r="AE547" s="688"/>
      <c r="AF547" s="688"/>
      <c r="AG547" s="688"/>
      <c r="AH547" s="688"/>
      <c r="AI547" s="688"/>
      <c r="AJ547" s="611">
        <f t="shared" si="95"/>
        <v>0</v>
      </c>
      <c r="AK547" s="688"/>
      <c r="AL547" s="688"/>
      <c r="AM547" s="688"/>
      <c r="AN547" s="688"/>
      <c r="AO547" s="688"/>
      <c r="AP547" s="688"/>
      <c r="AQ547" s="611">
        <f t="shared" si="96"/>
        <v>0</v>
      </c>
      <c r="AR547" s="473"/>
      <c r="AS547" s="664">
        <f t="shared" si="97"/>
        <v>532</v>
      </c>
      <c r="AT547" s="611">
        <f t="shared" si="100"/>
        <v>0</v>
      </c>
      <c r="AU547" s="611">
        <f t="shared" si="101"/>
        <v>0</v>
      </c>
      <c r="AV547" s="611">
        <f t="shared" si="102"/>
        <v>0</v>
      </c>
    </row>
    <row r="548" spans="1:48" ht="18" customHeight="1" x14ac:dyDescent="0.25">
      <c r="A548" s="664">
        <f t="shared" si="103"/>
        <v>533</v>
      </c>
      <c r="B548" s="688"/>
      <c r="C548" s="688"/>
      <c r="D548" s="688"/>
      <c r="E548" s="688"/>
      <c r="F548" s="688"/>
      <c r="G548" s="688"/>
      <c r="H548" s="611">
        <f t="shared" si="93"/>
        <v>0</v>
      </c>
      <c r="I548" s="688"/>
      <c r="J548" s="688"/>
      <c r="K548" s="688"/>
      <c r="L548" s="688"/>
      <c r="M548" s="688"/>
      <c r="N548" s="688"/>
      <c r="O548" s="611">
        <f t="shared" si="94"/>
        <v>0</v>
      </c>
      <c r="P548" s="688"/>
      <c r="Q548" s="688"/>
      <c r="R548" s="688"/>
      <c r="S548" s="688"/>
      <c r="T548" s="688"/>
      <c r="U548" s="688"/>
      <c r="V548" s="611">
        <f t="shared" si="98"/>
        <v>0</v>
      </c>
      <c r="W548" s="688"/>
      <c r="X548" s="688"/>
      <c r="Y548" s="688"/>
      <c r="Z548" s="688"/>
      <c r="AA548" s="688"/>
      <c r="AB548" s="688"/>
      <c r="AC548" s="611">
        <f t="shared" si="99"/>
        <v>0</v>
      </c>
      <c r="AD548" s="688"/>
      <c r="AE548" s="688"/>
      <c r="AF548" s="688"/>
      <c r="AG548" s="688"/>
      <c r="AH548" s="688"/>
      <c r="AI548" s="688"/>
      <c r="AJ548" s="611">
        <f t="shared" si="95"/>
        <v>0</v>
      </c>
      <c r="AK548" s="688"/>
      <c r="AL548" s="688"/>
      <c r="AM548" s="688"/>
      <c r="AN548" s="688"/>
      <c r="AO548" s="688"/>
      <c r="AP548" s="688"/>
      <c r="AQ548" s="611">
        <f t="shared" si="96"/>
        <v>0</v>
      </c>
      <c r="AR548" s="473"/>
      <c r="AS548" s="664">
        <f t="shared" si="97"/>
        <v>533</v>
      </c>
      <c r="AT548" s="611">
        <f t="shared" si="100"/>
        <v>0</v>
      </c>
      <c r="AU548" s="611">
        <f t="shared" si="101"/>
        <v>0</v>
      </c>
      <c r="AV548" s="611">
        <f t="shared" si="102"/>
        <v>0</v>
      </c>
    </row>
    <row r="549" spans="1:48" ht="18" customHeight="1" x14ac:dyDescent="0.25">
      <c r="A549" s="664">
        <f t="shared" si="103"/>
        <v>534</v>
      </c>
      <c r="B549" s="688"/>
      <c r="C549" s="688"/>
      <c r="D549" s="688"/>
      <c r="E549" s="688"/>
      <c r="F549" s="688"/>
      <c r="G549" s="688"/>
      <c r="H549" s="611">
        <f t="shared" si="93"/>
        <v>0</v>
      </c>
      <c r="I549" s="688"/>
      <c r="J549" s="688"/>
      <c r="K549" s="688"/>
      <c r="L549" s="688"/>
      <c r="M549" s="688"/>
      <c r="N549" s="688"/>
      <c r="O549" s="611">
        <f t="shared" si="94"/>
        <v>0</v>
      </c>
      <c r="P549" s="688"/>
      <c r="Q549" s="688"/>
      <c r="R549" s="688"/>
      <c r="S549" s="688"/>
      <c r="T549" s="688"/>
      <c r="U549" s="688"/>
      <c r="V549" s="611">
        <f t="shared" si="98"/>
        <v>0</v>
      </c>
      <c r="W549" s="688"/>
      <c r="X549" s="688"/>
      <c r="Y549" s="688"/>
      <c r="Z549" s="688"/>
      <c r="AA549" s="688"/>
      <c r="AB549" s="688"/>
      <c r="AC549" s="611">
        <f t="shared" si="99"/>
        <v>0</v>
      </c>
      <c r="AD549" s="688"/>
      <c r="AE549" s="688"/>
      <c r="AF549" s="688"/>
      <c r="AG549" s="688"/>
      <c r="AH549" s="688"/>
      <c r="AI549" s="688"/>
      <c r="AJ549" s="611">
        <f t="shared" si="95"/>
        <v>0</v>
      </c>
      <c r="AK549" s="688"/>
      <c r="AL549" s="688"/>
      <c r="AM549" s="688"/>
      <c r="AN549" s="688"/>
      <c r="AO549" s="688"/>
      <c r="AP549" s="688"/>
      <c r="AQ549" s="611">
        <f t="shared" si="96"/>
        <v>0</v>
      </c>
      <c r="AR549" s="473"/>
      <c r="AS549" s="664">
        <f t="shared" si="97"/>
        <v>534</v>
      </c>
      <c r="AT549" s="611">
        <f t="shared" si="100"/>
        <v>0</v>
      </c>
      <c r="AU549" s="611">
        <f t="shared" si="101"/>
        <v>0</v>
      </c>
      <c r="AV549" s="611">
        <f t="shared" si="102"/>
        <v>0</v>
      </c>
    </row>
    <row r="550" spans="1:48" ht="18" customHeight="1" x14ac:dyDescent="0.25">
      <c r="A550" s="664">
        <f t="shared" si="103"/>
        <v>535</v>
      </c>
      <c r="B550" s="688"/>
      <c r="C550" s="688"/>
      <c r="D550" s="688"/>
      <c r="E550" s="688"/>
      <c r="F550" s="688"/>
      <c r="G550" s="688"/>
      <c r="H550" s="611">
        <f t="shared" si="93"/>
        <v>0</v>
      </c>
      <c r="I550" s="688"/>
      <c r="J550" s="688"/>
      <c r="K550" s="688"/>
      <c r="L550" s="688"/>
      <c r="M550" s="688"/>
      <c r="N550" s="688"/>
      <c r="O550" s="611">
        <f t="shared" si="94"/>
        <v>0</v>
      </c>
      <c r="P550" s="688"/>
      <c r="Q550" s="688"/>
      <c r="R550" s="688"/>
      <c r="S550" s="688"/>
      <c r="T550" s="688"/>
      <c r="U550" s="688"/>
      <c r="V550" s="611">
        <f t="shared" si="98"/>
        <v>0</v>
      </c>
      <c r="W550" s="688"/>
      <c r="X550" s="688"/>
      <c r="Y550" s="688"/>
      <c r="Z550" s="688"/>
      <c r="AA550" s="688"/>
      <c r="AB550" s="688"/>
      <c r="AC550" s="611">
        <f t="shared" si="99"/>
        <v>0</v>
      </c>
      <c r="AD550" s="688"/>
      <c r="AE550" s="688"/>
      <c r="AF550" s="688"/>
      <c r="AG550" s="688"/>
      <c r="AH550" s="688"/>
      <c r="AI550" s="688"/>
      <c r="AJ550" s="611">
        <f t="shared" si="95"/>
        <v>0</v>
      </c>
      <c r="AK550" s="688"/>
      <c r="AL550" s="688"/>
      <c r="AM550" s="688"/>
      <c r="AN550" s="688"/>
      <c r="AO550" s="688"/>
      <c r="AP550" s="688"/>
      <c r="AQ550" s="611">
        <f t="shared" si="96"/>
        <v>0</v>
      </c>
      <c r="AR550" s="473"/>
      <c r="AS550" s="664">
        <f t="shared" si="97"/>
        <v>535</v>
      </c>
      <c r="AT550" s="611">
        <f t="shared" si="100"/>
        <v>0</v>
      </c>
      <c r="AU550" s="611">
        <f t="shared" si="101"/>
        <v>0</v>
      </c>
      <c r="AV550" s="611">
        <f t="shared" si="102"/>
        <v>0</v>
      </c>
    </row>
    <row r="551" spans="1:48" ht="18" customHeight="1" x14ac:dyDescent="0.25">
      <c r="A551" s="664">
        <f t="shared" si="103"/>
        <v>536</v>
      </c>
      <c r="B551" s="688"/>
      <c r="C551" s="688"/>
      <c r="D551" s="688"/>
      <c r="E551" s="688"/>
      <c r="F551" s="688"/>
      <c r="G551" s="688"/>
      <c r="H551" s="611">
        <f t="shared" si="93"/>
        <v>0</v>
      </c>
      <c r="I551" s="688"/>
      <c r="J551" s="688"/>
      <c r="K551" s="688"/>
      <c r="L551" s="688"/>
      <c r="M551" s="688"/>
      <c r="N551" s="688"/>
      <c r="O551" s="611">
        <f t="shared" si="94"/>
        <v>0</v>
      </c>
      <c r="P551" s="688"/>
      <c r="Q551" s="688"/>
      <c r="R551" s="688"/>
      <c r="S551" s="688"/>
      <c r="T551" s="688"/>
      <c r="U551" s="688"/>
      <c r="V551" s="611">
        <f t="shared" si="98"/>
        <v>0</v>
      </c>
      <c r="W551" s="688"/>
      <c r="X551" s="688"/>
      <c r="Y551" s="688"/>
      <c r="Z551" s="688"/>
      <c r="AA551" s="688"/>
      <c r="AB551" s="688"/>
      <c r="AC551" s="611">
        <f t="shared" si="99"/>
        <v>0</v>
      </c>
      <c r="AD551" s="688"/>
      <c r="AE551" s="688"/>
      <c r="AF551" s="688"/>
      <c r="AG551" s="688"/>
      <c r="AH551" s="688"/>
      <c r="AI551" s="688"/>
      <c r="AJ551" s="611">
        <f t="shared" si="95"/>
        <v>0</v>
      </c>
      <c r="AK551" s="688"/>
      <c r="AL551" s="688"/>
      <c r="AM551" s="688"/>
      <c r="AN551" s="688"/>
      <c r="AO551" s="688"/>
      <c r="AP551" s="688"/>
      <c r="AQ551" s="611">
        <f t="shared" si="96"/>
        <v>0</v>
      </c>
      <c r="AR551" s="473"/>
      <c r="AS551" s="664">
        <f t="shared" si="97"/>
        <v>536</v>
      </c>
      <c r="AT551" s="611">
        <f t="shared" si="100"/>
        <v>0</v>
      </c>
      <c r="AU551" s="611">
        <f t="shared" si="101"/>
        <v>0</v>
      </c>
      <c r="AV551" s="611">
        <f t="shared" si="102"/>
        <v>0</v>
      </c>
    </row>
    <row r="552" spans="1:48" ht="18" customHeight="1" x14ac:dyDescent="0.25">
      <c r="A552" s="664">
        <f t="shared" si="103"/>
        <v>537</v>
      </c>
      <c r="B552" s="688"/>
      <c r="C552" s="688"/>
      <c r="D552" s="688"/>
      <c r="E552" s="688"/>
      <c r="F552" s="688"/>
      <c r="G552" s="688"/>
      <c r="H552" s="611">
        <f t="shared" si="93"/>
        <v>0</v>
      </c>
      <c r="I552" s="688"/>
      <c r="J552" s="688"/>
      <c r="K552" s="688"/>
      <c r="L552" s="688"/>
      <c r="M552" s="688"/>
      <c r="N552" s="688"/>
      <c r="O552" s="611">
        <f t="shared" si="94"/>
        <v>0</v>
      </c>
      <c r="P552" s="688"/>
      <c r="Q552" s="688"/>
      <c r="R552" s="688"/>
      <c r="S552" s="688"/>
      <c r="T552" s="688"/>
      <c r="U552" s="688"/>
      <c r="V552" s="611">
        <f t="shared" si="98"/>
        <v>0</v>
      </c>
      <c r="W552" s="688"/>
      <c r="X552" s="688"/>
      <c r="Y552" s="688"/>
      <c r="Z552" s="688"/>
      <c r="AA552" s="688"/>
      <c r="AB552" s="688"/>
      <c r="AC552" s="611">
        <f t="shared" si="99"/>
        <v>0</v>
      </c>
      <c r="AD552" s="688"/>
      <c r="AE552" s="688"/>
      <c r="AF552" s="688"/>
      <c r="AG552" s="688"/>
      <c r="AH552" s="688"/>
      <c r="AI552" s="688"/>
      <c r="AJ552" s="611">
        <f t="shared" si="95"/>
        <v>0</v>
      </c>
      <c r="AK552" s="688"/>
      <c r="AL552" s="688"/>
      <c r="AM552" s="688"/>
      <c r="AN552" s="688"/>
      <c r="AO552" s="688"/>
      <c r="AP552" s="688"/>
      <c r="AQ552" s="611">
        <f t="shared" si="96"/>
        <v>0</v>
      </c>
      <c r="AR552" s="473"/>
      <c r="AS552" s="664">
        <f t="shared" si="97"/>
        <v>537</v>
      </c>
      <c r="AT552" s="611">
        <f t="shared" si="100"/>
        <v>0</v>
      </c>
      <c r="AU552" s="611">
        <f t="shared" si="101"/>
        <v>0</v>
      </c>
      <c r="AV552" s="611">
        <f t="shared" si="102"/>
        <v>0</v>
      </c>
    </row>
    <row r="553" spans="1:48" ht="18" customHeight="1" x14ac:dyDescent="0.25">
      <c r="A553" s="664">
        <f t="shared" si="103"/>
        <v>538</v>
      </c>
      <c r="B553" s="688"/>
      <c r="C553" s="688"/>
      <c r="D553" s="688"/>
      <c r="E553" s="688"/>
      <c r="F553" s="688"/>
      <c r="G553" s="688"/>
      <c r="H553" s="611">
        <f t="shared" si="93"/>
        <v>0</v>
      </c>
      <c r="I553" s="688"/>
      <c r="J553" s="688"/>
      <c r="K553" s="688"/>
      <c r="L553" s="688"/>
      <c r="M553" s="688"/>
      <c r="N553" s="688"/>
      <c r="O553" s="611">
        <f t="shared" si="94"/>
        <v>0</v>
      </c>
      <c r="P553" s="688"/>
      <c r="Q553" s="688"/>
      <c r="R553" s="688"/>
      <c r="S553" s="688"/>
      <c r="T553" s="688"/>
      <c r="U553" s="688"/>
      <c r="V553" s="611">
        <f t="shared" si="98"/>
        <v>0</v>
      </c>
      <c r="W553" s="688"/>
      <c r="X553" s="688"/>
      <c r="Y553" s="688"/>
      <c r="Z553" s="688"/>
      <c r="AA553" s="688"/>
      <c r="AB553" s="688"/>
      <c r="AC553" s="611">
        <f t="shared" si="99"/>
        <v>0</v>
      </c>
      <c r="AD553" s="688"/>
      <c r="AE553" s="688"/>
      <c r="AF553" s="688"/>
      <c r="AG553" s="688"/>
      <c r="AH553" s="688"/>
      <c r="AI553" s="688"/>
      <c r="AJ553" s="611">
        <f t="shared" si="95"/>
        <v>0</v>
      </c>
      <c r="AK553" s="688"/>
      <c r="AL553" s="688"/>
      <c r="AM553" s="688"/>
      <c r="AN553" s="688"/>
      <c r="AO553" s="688"/>
      <c r="AP553" s="688"/>
      <c r="AQ553" s="611">
        <f t="shared" si="96"/>
        <v>0</v>
      </c>
      <c r="AR553" s="473"/>
      <c r="AS553" s="664">
        <f t="shared" si="97"/>
        <v>538</v>
      </c>
      <c r="AT553" s="611">
        <f t="shared" si="100"/>
        <v>0</v>
      </c>
      <c r="AU553" s="611">
        <f t="shared" si="101"/>
        <v>0</v>
      </c>
      <c r="AV553" s="611">
        <f t="shared" si="102"/>
        <v>0</v>
      </c>
    </row>
    <row r="554" spans="1:48" ht="18" customHeight="1" x14ac:dyDescent="0.25">
      <c r="A554" s="664">
        <f t="shared" si="103"/>
        <v>539</v>
      </c>
      <c r="B554" s="688"/>
      <c r="C554" s="688"/>
      <c r="D554" s="688"/>
      <c r="E554" s="688"/>
      <c r="F554" s="688"/>
      <c r="G554" s="688"/>
      <c r="H554" s="611">
        <f t="shared" si="93"/>
        <v>0</v>
      </c>
      <c r="I554" s="688"/>
      <c r="J554" s="688"/>
      <c r="K554" s="688"/>
      <c r="L554" s="688"/>
      <c r="M554" s="688"/>
      <c r="N554" s="688"/>
      <c r="O554" s="611">
        <f t="shared" si="94"/>
        <v>0</v>
      </c>
      <c r="P554" s="688"/>
      <c r="Q554" s="688"/>
      <c r="R554" s="688"/>
      <c r="S554" s="688"/>
      <c r="T554" s="688"/>
      <c r="U554" s="688"/>
      <c r="V554" s="611">
        <f t="shared" si="98"/>
        <v>0</v>
      </c>
      <c r="W554" s="688"/>
      <c r="X554" s="688"/>
      <c r="Y554" s="688"/>
      <c r="Z554" s="688"/>
      <c r="AA554" s="688"/>
      <c r="AB554" s="688"/>
      <c r="AC554" s="611">
        <f t="shared" si="99"/>
        <v>0</v>
      </c>
      <c r="AD554" s="688"/>
      <c r="AE554" s="688"/>
      <c r="AF554" s="688"/>
      <c r="AG554" s="688"/>
      <c r="AH554" s="688"/>
      <c r="AI554" s="688"/>
      <c r="AJ554" s="611">
        <f t="shared" si="95"/>
        <v>0</v>
      </c>
      <c r="AK554" s="688"/>
      <c r="AL554" s="688"/>
      <c r="AM554" s="688"/>
      <c r="AN554" s="688"/>
      <c r="AO554" s="688"/>
      <c r="AP554" s="688"/>
      <c r="AQ554" s="611">
        <f t="shared" si="96"/>
        <v>0</v>
      </c>
      <c r="AR554" s="473"/>
      <c r="AS554" s="664">
        <f t="shared" si="97"/>
        <v>539</v>
      </c>
      <c r="AT554" s="611">
        <f t="shared" si="100"/>
        <v>0</v>
      </c>
      <c r="AU554" s="611">
        <f t="shared" si="101"/>
        <v>0</v>
      </c>
      <c r="AV554" s="611">
        <f t="shared" si="102"/>
        <v>0</v>
      </c>
    </row>
    <row r="555" spans="1:48" ht="18" customHeight="1" x14ac:dyDescent="0.25">
      <c r="A555" s="664">
        <f t="shared" si="103"/>
        <v>540</v>
      </c>
      <c r="B555" s="688"/>
      <c r="C555" s="688"/>
      <c r="D555" s="688"/>
      <c r="E555" s="688"/>
      <c r="F555" s="688"/>
      <c r="G555" s="688"/>
      <c r="H555" s="611">
        <f t="shared" si="93"/>
        <v>0</v>
      </c>
      <c r="I555" s="688"/>
      <c r="J555" s="688"/>
      <c r="K555" s="688"/>
      <c r="L555" s="688"/>
      <c r="M555" s="688"/>
      <c r="N555" s="688"/>
      <c r="O555" s="611">
        <f t="shared" si="94"/>
        <v>0</v>
      </c>
      <c r="P555" s="688"/>
      <c r="Q555" s="688"/>
      <c r="R555" s="688"/>
      <c r="S555" s="688"/>
      <c r="T555" s="688"/>
      <c r="U555" s="688"/>
      <c r="V555" s="611">
        <f t="shared" si="98"/>
        <v>0</v>
      </c>
      <c r="W555" s="688"/>
      <c r="X555" s="688"/>
      <c r="Y555" s="688"/>
      <c r="Z555" s="688"/>
      <c r="AA555" s="688"/>
      <c r="AB555" s="688"/>
      <c r="AC555" s="611">
        <f t="shared" si="99"/>
        <v>0</v>
      </c>
      <c r="AD555" s="688"/>
      <c r="AE555" s="688"/>
      <c r="AF555" s="688"/>
      <c r="AG555" s="688"/>
      <c r="AH555" s="688"/>
      <c r="AI555" s="688"/>
      <c r="AJ555" s="611">
        <f t="shared" si="95"/>
        <v>0</v>
      </c>
      <c r="AK555" s="688"/>
      <c r="AL555" s="688"/>
      <c r="AM555" s="688"/>
      <c r="AN555" s="688"/>
      <c r="AO555" s="688"/>
      <c r="AP555" s="688"/>
      <c r="AQ555" s="611">
        <f t="shared" si="96"/>
        <v>0</v>
      </c>
      <c r="AR555" s="473"/>
      <c r="AS555" s="664">
        <f t="shared" si="97"/>
        <v>540</v>
      </c>
      <c r="AT555" s="611">
        <f t="shared" si="100"/>
        <v>0</v>
      </c>
      <c r="AU555" s="611">
        <f t="shared" si="101"/>
        <v>0</v>
      </c>
      <c r="AV555" s="611">
        <f t="shared" si="102"/>
        <v>0</v>
      </c>
    </row>
    <row r="556" spans="1:48" ht="18" customHeight="1" x14ac:dyDescent="0.25">
      <c r="A556" s="664">
        <f t="shared" si="103"/>
        <v>541</v>
      </c>
      <c r="B556" s="688"/>
      <c r="C556" s="688"/>
      <c r="D556" s="688"/>
      <c r="E556" s="688"/>
      <c r="F556" s="688"/>
      <c r="G556" s="688"/>
      <c r="H556" s="611">
        <f t="shared" si="93"/>
        <v>0</v>
      </c>
      <c r="I556" s="688"/>
      <c r="J556" s="688"/>
      <c r="K556" s="688"/>
      <c r="L556" s="688"/>
      <c r="M556" s="688"/>
      <c r="N556" s="688"/>
      <c r="O556" s="611">
        <f t="shared" si="94"/>
        <v>0</v>
      </c>
      <c r="P556" s="688"/>
      <c r="Q556" s="688"/>
      <c r="R556" s="688"/>
      <c r="S556" s="688"/>
      <c r="T556" s="688"/>
      <c r="U556" s="688"/>
      <c r="V556" s="611">
        <f t="shared" si="98"/>
        <v>0</v>
      </c>
      <c r="W556" s="688"/>
      <c r="X556" s="688"/>
      <c r="Y556" s="688"/>
      <c r="Z556" s="688"/>
      <c r="AA556" s="688"/>
      <c r="AB556" s="688"/>
      <c r="AC556" s="611">
        <f t="shared" si="99"/>
        <v>0</v>
      </c>
      <c r="AD556" s="688"/>
      <c r="AE556" s="688"/>
      <c r="AF556" s="688"/>
      <c r="AG556" s="688"/>
      <c r="AH556" s="688"/>
      <c r="AI556" s="688"/>
      <c r="AJ556" s="611">
        <f t="shared" si="95"/>
        <v>0</v>
      </c>
      <c r="AK556" s="688"/>
      <c r="AL556" s="688"/>
      <c r="AM556" s="688"/>
      <c r="AN556" s="688"/>
      <c r="AO556" s="688"/>
      <c r="AP556" s="688"/>
      <c r="AQ556" s="611">
        <f t="shared" si="96"/>
        <v>0</v>
      </c>
      <c r="AR556" s="473"/>
      <c r="AS556" s="664">
        <f t="shared" si="97"/>
        <v>541</v>
      </c>
      <c r="AT556" s="611">
        <f t="shared" si="100"/>
        <v>0</v>
      </c>
      <c r="AU556" s="611">
        <f t="shared" si="101"/>
        <v>0</v>
      </c>
      <c r="AV556" s="611">
        <f t="shared" si="102"/>
        <v>0</v>
      </c>
    </row>
    <row r="557" spans="1:48" ht="18" customHeight="1" x14ac:dyDescent="0.25">
      <c r="A557" s="664">
        <f t="shared" si="103"/>
        <v>542</v>
      </c>
      <c r="B557" s="688"/>
      <c r="C557" s="688"/>
      <c r="D557" s="688"/>
      <c r="E557" s="688"/>
      <c r="F557" s="688"/>
      <c r="G557" s="688"/>
      <c r="H557" s="611">
        <f t="shared" si="93"/>
        <v>0</v>
      </c>
      <c r="I557" s="688"/>
      <c r="J557" s="688"/>
      <c r="K557" s="688"/>
      <c r="L557" s="688"/>
      <c r="M557" s="688"/>
      <c r="N557" s="688"/>
      <c r="O557" s="611">
        <f t="shared" si="94"/>
        <v>0</v>
      </c>
      <c r="P557" s="688"/>
      <c r="Q557" s="688"/>
      <c r="R557" s="688"/>
      <c r="S557" s="688"/>
      <c r="T557" s="688"/>
      <c r="U557" s="688"/>
      <c r="V557" s="611">
        <f t="shared" si="98"/>
        <v>0</v>
      </c>
      <c r="W557" s="688"/>
      <c r="X557" s="688"/>
      <c r="Y557" s="688"/>
      <c r="Z557" s="688"/>
      <c r="AA557" s="688"/>
      <c r="AB557" s="688"/>
      <c r="AC557" s="611">
        <f t="shared" si="99"/>
        <v>0</v>
      </c>
      <c r="AD557" s="688"/>
      <c r="AE557" s="688"/>
      <c r="AF557" s="688"/>
      <c r="AG557" s="688"/>
      <c r="AH557" s="688"/>
      <c r="AI557" s="688"/>
      <c r="AJ557" s="611">
        <f t="shared" si="95"/>
        <v>0</v>
      </c>
      <c r="AK557" s="688"/>
      <c r="AL557" s="688"/>
      <c r="AM557" s="688"/>
      <c r="AN557" s="688"/>
      <c r="AO557" s="688"/>
      <c r="AP557" s="688"/>
      <c r="AQ557" s="611">
        <f t="shared" si="96"/>
        <v>0</v>
      </c>
      <c r="AR557" s="473"/>
      <c r="AS557" s="664">
        <f t="shared" si="97"/>
        <v>542</v>
      </c>
      <c r="AT557" s="611">
        <f t="shared" si="100"/>
        <v>0</v>
      </c>
      <c r="AU557" s="611">
        <f t="shared" si="101"/>
        <v>0</v>
      </c>
      <c r="AV557" s="611">
        <f t="shared" si="102"/>
        <v>0</v>
      </c>
    </row>
    <row r="558" spans="1:48" ht="18" customHeight="1" x14ac:dyDescent="0.25">
      <c r="A558" s="664">
        <f t="shared" si="103"/>
        <v>543</v>
      </c>
      <c r="B558" s="688"/>
      <c r="C558" s="688"/>
      <c r="D558" s="688"/>
      <c r="E558" s="688"/>
      <c r="F558" s="688"/>
      <c r="G558" s="688"/>
      <c r="H558" s="611">
        <f t="shared" si="93"/>
        <v>0</v>
      </c>
      <c r="I558" s="688"/>
      <c r="J558" s="688"/>
      <c r="K558" s="688"/>
      <c r="L558" s="688"/>
      <c r="M558" s="688"/>
      <c r="N558" s="688"/>
      <c r="O558" s="611">
        <f t="shared" si="94"/>
        <v>0</v>
      </c>
      <c r="P558" s="688"/>
      <c r="Q558" s="688"/>
      <c r="R558" s="688"/>
      <c r="S558" s="688"/>
      <c r="T558" s="688"/>
      <c r="U558" s="688"/>
      <c r="V558" s="611">
        <f t="shared" si="98"/>
        <v>0</v>
      </c>
      <c r="W558" s="688"/>
      <c r="X558" s="688"/>
      <c r="Y558" s="688"/>
      <c r="Z558" s="688"/>
      <c r="AA558" s="688"/>
      <c r="AB558" s="688"/>
      <c r="AC558" s="611">
        <f t="shared" si="99"/>
        <v>0</v>
      </c>
      <c r="AD558" s="688"/>
      <c r="AE558" s="688"/>
      <c r="AF558" s="688"/>
      <c r="AG558" s="688"/>
      <c r="AH558" s="688"/>
      <c r="AI558" s="688"/>
      <c r="AJ558" s="611">
        <f t="shared" si="95"/>
        <v>0</v>
      </c>
      <c r="AK558" s="688"/>
      <c r="AL558" s="688"/>
      <c r="AM558" s="688"/>
      <c r="AN558" s="688"/>
      <c r="AO558" s="688"/>
      <c r="AP558" s="688"/>
      <c r="AQ558" s="611">
        <f t="shared" si="96"/>
        <v>0</v>
      </c>
      <c r="AR558" s="473"/>
      <c r="AS558" s="664">
        <f t="shared" si="97"/>
        <v>543</v>
      </c>
      <c r="AT558" s="611">
        <f t="shared" si="100"/>
        <v>0</v>
      </c>
      <c r="AU558" s="611">
        <f t="shared" si="101"/>
        <v>0</v>
      </c>
      <c r="AV558" s="611">
        <f t="shared" si="102"/>
        <v>0</v>
      </c>
    </row>
    <row r="559" spans="1:48" ht="18" customHeight="1" x14ac:dyDescent="0.25">
      <c r="A559" s="664">
        <f t="shared" si="103"/>
        <v>544</v>
      </c>
      <c r="B559" s="688"/>
      <c r="C559" s="688"/>
      <c r="D559" s="688"/>
      <c r="E559" s="688"/>
      <c r="F559" s="688"/>
      <c r="G559" s="688"/>
      <c r="H559" s="611">
        <f t="shared" si="93"/>
        <v>0</v>
      </c>
      <c r="I559" s="688"/>
      <c r="J559" s="688"/>
      <c r="K559" s="688"/>
      <c r="L559" s="688"/>
      <c r="M559" s="688"/>
      <c r="N559" s="688"/>
      <c r="O559" s="611">
        <f t="shared" si="94"/>
        <v>0</v>
      </c>
      <c r="P559" s="688"/>
      <c r="Q559" s="688"/>
      <c r="R559" s="688"/>
      <c r="S559" s="688"/>
      <c r="T559" s="688"/>
      <c r="U559" s="688"/>
      <c r="V559" s="611">
        <f t="shared" si="98"/>
        <v>0</v>
      </c>
      <c r="W559" s="688"/>
      <c r="X559" s="688"/>
      <c r="Y559" s="688"/>
      <c r="Z559" s="688"/>
      <c r="AA559" s="688"/>
      <c r="AB559" s="688"/>
      <c r="AC559" s="611">
        <f t="shared" si="99"/>
        <v>0</v>
      </c>
      <c r="AD559" s="688"/>
      <c r="AE559" s="688"/>
      <c r="AF559" s="688"/>
      <c r="AG559" s="688"/>
      <c r="AH559" s="688"/>
      <c r="AI559" s="688"/>
      <c r="AJ559" s="611">
        <f t="shared" si="95"/>
        <v>0</v>
      </c>
      <c r="AK559" s="688"/>
      <c r="AL559" s="688"/>
      <c r="AM559" s="688"/>
      <c r="AN559" s="688"/>
      <c r="AO559" s="688"/>
      <c r="AP559" s="688"/>
      <c r="AQ559" s="611">
        <f t="shared" si="96"/>
        <v>0</v>
      </c>
      <c r="AR559" s="473"/>
      <c r="AS559" s="664">
        <f t="shared" si="97"/>
        <v>544</v>
      </c>
      <c r="AT559" s="611">
        <f t="shared" si="100"/>
        <v>0</v>
      </c>
      <c r="AU559" s="611">
        <f t="shared" si="101"/>
        <v>0</v>
      </c>
      <c r="AV559" s="611">
        <f t="shared" si="102"/>
        <v>0</v>
      </c>
    </row>
    <row r="560" spans="1:48" ht="18" customHeight="1" x14ac:dyDescent="0.25">
      <c r="A560" s="664">
        <f t="shared" si="103"/>
        <v>545</v>
      </c>
      <c r="B560" s="688"/>
      <c r="C560" s="688"/>
      <c r="D560" s="688"/>
      <c r="E560" s="688"/>
      <c r="F560" s="688"/>
      <c r="G560" s="688"/>
      <c r="H560" s="611">
        <f t="shared" si="93"/>
        <v>0</v>
      </c>
      <c r="I560" s="688"/>
      <c r="J560" s="688"/>
      <c r="K560" s="688"/>
      <c r="L560" s="688"/>
      <c r="M560" s="688"/>
      <c r="N560" s="688"/>
      <c r="O560" s="611">
        <f t="shared" si="94"/>
        <v>0</v>
      </c>
      <c r="P560" s="688"/>
      <c r="Q560" s="688"/>
      <c r="R560" s="688"/>
      <c r="S560" s="688"/>
      <c r="T560" s="688"/>
      <c r="U560" s="688"/>
      <c r="V560" s="611">
        <f t="shared" si="98"/>
        <v>0</v>
      </c>
      <c r="W560" s="688"/>
      <c r="X560" s="688"/>
      <c r="Y560" s="688"/>
      <c r="Z560" s="688"/>
      <c r="AA560" s="688"/>
      <c r="AB560" s="688"/>
      <c r="AC560" s="611">
        <f t="shared" si="99"/>
        <v>0</v>
      </c>
      <c r="AD560" s="688"/>
      <c r="AE560" s="688"/>
      <c r="AF560" s="688"/>
      <c r="AG560" s="688"/>
      <c r="AH560" s="688"/>
      <c r="AI560" s="688"/>
      <c r="AJ560" s="611">
        <f t="shared" si="95"/>
        <v>0</v>
      </c>
      <c r="AK560" s="688"/>
      <c r="AL560" s="688"/>
      <c r="AM560" s="688"/>
      <c r="AN560" s="688"/>
      <c r="AO560" s="688"/>
      <c r="AP560" s="688"/>
      <c r="AQ560" s="611">
        <f t="shared" si="96"/>
        <v>0</v>
      </c>
      <c r="AR560" s="473"/>
      <c r="AS560" s="664">
        <f t="shared" si="97"/>
        <v>545</v>
      </c>
      <c r="AT560" s="611">
        <f t="shared" si="100"/>
        <v>0</v>
      </c>
      <c r="AU560" s="611">
        <f t="shared" si="101"/>
        <v>0</v>
      </c>
      <c r="AV560" s="611">
        <f t="shared" si="102"/>
        <v>0</v>
      </c>
    </row>
    <row r="561" spans="1:48" ht="18" customHeight="1" x14ac:dyDescent="0.25">
      <c r="A561" s="664">
        <f t="shared" si="103"/>
        <v>546</v>
      </c>
      <c r="B561" s="688"/>
      <c r="C561" s="688"/>
      <c r="D561" s="688"/>
      <c r="E561" s="688"/>
      <c r="F561" s="688"/>
      <c r="G561" s="688"/>
      <c r="H561" s="611">
        <f t="shared" si="93"/>
        <v>0</v>
      </c>
      <c r="I561" s="688"/>
      <c r="J561" s="688"/>
      <c r="K561" s="688"/>
      <c r="L561" s="688"/>
      <c r="M561" s="688"/>
      <c r="N561" s="688"/>
      <c r="O561" s="611">
        <f t="shared" si="94"/>
        <v>0</v>
      </c>
      <c r="P561" s="688"/>
      <c r="Q561" s="688"/>
      <c r="R561" s="688"/>
      <c r="S561" s="688"/>
      <c r="T561" s="688"/>
      <c r="U561" s="688"/>
      <c r="V561" s="611">
        <f t="shared" si="98"/>
        <v>0</v>
      </c>
      <c r="W561" s="688"/>
      <c r="X561" s="688"/>
      <c r="Y561" s="688"/>
      <c r="Z561" s="688"/>
      <c r="AA561" s="688"/>
      <c r="AB561" s="688"/>
      <c r="AC561" s="611">
        <f t="shared" si="99"/>
        <v>0</v>
      </c>
      <c r="AD561" s="688"/>
      <c r="AE561" s="688"/>
      <c r="AF561" s="688"/>
      <c r="AG561" s="688"/>
      <c r="AH561" s="688"/>
      <c r="AI561" s="688"/>
      <c r="AJ561" s="611">
        <f t="shared" si="95"/>
        <v>0</v>
      </c>
      <c r="AK561" s="688"/>
      <c r="AL561" s="688"/>
      <c r="AM561" s="688"/>
      <c r="AN561" s="688"/>
      <c r="AO561" s="688"/>
      <c r="AP561" s="688"/>
      <c r="AQ561" s="611">
        <f t="shared" si="96"/>
        <v>0</v>
      </c>
      <c r="AR561" s="473"/>
      <c r="AS561" s="664">
        <f t="shared" si="97"/>
        <v>546</v>
      </c>
      <c r="AT561" s="611">
        <f t="shared" si="100"/>
        <v>0</v>
      </c>
      <c r="AU561" s="611">
        <f t="shared" si="101"/>
        <v>0</v>
      </c>
      <c r="AV561" s="611">
        <f t="shared" si="102"/>
        <v>0</v>
      </c>
    </row>
    <row r="562" spans="1:48" ht="18" customHeight="1" x14ac:dyDescent="0.25">
      <c r="A562" s="664">
        <f t="shared" si="103"/>
        <v>547</v>
      </c>
      <c r="B562" s="688"/>
      <c r="C562" s="688"/>
      <c r="D562" s="688"/>
      <c r="E562" s="688"/>
      <c r="F562" s="688"/>
      <c r="G562" s="688"/>
      <c r="H562" s="611">
        <f t="shared" si="93"/>
        <v>0</v>
      </c>
      <c r="I562" s="688"/>
      <c r="J562" s="688"/>
      <c r="K562" s="688"/>
      <c r="L562" s="688"/>
      <c r="M562" s="688"/>
      <c r="N562" s="688"/>
      <c r="O562" s="611">
        <f t="shared" si="94"/>
        <v>0</v>
      </c>
      <c r="P562" s="688"/>
      <c r="Q562" s="688"/>
      <c r="R562" s="688"/>
      <c r="S562" s="688"/>
      <c r="T562" s="688"/>
      <c r="U562" s="688"/>
      <c r="V562" s="611">
        <f t="shared" si="98"/>
        <v>0</v>
      </c>
      <c r="W562" s="688"/>
      <c r="X562" s="688"/>
      <c r="Y562" s="688"/>
      <c r="Z562" s="688"/>
      <c r="AA562" s="688"/>
      <c r="AB562" s="688"/>
      <c r="AC562" s="611">
        <f t="shared" si="99"/>
        <v>0</v>
      </c>
      <c r="AD562" s="688"/>
      <c r="AE562" s="688"/>
      <c r="AF562" s="688"/>
      <c r="AG562" s="688"/>
      <c r="AH562" s="688"/>
      <c r="AI562" s="688"/>
      <c r="AJ562" s="611">
        <f t="shared" si="95"/>
        <v>0</v>
      </c>
      <c r="AK562" s="688"/>
      <c r="AL562" s="688"/>
      <c r="AM562" s="688"/>
      <c r="AN562" s="688"/>
      <c r="AO562" s="688"/>
      <c r="AP562" s="688"/>
      <c r="AQ562" s="611">
        <f t="shared" si="96"/>
        <v>0</v>
      </c>
      <c r="AR562" s="473"/>
      <c r="AS562" s="664">
        <f t="shared" si="97"/>
        <v>547</v>
      </c>
      <c r="AT562" s="611">
        <f t="shared" si="100"/>
        <v>0</v>
      </c>
      <c r="AU562" s="611">
        <f t="shared" si="101"/>
        <v>0</v>
      </c>
      <c r="AV562" s="611">
        <f t="shared" si="102"/>
        <v>0</v>
      </c>
    </row>
    <row r="563" spans="1:48" ht="18" customHeight="1" x14ac:dyDescent="0.25">
      <c r="A563" s="664">
        <f t="shared" si="103"/>
        <v>548</v>
      </c>
      <c r="B563" s="688"/>
      <c r="C563" s="688"/>
      <c r="D563" s="688"/>
      <c r="E563" s="688"/>
      <c r="F563" s="688"/>
      <c r="G563" s="688"/>
      <c r="H563" s="611">
        <f t="shared" si="93"/>
        <v>0</v>
      </c>
      <c r="I563" s="688"/>
      <c r="J563" s="688"/>
      <c r="K563" s="688"/>
      <c r="L563" s="688"/>
      <c r="M563" s="688"/>
      <c r="N563" s="688"/>
      <c r="O563" s="611">
        <f t="shared" si="94"/>
        <v>0</v>
      </c>
      <c r="P563" s="688"/>
      <c r="Q563" s="688"/>
      <c r="R563" s="688"/>
      <c r="S563" s="688"/>
      <c r="T563" s="688"/>
      <c r="U563" s="688"/>
      <c r="V563" s="611">
        <f t="shared" si="98"/>
        <v>0</v>
      </c>
      <c r="W563" s="688"/>
      <c r="X563" s="688"/>
      <c r="Y563" s="688"/>
      <c r="Z563" s="688"/>
      <c r="AA563" s="688"/>
      <c r="AB563" s="688"/>
      <c r="AC563" s="611">
        <f t="shared" si="99"/>
        <v>0</v>
      </c>
      <c r="AD563" s="688"/>
      <c r="AE563" s="688"/>
      <c r="AF563" s="688"/>
      <c r="AG563" s="688"/>
      <c r="AH563" s="688"/>
      <c r="AI563" s="688"/>
      <c r="AJ563" s="611">
        <f t="shared" si="95"/>
        <v>0</v>
      </c>
      <c r="AK563" s="688"/>
      <c r="AL563" s="688"/>
      <c r="AM563" s="688"/>
      <c r="AN563" s="688"/>
      <c r="AO563" s="688"/>
      <c r="AP563" s="688"/>
      <c r="AQ563" s="611">
        <f t="shared" si="96"/>
        <v>0</v>
      </c>
      <c r="AR563" s="473"/>
      <c r="AS563" s="664">
        <f t="shared" si="97"/>
        <v>548</v>
      </c>
      <c r="AT563" s="611">
        <f t="shared" si="100"/>
        <v>0</v>
      </c>
      <c r="AU563" s="611">
        <f t="shared" si="101"/>
        <v>0</v>
      </c>
      <c r="AV563" s="611">
        <f t="shared" si="102"/>
        <v>0</v>
      </c>
    </row>
    <row r="564" spans="1:48" ht="18" customHeight="1" x14ac:dyDescent="0.25">
      <c r="A564" s="664">
        <f t="shared" si="103"/>
        <v>549</v>
      </c>
      <c r="B564" s="688"/>
      <c r="C564" s="688"/>
      <c r="D564" s="688"/>
      <c r="E564" s="688"/>
      <c r="F564" s="688"/>
      <c r="G564" s="688"/>
      <c r="H564" s="611">
        <f t="shared" si="93"/>
        <v>0</v>
      </c>
      <c r="I564" s="688"/>
      <c r="J564" s="688"/>
      <c r="K564" s="688"/>
      <c r="L564" s="688"/>
      <c r="M564" s="688"/>
      <c r="N564" s="688"/>
      <c r="O564" s="611">
        <f t="shared" si="94"/>
        <v>0</v>
      </c>
      <c r="P564" s="688"/>
      <c r="Q564" s="688"/>
      <c r="R564" s="688"/>
      <c r="S564" s="688"/>
      <c r="T564" s="688"/>
      <c r="U564" s="688"/>
      <c r="V564" s="611">
        <f t="shared" si="98"/>
        <v>0</v>
      </c>
      <c r="W564" s="688"/>
      <c r="X564" s="688"/>
      <c r="Y564" s="688"/>
      <c r="Z564" s="688"/>
      <c r="AA564" s="688"/>
      <c r="AB564" s="688"/>
      <c r="AC564" s="611">
        <f t="shared" si="99"/>
        <v>0</v>
      </c>
      <c r="AD564" s="688"/>
      <c r="AE564" s="688"/>
      <c r="AF564" s="688"/>
      <c r="AG564" s="688"/>
      <c r="AH564" s="688"/>
      <c r="AI564" s="688"/>
      <c r="AJ564" s="611">
        <f t="shared" si="95"/>
        <v>0</v>
      </c>
      <c r="AK564" s="688"/>
      <c r="AL564" s="688"/>
      <c r="AM564" s="688"/>
      <c r="AN564" s="688"/>
      <c r="AO564" s="688"/>
      <c r="AP564" s="688"/>
      <c r="AQ564" s="611">
        <f t="shared" si="96"/>
        <v>0</v>
      </c>
      <c r="AR564" s="473"/>
      <c r="AS564" s="664">
        <f t="shared" si="97"/>
        <v>549</v>
      </c>
      <c r="AT564" s="611">
        <f t="shared" si="100"/>
        <v>0</v>
      </c>
      <c r="AU564" s="611">
        <f t="shared" si="101"/>
        <v>0</v>
      </c>
      <c r="AV564" s="611">
        <f t="shared" si="102"/>
        <v>0</v>
      </c>
    </row>
    <row r="565" spans="1:48" ht="18" customHeight="1" x14ac:dyDescent="0.25">
      <c r="A565" s="664">
        <f t="shared" si="103"/>
        <v>550</v>
      </c>
      <c r="B565" s="688"/>
      <c r="C565" s="688"/>
      <c r="D565" s="688"/>
      <c r="E565" s="688"/>
      <c r="F565" s="688"/>
      <c r="G565" s="688"/>
      <c r="H565" s="611">
        <f t="shared" si="93"/>
        <v>0</v>
      </c>
      <c r="I565" s="688"/>
      <c r="J565" s="688"/>
      <c r="K565" s="688"/>
      <c r="L565" s="688"/>
      <c r="M565" s="688"/>
      <c r="N565" s="688"/>
      <c r="O565" s="611">
        <f t="shared" si="94"/>
        <v>0</v>
      </c>
      <c r="P565" s="688"/>
      <c r="Q565" s="688"/>
      <c r="R565" s="688"/>
      <c r="S565" s="688"/>
      <c r="T565" s="688"/>
      <c r="U565" s="688"/>
      <c r="V565" s="611">
        <f t="shared" si="98"/>
        <v>0</v>
      </c>
      <c r="W565" s="688"/>
      <c r="X565" s="688"/>
      <c r="Y565" s="688"/>
      <c r="Z565" s="688"/>
      <c r="AA565" s="688"/>
      <c r="AB565" s="688"/>
      <c r="AC565" s="611">
        <f t="shared" si="99"/>
        <v>0</v>
      </c>
      <c r="AD565" s="688"/>
      <c r="AE565" s="688"/>
      <c r="AF565" s="688"/>
      <c r="AG565" s="688"/>
      <c r="AH565" s="688"/>
      <c r="AI565" s="688"/>
      <c r="AJ565" s="611">
        <f t="shared" si="95"/>
        <v>0</v>
      </c>
      <c r="AK565" s="688"/>
      <c r="AL565" s="688"/>
      <c r="AM565" s="688"/>
      <c r="AN565" s="688"/>
      <c r="AO565" s="688"/>
      <c r="AP565" s="688"/>
      <c r="AQ565" s="611">
        <f t="shared" si="96"/>
        <v>0</v>
      </c>
      <c r="AR565" s="473"/>
      <c r="AS565" s="664">
        <f t="shared" si="97"/>
        <v>550</v>
      </c>
      <c r="AT565" s="611">
        <f t="shared" si="100"/>
        <v>0</v>
      </c>
      <c r="AU565" s="611">
        <f t="shared" si="101"/>
        <v>0</v>
      </c>
      <c r="AV565" s="611">
        <f t="shared" si="102"/>
        <v>0</v>
      </c>
    </row>
    <row r="566" spans="1:48" ht="18" customHeight="1" x14ac:dyDescent="0.25">
      <c r="A566" s="664">
        <f t="shared" si="103"/>
        <v>551</v>
      </c>
      <c r="B566" s="688"/>
      <c r="C566" s="688"/>
      <c r="D566" s="688"/>
      <c r="E566" s="688"/>
      <c r="F566" s="688"/>
      <c r="G566" s="688"/>
      <c r="H566" s="611">
        <f t="shared" si="93"/>
        <v>0</v>
      </c>
      <c r="I566" s="688"/>
      <c r="J566" s="688"/>
      <c r="K566" s="688"/>
      <c r="L566" s="688"/>
      <c r="M566" s="688"/>
      <c r="N566" s="688"/>
      <c r="O566" s="611">
        <f t="shared" si="94"/>
        <v>0</v>
      </c>
      <c r="P566" s="688"/>
      <c r="Q566" s="688"/>
      <c r="R566" s="688"/>
      <c r="S566" s="688"/>
      <c r="T566" s="688"/>
      <c r="U566" s="688"/>
      <c r="V566" s="611">
        <f t="shared" si="98"/>
        <v>0</v>
      </c>
      <c r="W566" s="688"/>
      <c r="X566" s="688"/>
      <c r="Y566" s="688"/>
      <c r="Z566" s="688"/>
      <c r="AA566" s="688"/>
      <c r="AB566" s="688"/>
      <c r="AC566" s="611">
        <f t="shared" si="99"/>
        <v>0</v>
      </c>
      <c r="AD566" s="688"/>
      <c r="AE566" s="688"/>
      <c r="AF566" s="688"/>
      <c r="AG566" s="688"/>
      <c r="AH566" s="688"/>
      <c r="AI566" s="688"/>
      <c r="AJ566" s="611">
        <f t="shared" si="95"/>
        <v>0</v>
      </c>
      <c r="AK566" s="688"/>
      <c r="AL566" s="688"/>
      <c r="AM566" s="688"/>
      <c r="AN566" s="688"/>
      <c r="AO566" s="688"/>
      <c r="AP566" s="688"/>
      <c r="AQ566" s="611">
        <f t="shared" si="96"/>
        <v>0</v>
      </c>
      <c r="AR566" s="473"/>
      <c r="AS566" s="664">
        <f t="shared" si="97"/>
        <v>551</v>
      </c>
      <c r="AT566" s="611">
        <f t="shared" si="100"/>
        <v>0</v>
      </c>
      <c r="AU566" s="611">
        <f t="shared" si="101"/>
        <v>0</v>
      </c>
      <c r="AV566" s="611">
        <f t="shared" si="102"/>
        <v>0</v>
      </c>
    </row>
    <row r="567" spans="1:48" ht="18" customHeight="1" x14ac:dyDescent="0.25">
      <c r="A567" s="664">
        <f t="shared" si="103"/>
        <v>552</v>
      </c>
      <c r="B567" s="688"/>
      <c r="C567" s="688"/>
      <c r="D567" s="688"/>
      <c r="E567" s="688"/>
      <c r="F567" s="688"/>
      <c r="G567" s="688"/>
      <c r="H567" s="611">
        <f t="shared" si="93"/>
        <v>0</v>
      </c>
      <c r="I567" s="688"/>
      <c r="J567" s="688"/>
      <c r="K567" s="688"/>
      <c r="L567" s="688"/>
      <c r="M567" s="688"/>
      <c r="N567" s="688"/>
      <c r="O567" s="611">
        <f t="shared" si="94"/>
        <v>0</v>
      </c>
      <c r="P567" s="688"/>
      <c r="Q567" s="688"/>
      <c r="R567" s="688"/>
      <c r="S567" s="688"/>
      <c r="T567" s="688"/>
      <c r="U567" s="688"/>
      <c r="V567" s="611">
        <f t="shared" si="98"/>
        <v>0</v>
      </c>
      <c r="W567" s="688"/>
      <c r="X567" s="688"/>
      <c r="Y567" s="688"/>
      <c r="Z567" s="688"/>
      <c r="AA567" s="688"/>
      <c r="AB567" s="688"/>
      <c r="AC567" s="611">
        <f t="shared" si="99"/>
        <v>0</v>
      </c>
      <c r="AD567" s="688"/>
      <c r="AE567" s="688"/>
      <c r="AF567" s="688"/>
      <c r="AG567" s="688"/>
      <c r="AH567" s="688"/>
      <c r="AI567" s="688"/>
      <c r="AJ567" s="611">
        <f t="shared" si="95"/>
        <v>0</v>
      </c>
      <c r="AK567" s="688"/>
      <c r="AL567" s="688"/>
      <c r="AM567" s="688"/>
      <c r="AN567" s="688"/>
      <c r="AO567" s="688"/>
      <c r="AP567" s="688"/>
      <c r="AQ567" s="611">
        <f t="shared" si="96"/>
        <v>0</v>
      </c>
      <c r="AR567" s="473"/>
      <c r="AS567" s="664">
        <f t="shared" si="97"/>
        <v>552</v>
      </c>
      <c r="AT567" s="611">
        <f t="shared" si="100"/>
        <v>0</v>
      </c>
      <c r="AU567" s="611">
        <f t="shared" si="101"/>
        <v>0</v>
      </c>
      <c r="AV567" s="611">
        <f t="shared" si="102"/>
        <v>0</v>
      </c>
    </row>
    <row r="568" spans="1:48" ht="18" customHeight="1" x14ac:dyDescent="0.25">
      <c r="A568" s="664">
        <f t="shared" si="103"/>
        <v>553</v>
      </c>
      <c r="B568" s="688"/>
      <c r="C568" s="688"/>
      <c r="D568" s="688"/>
      <c r="E568" s="688"/>
      <c r="F568" s="688"/>
      <c r="G568" s="688"/>
      <c r="H568" s="611">
        <f t="shared" si="93"/>
        <v>0</v>
      </c>
      <c r="I568" s="688"/>
      <c r="J568" s="688"/>
      <c r="K568" s="688"/>
      <c r="L568" s="688"/>
      <c r="M568" s="688"/>
      <c r="N568" s="688"/>
      <c r="O568" s="611">
        <f t="shared" si="94"/>
        <v>0</v>
      </c>
      <c r="P568" s="688"/>
      <c r="Q568" s="688"/>
      <c r="R568" s="688"/>
      <c r="S568" s="688"/>
      <c r="T568" s="688"/>
      <c r="U568" s="688"/>
      <c r="V568" s="611">
        <f t="shared" si="98"/>
        <v>0</v>
      </c>
      <c r="W568" s="688"/>
      <c r="X568" s="688"/>
      <c r="Y568" s="688"/>
      <c r="Z568" s="688"/>
      <c r="AA568" s="688"/>
      <c r="AB568" s="688"/>
      <c r="AC568" s="611">
        <f t="shared" si="99"/>
        <v>0</v>
      </c>
      <c r="AD568" s="688"/>
      <c r="AE568" s="688"/>
      <c r="AF568" s="688"/>
      <c r="AG568" s="688"/>
      <c r="AH568" s="688"/>
      <c r="AI568" s="688"/>
      <c r="AJ568" s="611">
        <f t="shared" si="95"/>
        <v>0</v>
      </c>
      <c r="AK568" s="688"/>
      <c r="AL568" s="688"/>
      <c r="AM568" s="688"/>
      <c r="AN568" s="688"/>
      <c r="AO568" s="688"/>
      <c r="AP568" s="688"/>
      <c r="AQ568" s="611">
        <f t="shared" si="96"/>
        <v>0</v>
      </c>
      <c r="AR568" s="473"/>
      <c r="AS568" s="664">
        <f t="shared" si="97"/>
        <v>553</v>
      </c>
      <c r="AT568" s="611">
        <f t="shared" si="100"/>
        <v>0</v>
      </c>
      <c r="AU568" s="611">
        <f t="shared" si="101"/>
        <v>0</v>
      </c>
      <c r="AV568" s="611">
        <f t="shared" si="102"/>
        <v>0</v>
      </c>
    </row>
    <row r="569" spans="1:48" ht="18" customHeight="1" x14ac:dyDescent="0.25">
      <c r="A569" s="664">
        <f t="shared" si="103"/>
        <v>554</v>
      </c>
      <c r="B569" s="688"/>
      <c r="C569" s="688"/>
      <c r="D569" s="688"/>
      <c r="E569" s="688"/>
      <c r="F569" s="688"/>
      <c r="G569" s="688"/>
      <c r="H569" s="611">
        <f t="shared" si="93"/>
        <v>0</v>
      </c>
      <c r="I569" s="688"/>
      <c r="J569" s="688"/>
      <c r="K569" s="688"/>
      <c r="L569" s="688"/>
      <c r="M569" s="688"/>
      <c r="N569" s="688"/>
      <c r="O569" s="611">
        <f t="shared" si="94"/>
        <v>0</v>
      </c>
      <c r="P569" s="688"/>
      <c r="Q569" s="688"/>
      <c r="R569" s="688"/>
      <c r="S569" s="688"/>
      <c r="T569" s="688"/>
      <c r="U569" s="688"/>
      <c r="V569" s="611">
        <f t="shared" si="98"/>
        <v>0</v>
      </c>
      <c r="W569" s="688"/>
      <c r="X569" s="688"/>
      <c r="Y569" s="688"/>
      <c r="Z569" s="688"/>
      <c r="AA569" s="688"/>
      <c r="AB569" s="688"/>
      <c r="AC569" s="611">
        <f t="shared" si="99"/>
        <v>0</v>
      </c>
      <c r="AD569" s="688"/>
      <c r="AE569" s="688"/>
      <c r="AF569" s="688"/>
      <c r="AG569" s="688"/>
      <c r="AH569" s="688"/>
      <c r="AI569" s="688"/>
      <c r="AJ569" s="611">
        <f t="shared" si="95"/>
        <v>0</v>
      </c>
      <c r="AK569" s="688"/>
      <c r="AL569" s="688"/>
      <c r="AM569" s="688"/>
      <c r="AN569" s="688"/>
      <c r="AO569" s="688"/>
      <c r="AP569" s="688"/>
      <c r="AQ569" s="611">
        <f t="shared" si="96"/>
        <v>0</v>
      </c>
      <c r="AR569" s="473"/>
      <c r="AS569" s="664">
        <f t="shared" si="97"/>
        <v>554</v>
      </c>
      <c r="AT569" s="611">
        <f t="shared" si="100"/>
        <v>0</v>
      </c>
      <c r="AU569" s="611">
        <f t="shared" si="101"/>
        <v>0</v>
      </c>
      <c r="AV569" s="611">
        <f t="shared" si="102"/>
        <v>0</v>
      </c>
    </row>
    <row r="570" spans="1:48" ht="18" customHeight="1" x14ac:dyDescent="0.25">
      <c r="A570" s="664">
        <f t="shared" si="103"/>
        <v>555</v>
      </c>
      <c r="B570" s="688"/>
      <c r="C570" s="688"/>
      <c r="D570" s="688"/>
      <c r="E570" s="688"/>
      <c r="F570" s="688"/>
      <c r="G570" s="688"/>
      <c r="H570" s="611">
        <f t="shared" si="93"/>
        <v>0</v>
      </c>
      <c r="I570" s="688"/>
      <c r="J570" s="688"/>
      <c r="K570" s="688"/>
      <c r="L570" s="688"/>
      <c r="M570" s="688"/>
      <c r="N570" s="688"/>
      <c r="O570" s="611">
        <f t="shared" si="94"/>
        <v>0</v>
      </c>
      <c r="P570" s="688"/>
      <c r="Q570" s="688"/>
      <c r="R570" s="688"/>
      <c r="S570" s="688"/>
      <c r="T570" s="688"/>
      <c r="U570" s="688"/>
      <c r="V570" s="611">
        <f t="shared" si="98"/>
        <v>0</v>
      </c>
      <c r="W570" s="688"/>
      <c r="X570" s="688"/>
      <c r="Y570" s="688"/>
      <c r="Z570" s="688"/>
      <c r="AA570" s="688"/>
      <c r="AB570" s="688"/>
      <c r="AC570" s="611">
        <f t="shared" si="99"/>
        <v>0</v>
      </c>
      <c r="AD570" s="688"/>
      <c r="AE570" s="688"/>
      <c r="AF570" s="688"/>
      <c r="AG570" s="688"/>
      <c r="AH570" s="688"/>
      <c r="AI570" s="688"/>
      <c r="AJ570" s="611">
        <f t="shared" si="95"/>
        <v>0</v>
      </c>
      <c r="AK570" s="688"/>
      <c r="AL570" s="688"/>
      <c r="AM570" s="688"/>
      <c r="AN570" s="688"/>
      <c r="AO570" s="688"/>
      <c r="AP570" s="688"/>
      <c r="AQ570" s="611">
        <f t="shared" si="96"/>
        <v>0</v>
      </c>
      <c r="AR570" s="473"/>
      <c r="AS570" s="664">
        <f t="shared" si="97"/>
        <v>555</v>
      </c>
      <c r="AT570" s="611">
        <f t="shared" si="100"/>
        <v>0</v>
      </c>
      <c r="AU570" s="611">
        <f t="shared" si="101"/>
        <v>0</v>
      </c>
      <c r="AV570" s="611">
        <f t="shared" si="102"/>
        <v>0</v>
      </c>
    </row>
    <row r="571" spans="1:48" ht="18" customHeight="1" x14ac:dyDescent="0.25">
      <c r="A571" s="664">
        <f t="shared" si="103"/>
        <v>556</v>
      </c>
      <c r="B571" s="688"/>
      <c r="C571" s="688"/>
      <c r="D571" s="688"/>
      <c r="E571" s="688"/>
      <c r="F571" s="688"/>
      <c r="G571" s="688"/>
      <c r="H571" s="611">
        <f t="shared" si="93"/>
        <v>0</v>
      </c>
      <c r="I571" s="688"/>
      <c r="J571" s="688"/>
      <c r="K571" s="688"/>
      <c r="L571" s="688"/>
      <c r="M571" s="688"/>
      <c r="N571" s="688"/>
      <c r="O571" s="611">
        <f t="shared" si="94"/>
        <v>0</v>
      </c>
      <c r="P571" s="688"/>
      <c r="Q571" s="688"/>
      <c r="R571" s="688"/>
      <c r="S571" s="688"/>
      <c r="T571" s="688"/>
      <c r="U571" s="688"/>
      <c r="V571" s="611">
        <f t="shared" si="98"/>
        <v>0</v>
      </c>
      <c r="W571" s="688"/>
      <c r="X571" s="688"/>
      <c r="Y571" s="688"/>
      <c r="Z571" s="688"/>
      <c r="AA571" s="688"/>
      <c r="AB571" s="688"/>
      <c r="AC571" s="611">
        <f t="shared" si="99"/>
        <v>0</v>
      </c>
      <c r="AD571" s="688"/>
      <c r="AE571" s="688"/>
      <c r="AF571" s="688"/>
      <c r="AG571" s="688"/>
      <c r="AH571" s="688"/>
      <c r="AI571" s="688"/>
      <c r="AJ571" s="611">
        <f t="shared" si="95"/>
        <v>0</v>
      </c>
      <c r="AK571" s="688"/>
      <c r="AL571" s="688"/>
      <c r="AM571" s="688"/>
      <c r="AN571" s="688"/>
      <c r="AO571" s="688"/>
      <c r="AP571" s="688"/>
      <c r="AQ571" s="611">
        <f t="shared" si="96"/>
        <v>0</v>
      </c>
      <c r="AR571" s="473"/>
      <c r="AS571" s="664">
        <f t="shared" si="97"/>
        <v>556</v>
      </c>
      <c r="AT571" s="611">
        <f t="shared" si="100"/>
        <v>0</v>
      </c>
      <c r="AU571" s="611">
        <f t="shared" si="101"/>
        <v>0</v>
      </c>
      <c r="AV571" s="611">
        <f t="shared" si="102"/>
        <v>0</v>
      </c>
    </row>
    <row r="572" spans="1:48" ht="18" customHeight="1" x14ac:dyDescent="0.25">
      <c r="A572" s="664">
        <f t="shared" si="103"/>
        <v>557</v>
      </c>
      <c r="B572" s="688"/>
      <c r="C572" s="688"/>
      <c r="D572" s="688"/>
      <c r="E572" s="688"/>
      <c r="F572" s="688"/>
      <c r="G572" s="688"/>
      <c r="H572" s="611">
        <f t="shared" si="93"/>
        <v>0</v>
      </c>
      <c r="I572" s="688"/>
      <c r="J572" s="688"/>
      <c r="K572" s="688"/>
      <c r="L572" s="688"/>
      <c r="M572" s="688"/>
      <c r="N572" s="688"/>
      <c r="O572" s="611">
        <f t="shared" si="94"/>
        <v>0</v>
      </c>
      <c r="P572" s="688"/>
      <c r="Q572" s="688"/>
      <c r="R572" s="688"/>
      <c r="S572" s="688"/>
      <c r="T572" s="688"/>
      <c r="U572" s="688"/>
      <c r="V572" s="611">
        <f t="shared" si="98"/>
        <v>0</v>
      </c>
      <c r="W572" s="688"/>
      <c r="X572" s="688"/>
      <c r="Y572" s="688"/>
      <c r="Z572" s="688"/>
      <c r="AA572" s="688"/>
      <c r="AB572" s="688"/>
      <c r="AC572" s="611">
        <f t="shared" si="99"/>
        <v>0</v>
      </c>
      <c r="AD572" s="688"/>
      <c r="AE572" s="688"/>
      <c r="AF572" s="688"/>
      <c r="AG572" s="688"/>
      <c r="AH572" s="688"/>
      <c r="AI572" s="688"/>
      <c r="AJ572" s="611">
        <f t="shared" si="95"/>
        <v>0</v>
      </c>
      <c r="AK572" s="688"/>
      <c r="AL572" s="688"/>
      <c r="AM572" s="688"/>
      <c r="AN572" s="688"/>
      <c r="AO572" s="688"/>
      <c r="AP572" s="688"/>
      <c r="AQ572" s="611">
        <f t="shared" si="96"/>
        <v>0</v>
      </c>
      <c r="AR572" s="473"/>
      <c r="AS572" s="664">
        <f t="shared" si="97"/>
        <v>557</v>
      </c>
      <c r="AT572" s="611">
        <f t="shared" si="100"/>
        <v>0</v>
      </c>
      <c r="AU572" s="611">
        <f t="shared" si="101"/>
        <v>0</v>
      </c>
      <c r="AV572" s="611">
        <f t="shared" si="102"/>
        <v>0</v>
      </c>
    </row>
    <row r="573" spans="1:48" ht="18" customHeight="1" x14ac:dyDescent="0.25">
      <c r="A573" s="664">
        <f t="shared" si="103"/>
        <v>558</v>
      </c>
      <c r="B573" s="688"/>
      <c r="C573" s="688"/>
      <c r="D573" s="688"/>
      <c r="E573" s="688"/>
      <c r="F573" s="688"/>
      <c r="G573" s="688"/>
      <c r="H573" s="611">
        <f t="shared" si="93"/>
        <v>0</v>
      </c>
      <c r="I573" s="688"/>
      <c r="J573" s="688"/>
      <c r="K573" s="688"/>
      <c r="L573" s="688"/>
      <c r="M573" s="688"/>
      <c r="N573" s="688"/>
      <c r="O573" s="611">
        <f t="shared" si="94"/>
        <v>0</v>
      </c>
      <c r="P573" s="688"/>
      <c r="Q573" s="688"/>
      <c r="R573" s="688"/>
      <c r="S573" s="688"/>
      <c r="T573" s="688"/>
      <c r="U573" s="688"/>
      <c r="V573" s="611">
        <f t="shared" si="98"/>
        <v>0</v>
      </c>
      <c r="W573" s="688"/>
      <c r="X573" s="688"/>
      <c r="Y573" s="688"/>
      <c r="Z573" s="688"/>
      <c r="AA573" s="688"/>
      <c r="AB573" s="688"/>
      <c r="AC573" s="611">
        <f t="shared" si="99"/>
        <v>0</v>
      </c>
      <c r="AD573" s="688"/>
      <c r="AE573" s="688"/>
      <c r="AF573" s="688"/>
      <c r="AG573" s="688"/>
      <c r="AH573" s="688"/>
      <c r="AI573" s="688"/>
      <c r="AJ573" s="611">
        <f t="shared" si="95"/>
        <v>0</v>
      </c>
      <c r="AK573" s="688"/>
      <c r="AL573" s="688"/>
      <c r="AM573" s="688"/>
      <c r="AN573" s="688"/>
      <c r="AO573" s="688"/>
      <c r="AP573" s="688"/>
      <c r="AQ573" s="611">
        <f t="shared" si="96"/>
        <v>0</v>
      </c>
      <c r="AR573" s="473"/>
      <c r="AS573" s="664">
        <f t="shared" si="97"/>
        <v>558</v>
      </c>
      <c r="AT573" s="611">
        <f t="shared" si="100"/>
        <v>0</v>
      </c>
      <c r="AU573" s="611">
        <f t="shared" si="101"/>
        <v>0</v>
      </c>
      <c r="AV573" s="611">
        <f t="shared" si="102"/>
        <v>0</v>
      </c>
    </row>
    <row r="574" spans="1:48" ht="18" customHeight="1" x14ac:dyDescent="0.25">
      <c r="A574" s="664">
        <f t="shared" si="103"/>
        <v>559</v>
      </c>
      <c r="B574" s="688"/>
      <c r="C574" s="688"/>
      <c r="D574" s="688"/>
      <c r="E574" s="688"/>
      <c r="F574" s="688"/>
      <c r="G574" s="688"/>
      <c r="H574" s="611">
        <f t="shared" si="93"/>
        <v>0</v>
      </c>
      <c r="I574" s="688"/>
      <c r="J574" s="688"/>
      <c r="K574" s="688"/>
      <c r="L574" s="688"/>
      <c r="M574" s="688"/>
      <c r="N574" s="688"/>
      <c r="O574" s="611">
        <f t="shared" si="94"/>
        <v>0</v>
      </c>
      <c r="P574" s="688"/>
      <c r="Q574" s="688"/>
      <c r="R574" s="688"/>
      <c r="S574" s="688"/>
      <c r="T574" s="688"/>
      <c r="U574" s="688"/>
      <c r="V574" s="611">
        <f t="shared" si="98"/>
        <v>0</v>
      </c>
      <c r="W574" s="688"/>
      <c r="X574" s="688"/>
      <c r="Y574" s="688"/>
      <c r="Z574" s="688"/>
      <c r="AA574" s="688"/>
      <c r="AB574" s="688"/>
      <c r="AC574" s="611">
        <f t="shared" si="99"/>
        <v>0</v>
      </c>
      <c r="AD574" s="688"/>
      <c r="AE574" s="688"/>
      <c r="AF574" s="688"/>
      <c r="AG574" s="688"/>
      <c r="AH574" s="688"/>
      <c r="AI574" s="688"/>
      <c r="AJ574" s="611">
        <f t="shared" si="95"/>
        <v>0</v>
      </c>
      <c r="AK574" s="688"/>
      <c r="AL574" s="688"/>
      <c r="AM574" s="688"/>
      <c r="AN574" s="688"/>
      <c r="AO574" s="688"/>
      <c r="AP574" s="688"/>
      <c r="AQ574" s="611">
        <f t="shared" si="96"/>
        <v>0</v>
      </c>
      <c r="AR574" s="473"/>
      <c r="AS574" s="664">
        <f t="shared" si="97"/>
        <v>559</v>
      </c>
      <c r="AT574" s="611">
        <f t="shared" si="100"/>
        <v>0</v>
      </c>
      <c r="AU574" s="611">
        <f t="shared" si="101"/>
        <v>0</v>
      </c>
      <c r="AV574" s="611">
        <f t="shared" si="102"/>
        <v>0</v>
      </c>
    </row>
    <row r="575" spans="1:48" ht="18" customHeight="1" x14ac:dyDescent="0.25">
      <c r="A575" s="664">
        <f t="shared" si="103"/>
        <v>560</v>
      </c>
      <c r="B575" s="688"/>
      <c r="C575" s="688"/>
      <c r="D575" s="688"/>
      <c r="E575" s="688"/>
      <c r="F575" s="688"/>
      <c r="G575" s="688"/>
      <c r="H575" s="611">
        <f t="shared" si="93"/>
        <v>0</v>
      </c>
      <c r="I575" s="688"/>
      <c r="J575" s="688"/>
      <c r="K575" s="688"/>
      <c r="L575" s="688"/>
      <c r="M575" s="688"/>
      <c r="N575" s="688"/>
      <c r="O575" s="611">
        <f t="shared" si="94"/>
        <v>0</v>
      </c>
      <c r="P575" s="688"/>
      <c r="Q575" s="688"/>
      <c r="R575" s="688"/>
      <c r="S575" s="688"/>
      <c r="T575" s="688"/>
      <c r="U575" s="688"/>
      <c r="V575" s="611">
        <f t="shared" si="98"/>
        <v>0</v>
      </c>
      <c r="W575" s="688"/>
      <c r="X575" s="688"/>
      <c r="Y575" s="688"/>
      <c r="Z575" s="688"/>
      <c r="AA575" s="688"/>
      <c r="AB575" s="688"/>
      <c r="AC575" s="611">
        <f t="shared" si="99"/>
        <v>0</v>
      </c>
      <c r="AD575" s="688"/>
      <c r="AE575" s="688"/>
      <c r="AF575" s="688"/>
      <c r="AG575" s="688"/>
      <c r="AH575" s="688"/>
      <c r="AI575" s="688"/>
      <c r="AJ575" s="611">
        <f t="shared" si="95"/>
        <v>0</v>
      </c>
      <c r="AK575" s="688"/>
      <c r="AL575" s="688"/>
      <c r="AM575" s="688"/>
      <c r="AN575" s="688"/>
      <c r="AO575" s="688"/>
      <c r="AP575" s="688"/>
      <c r="AQ575" s="611">
        <f t="shared" si="96"/>
        <v>0</v>
      </c>
      <c r="AR575" s="473"/>
      <c r="AS575" s="664">
        <f t="shared" si="97"/>
        <v>560</v>
      </c>
      <c r="AT575" s="611">
        <f t="shared" si="100"/>
        <v>0</v>
      </c>
      <c r="AU575" s="611">
        <f t="shared" si="101"/>
        <v>0</v>
      </c>
      <c r="AV575" s="611">
        <f t="shared" si="102"/>
        <v>0</v>
      </c>
    </row>
    <row r="576" spans="1:48" ht="18" customHeight="1" x14ac:dyDescent="0.25">
      <c r="A576" s="664">
        <f t="shared" si="103"/>
        <v>561</v>
      </c>
      <c r="B576" s="688"/>
      <c r="C576" s="688"/>
      <c r="D576" s="688"/>
      <c r="E576" s="688"/>
      <c r="F576" s="688"/>
      <c r="G576" s="688"/>
      <c r="H576" s="611">
        <f t="shared" si="93"/>
        <v>0</v>
      </c>
      <c r="I576" s="688"/>
      <c r="J576" s="688"/>
      <c r="K576" s="688"/>
      <c r="L576" s="688"/>
      <c r="M576" s="688"/>
      <c r="N576" s="688"/>
      <c r="O576" s="611">
        <f t="shared" si="94"/>
        <v>0</v>
      </c>
      <c r="P576" s="688"/>
      <c r="Q576" s="688"/>
      <c r="R576" s="688"/>
      <c r="S576" s="688"/>
      <c r="T576" s="688"/>
      <c r="U576" s="688"/>
      <c r="V576" s="611">
        <f t="shared" si="98"/>
        <v>0</v>
      </c>
      <c r="W576" s="688"/>
      <c r="X576" s="688"/>
      <c r="Y576" s="688"/>
      <c r="Z576" s="688"/>
      <c r="AA576" s="688"/>
      <c r="AB576" s="688"/>
      <c r="AC576" s="611">
        <f t="shared" si="99"/>
        <v>0</v>
      </c>
      <c r="AD576" s="688"/>
      <c r="AE576" s="688"/>
      <c r="AF576" s="688"/>
      <c r="AG576" s="688"/>
      <c r="AH576" s="688"/>
      <c r="AI576" s="688"/>
      <c r="AJ576" s="611">
        <f t="shared" si="95"/>
        <v>0</v>
      </c>
      <c r="AK576" s="688"/>
      <c r="AL576" s="688"/>
      <c r="AM576" s="688"/>
      <c r="AN576" s="688"/>
      <c r="AO576" s="688"/>
      <c r="AP576" s="688"/>
      <c r="AQ576" s="611">
        <f t="shared" si="96"/>
        <v>0</v>
      </c>
      <c r="AR576" s="473"/>
      <c r="AS576" s="664">
        <f t="shared" si="97"/>
        <v>561</v>
      </c>
      <c r="AT576" s="611">
        <f t="shared" si="100"/>
        <v>0</v>
      </c>
      <c r="AU576" s="611">
        <f t="shared" si="101"/>
        <v>0</v>
      </c>
      <c r="AV576" s="611">
        <f t="shared" si="102"/>
        <v>0</v>
      </c>
    </row>
    <row r="577" spans="1:48" ht="18" customHeight="1" x14ac:dyDescent="0.25">
      <c r="A577" s="664">
        <f t="shared" si="103"/>
        <v>562</v>
      </c>
      <c r="B577" s="688"/>
      <c r="C577" s="688"/>
      <c r="D577" s="688"/>
      <c r="E577" s="688"/>
      <c r="F577" s="688"/>
      <c r="G577" s="688"/>
      <c r="H577" s="611">
        <f t="shared" si="93"/>
        <v>0</v>
      </c>
      <c r="I577" s="688"/>
      <c r="J577" s="688"/>
      <c r="K577" s="688"/>
      <c r="L577" s="688"/>
      <c r="M577" s="688"/>
      <c r="N577" s="688"/>
      <c r="O577" s="611">
        <f t="shared" si="94"/>
        <v>0</v>
      </c>
      <c r="P577" s="688"/>
      <c r="Q577" s="688"/>
      <c r="R577" s="688"/>
      <c r="S577" s="688"/>
      <c r="T577" s="688"/>
      <c r="U577" s="688"/>
      <c r="V577" s="611">
        <f t="shared" si="98"/>
        <v>0</v>
      </c>
      <c r="W577" s="688"/>
      <c r="X577" s="688"/>
      <c r="Y577" s="688"/>
      <c r="Z577" s="688"/>
      <c r="AA577" s="688"/>
      <c r="AB577" s="688"/>
      <c r="AC577" s="611">
        <f t="shared" si="99"/>
        <v>0</v>
      </c>
      <c r="AD577" s="688"/>
      <c r="AE577" s="688"/>
      <c r="AF577" s="688"/>
      <c r="AG577" s="688"/>
      <c r="AH577" s="688"/>
      <c r="AI577" s="688"/>
      <c r="AJ577" s="611">
        <f t="shared" si="95"/>
        <v>0</v>
      </c>
      <c r="AK577" s="688"/>
      <c r="AL577" s="688"/>
      <c r="AM577" s="688"/>
      <c r="AN577" s="688"/>
      <c r="AO577" s="688"/>
      <c r="AP577" s="688"/>
      <c r="AQ577" s="611">
        <f t="shared" si="96"/>
        <v>0</v>
      </c>
      <c r="AR577" s="473"/>
      <c r="AS577" s="664">
        <f t="shared" si="97"/>
        <v>562</v>
      </c>
      <c r="AT577" s="611">
        <f t="shared" si="100"/>
        <v>0</v>
      </c>
      <c r="AU577" s="611">
        <f t="shared" si="101"/>
        <v>0</v>
      </c>
      <c r="AV577" s="611">
        <f t="shared" si="102"/>
        <v>0</v>
      </c>
    </row>
    <row r="578" spans="1:48" ht="18" customHeight="1" x14ac:dyDescent="0.25">
      <c r="A578" s="664">
        <f t="shared" si="103"/>
        <v>563</v>
      </c>
      <c r="B578" s="688"/>
      <c r="C578" s="688"/>
      <c r="D578" s="688"/>
      <c r="E578" s="688"/>
      <c r="F578" s="688"/>
      <c r="G578" s="688"/>
      <c r="H578" s="611">
        <f t="shared" ref="H578:H594" si="104">SUM(C578:F578)-B578-G578</f>
        <v>0</v>
      </c>
      <c r="I578" s="688"/>
      <c r="J578" s="688"/>
      <c r="K578" s="688"/>
      <c r="L578" s="688"/>
      <c r="M578" s="688"/>
      <c r="N578" s="688"/>
      <c r="O578" s="611">
        <f t="shared" ref="O578:O594" si="105">SUM(J578:M578)-I578-N578</f>
        <v>0</v>
      </c>
      <c r="P578" s="688"/>
      <c r="Q578" s="688"/>
      <c r="R578" s="688"/>
      <c r="S578" s="688"/>
      <c r="T578" s="688"/>
      <c r="U578" s="688"/>
      <c r="V578" s="611">
        <f t="shared" si="98"/>
        <v>0</v>
      </c>
      <c r="W578" s="688"/>
      <c r="X578" s="688"/>
      <c r="Y578" s="688"/>
      <c r="Z578" s="688"/>
      <c r="AA578" s="688"/>
      <c r="AB578" s="688"/>
      <c r="AC578" s="611">
        <f t="shared" si="99"/>
        <v>0</v>
      </c>
      <c r="AD578" s="688"/>
      <c r="AE578" s="688"/>
      <c r="AF578" s="688"/>
      <c r="AG578" s="688"/>
      <c r="AH578" s="688"/>
      <c r="AI578" s="688"/>
      <c r="AJ578" s="611">
        <f t="shared" ref="AJ578:AJ594" si="106">SUM(AE578:AH578)-AD578-AI578</f>
        <v>0</v>
      </c>
      <c r="AK578" s="688"/>
      <c r="AL578" s="688"/>
      <c r="AM578" s="688"/>
      <c r="AN578" s="688"/>
      <c r="AO578" s="688"/>
      <c r="AP578" s="688"/>
      <c r="AQ578" s="611">
        <f t="shared" ref="AQ578:AQ594" si="107">SUM(AL578:AO578)-AK578-AP578</f>
        <v>0</v>
      </c>
      <c r="AR578" s="473"/>
      <c r="AS578" s="664">
        <f t="shared" ref="AS578:AS594" si="108">A578</f>
        <v>563</v>
      </c>
      <c r="AT578" s="611">
        <f t="shared" si="100"/>
        <v>0</v>
      </c>
      <c r="AU578" s="611">
        <f t="shared" si="101"/>
        <v>0</v>
      </c>
      <c r="AV578" s="611">
        <f t="shared" si="102"/>
        <v>0</v>
      </c>
    </row>
    <row r="579" spans="1:48" ht="18" customHeight="1" x14ac:dyDescent="0.25">
      <c r="A579" s="664">
        <f t="shared" si="103"/>
        <v>564</v>
      </c>
      <c r="B579" s="688"/>
      <c r="C579" s="688"/>
      <c r="D579" s="688"/>
      <c r="E579" s="688"/>
      <c r="F579" s="688"/>
      <c r="G579" s="688"/>
      <c r="H579" s="611">
        <f t="shared" si="104"/>
        <v>0</v>
      </c>
      <c r="I579" s="688"/>
      <c r="J579" s="688"/>
      <c r="K579" s="688"/>
      <c r="L579" s="688"/>
      <c r="M579" s="688"/>
      <c r="N579" s="688"/>
      <c r="O579" s="611">
        <f t="shared" si="105"/>
        <v>0</v>
      </c>
      <c r="P579" s="688"/>
      <c r="Q579" s="688"/>
      <c r="R579" s="688"/>
      <c r="S579" s="688"/>
      <c r="T579" s="688"/>
      <c r="U579" s="688"/>
      <c r="V579" s="611">
        <f t="shared" si="98"/>
        <v>0</v>
      </c>
      <c r="W579" s="688"/>
      <c r="X579" s="688"/>
      <c r="Y579" s="688"/>
      <c r="Z579" s="688"/>
      <c r="AA579" s="688"/>
      <c r="AB579" s="688"/>
      <c r="AC579" s="611">
        <f t="shared" si="99"/>
        <v>0</v>
      </c>
      <c r="AD579" s="688"/>
      <c r="AE579" s="688"/>
      <c r="AF579" s="688"/>
      <c r="AG579" s="688"/>
      <c r="AH579" s="688"/>
      <c r="AI579" s="688"/>
      <c r="AJ579" s="611">
        <f t="shared" si="106"/>
        <v>0</v>
      </c>
      <c r="AK579" s="688"/>
      <c r="AL579" s="688"/>
      <c r="AM579" s="688"/>
      <c r="AN579" s="688"/>
      <c r="AO579" s="688"/>
      <c r="AP579" s="688"/>
      <c r="AQ579" s="611">
        <f t="shared" si="107"/>
        <v>0</v>
      </c>
      <c r="AR579" s="473"/>
      <c r="AS579" s="664">
        <f t="shared" si="108"/>
        <v>564</v>
      </c>
      <c r="AT579" s="611">
        <f t="shared" si="100"/>
        <v>0</v>
      </c>
      <c r="AU579" s="611">
        <f t="shared" si="101"/>
        <v>0</v>
      </c>
      <c r="AV579" s="611">
        <f t="shared" si="102"/>
        <v>0</v>
      </c>
    </row>
    <row r="580" spans="1:48" ht="18" customHeight="1" x14ac:dyDescent="0.25">
      <c r="A580" s="664">
        <f t="shared" si="103"/>
        <v>565</v>
      </c>
      <c r="B580" s="688"/>
      <c r="C580" s="688"/>
      <c r="D580" s="688"/>
      <c r="E580" s="688"/>
      <c r="F580" s="688"/>
      <c r="G580" s="688"/>
      <c r="H580" s="611">
        <f t="shared" si="104"/>
        <v>0</v>
      </c>
      <c r="I580" s="688"/>
      <c r="J580" s="688"/>
      <c r="K580" s="688"/>
      <c r="L580" s="688"/>
      <c r="M580" s="688"/>
      <c r="N580" s="688"/>
      <c r="O580" s="611">
        <f t="shared" si="105"/>
        <v>0</v>
      </c>
      <c r="P580" s="688"/>
      <c r="Q580" s="688"/>
      <c r="R580" s="688"/>
      <c r="S580" s="688"/>
      <c r="T580" s="688"/>
      <c r="U580" s="688"/>
      <c r="V580" s="611">
        <f t="shared" si="98"/>
        <v>0</v>
      </c>
      <c r="W580" s="688"/>
      <c r="X580" s="688"/>
      <c r="Y580" s="688"/>
      <c r="Z580" s="688"/>
      <c r="AA580" s="688"/>
      <c r="AB580" s="688"/>
      <c r="AC580" s="611">
        <f t="shared" si="99"/>
        <v>0</v>
      </c>
      <c r="AD580" s="688"/>
      <c r="AE580" s="688"/>
      <c r="AF580" s="688"/>
      <c r="AG580" s="688"/>
      <c r="AH580" s="688"/>
      <c r="AI580" s="688"/>
      <c r="AJ580" s="611">
        <f t="shared" si="106"/>
        <v>0</v>
      </c>
      <c r="AK580" s="688"/>
      <c r="AL580" s="688"/>
      <c r="AM580" s="688"/>
      <c r="AN580" s="688"/>
      <c r="AO580" s="688"/>
      <c r="AP580" s="688"/>
      <c r="AQ580" s="611">
        <f t="shared" si="107"/>
        <v>0</v>
      </c>
      <c r="AR580" s="473"/>
      <c r="AS580" s="664">
        <f t="shared" si="108"/>
        <v>565</v>
      </c>
      <c r="AT580" s="611">
        <f t="shared" si="100"/>
        <v>0</v>
      </c>
      <c r="AU580" s="611">
        <f t="shared" si="101"/>
        <v>0</v>
      </c>
      <c r="AV580" s="611">
        <f t="shared" si="102"/>
        <v>0</v>
      </c>
    </row>
    <row r="581" spans="1:48" ht="18" customHeight="1" x14ac:dyDescent="0.25">
      <c r="A581" s="664">
        <f t="shared" si="103"/>
        <v>566</v>
      </c>
      <c r="B581" s="688"/>
      <c r="C581" s="688"/>
      <c r="D581" s="688"/>
      <c r="E581" s="688"/>
      <c r="F581" s="688"/>
      <c r="G581" s="688"/>
      <c r="H581" s="611">
        <f t="shared" si="104"/>
        <v>0</v>
      </c>
      <c r="I581" s="688"/>
      <c r="J581" s="688"/>
      <c r="K581" s="688"/>
      <c r="L581" s="688"/>
      <c r="M581" s="688"/>
      <c r="N581" s="688"/>
      <c r="O581" s="611">
        <f t="shared" si="105"/>
        <v>0</v>
      </c>
      <c r="P581" s="688"/>
      <c r="Q581" s="688"/>
      <c r="R581" s="688"/>
      <c r="S581" s="688"/>
      <c r="T581" s="688"/>
      <c r="U581" s="688"/>
      <c r="V581" s="611">
        <f t="shared" si="98"/>
        <v>0</v>
      </c>
      <c r="W581" s="688"/>
      <c r="X581" s="688"/>
      <c r="Y581" s="688"/>
      <c r="Z581" s="688"/>
      <c r="AA581" s="688"/>
      <c r="AB581" s="688"/>
      <c r="AC581" s="611">
        <f t="shared" si="99"/>
        <v>0</v>
      </c>
      <c r="AD581" s="688"/>
      <c r="AE581" s="688"/>
      <c r="AF581" s="688"/>
      <c r="AG581" s="688"/>
      <c r="AH581" s="688"/>
      <c r="AI581" s="688"/>
      <c r="AJ581" s="611">
        <f t="shared" si="106"/>
        <v>0</v>
      </c>
      <c r="AK581" s="688"/>
      <c r="AL581" s="688"/>
      <c r="AM581" s="688"/>
      <c r="AN581" s="688"/>
      <c r="AO581" s="688"/>
      <c r="AP581" s="688"/>
      <c r="AQ581" s="611">
        <f t="shared" si="107"/>
        <v>0</v>
      </c>
      <c r="AR581" s="473"/>
      <c r="AS581" s="664">
        <f t="shared" si="108"/>
        <v>566</v>
      </c>
      <c r="AT581" s="611">
        <f t="shared" si="100"/>
        <v>0</v>
      </c>
      <c r="AU581" s="611">
        <f t="shared" si="101"/>
        <v>0</v>
      </c>
      <c r="AV581" s="611">
        <f t="shared" si="102"/>
        <v>0</v>
      </c>
    </row>
    <row r="582" spans="1:48" ht="18" customHeight="1" x14ac:dyDescent="0.25">
      <c r="A582" s="664">
        <f t="shared" si="103"/>
        <v>567</v>
      </c>
      <c r="B582" s="688"/>
      <c r="C582" s="688"/>
      <c r="D582" s="688"/>
      <c r="E582" s="688"/>
      <c r="F582" s="688"/>
      <c r="G582" s="688"/>
      <c r="H582" s="611">
        <f t="shared" si="104"/>
        <v>0</v>
      </c>
      <c r="I582" s="688"/>
      <c r="J582" s="688"/>
      <c r="K582" s="688"/>
      <c r="L582" s="688"/>
      <c r="M582" s="688"/>
      <c r="N582" s="688"/>
      <c r="O582" s="611">
        <f t="shared" si="105"/>
        <v>0</v>
      </c>
      <c r="P582" s="688"/>
      <c r="Q582" s="688"/>
      <c r="R582" s="688"/>
      <c r="S582" s="688"/>
      <c r="T582" s="688"/>
      <c r="U582" s="688"/>
      <c r="V582" s="611">
        <f t="shared" si="98"/>
        <v>0</v>
      </c>
      <c r="W582" s="688"/>
      <c r="X582" s="688"/>
      <c r="Y582" s="688"/>
      <c r="Z582" s="688"/>
      <c r="AA582" s="688"/>
      <c r="AB582" s="688"/>
      <c r="AC582" s="611">
        <f t="shared" si="99"/>
        <v>0</v>
      </c>
      <c r="AD582" s="688"/>
      <c r="AE582" s="688"/>
      <c r="AF582" s="688"/>
      <c r="AG582" s="688"/>
      <c r="AH582" s="688"/>
      <c r="AI582" s="688"/>
      <c r="AJ582" s="611">
        <f t="shared" si="106"/>
        <v>0</v>
      </c>
      <c r="AK582" s="688"/>
      <c r="AL582" s="688"/>
      <c r="AM582" s="688"/>
      <c r="AN582" s="688"/>
      <c r="AO582" s="688"/>
      <c r="AP582" s="688"/>
      <c r="AQ582" s="611">
        <f t="shared" si="107"/>
        <v>0</v>
      </c>
      <c r="AR582" s="473"/>
      <c r="AS582" s="664">
        <f t="shared" si="108"/>
        <v>567</v>
      </c>
      <c r="AT582" s="611">
        <f t="shared" si="100"/>
        <v>0</v>
      </c>
      <c r="AU582" s="611">
        <f t="shared" si="101"/>
        <v>0</v>
      </c>
      <c r="AV582" s="611">
        <f t="shared" si="102"/>
        <v>0</v>
      </c>
    </row>
    <row r="583" spans="1:48" ht="18" customHeight="1" x14ac:dyDescent="0.25">
      <c r="A583" s="664">
        <f t="shared" si="103"/>
        <v>568</v>
      </c>
      <c r="B583" s="688"/>
      <c r="C583" s="688"/>
      <c r="D583" s="688"/>
      <c r="E583" s="688"/>
      <c r="F583" s="688"/>
      <c r="G583" s="688"/>
      <c r="H583" s="611">
        <f t="shared" si="104"/>
        <v>0</v>
      </c>
      <c r="I583" s="688"/>
      <c r="J583" s="688"/>
      <c r="K583" s="688"/>
      <c r="L583" s="688"/>
      <c r="M583" s="688"/>
      <c r="N583" s="688"/>
      <c r="O583" s="611">
        <f t="shared" si="105"/>
        <v>0</v>
      </c>
      <c r="P583" s="688"/>
      <c r="Q583" s="688"/>
      <c r="R583" s="688"/>
      <c r="S583" s="688"/>
      <c r="T583" s="688"/>
      <c r="U583" s="688"/>
      <c r="V583" s="611">
        <f t="shared" si="98"/>
        <v>0</v>
      </c>
      <c r="W583" s="688"/>
      <c r="X583" s="688"/>
      <c r="Y583" s="688"/>
      <c r="Z583" s="688"/>
      <c r="AA583" s="688"/>
      <c r="AB583" s="688"/>
      <c r="AC583" s="611">
        <f t="shared" si="99"/>
        <v>0</v>
      </c>
      <c r="AD583" s="688"/>
      <c r="AE583" s="688"/>
      <c r="AF583" s="688"/>
      <c r="AG583" s="688"/>
      <c r="AH583" s="688"/>
      <c r="AI583" s="688"/>
      <c r="AJ583" s="611">
        <f t="shared" si="106"/>
        <v>0</v>
      </c>
      <c r="AK583" s="688"/>
      <c r="AL583" s="688"/>
      <c r="AM583" s="688"/>
      <c r="AN583" s="688"/>
      <c r="AO583" s="688"/>
      <c r="AP583" s="688"/>
      <c r="AQ583" s="611">
        <f t="shared" si="107"/>
        <v>0</v>
      </c>
      <c r="AR583" s="473"/>
      <c r="AS583" s="664">
        <f t="shared" si="108"/>
        <v>568</v>
      </c>
      <c r="AT583" s="611">
        <f t="shared" si="100"/>
        <v>0</v>
      </c>
      <c r="AU583" s="611">
        <f t="shared" si="101"/>
        <v>0</v>
      </c>
      <c r="AV583" s="611">
        <f t="shared" si="102"/>
        <v>0</v>
      </c>
    </row>
    <row r="584" spans="1:48" ht="18" customHeight="1" x14ac:dyDescent="0.25">
      <c r="A584" s="664">
        <f t="shared" si="103"/>
        <v>569</v>
      </c>
      <c r="B584" s="688"/>
      <c r="C584" s="688"/>
      <c r="D584" s="688"/>
      <c r="E584" s="688"/>
      <c r="F584" s="688"/>
      <c r="G584" s="688"/>
      <c r="H584" s="611">
        <f t="shared" si="104"/>
        <v>0</v>
      </c>
      <c r="I584" s="688"/>
      <c r="J584" s="688"/>
      <c r="K584" s="688"/>
      <c r="L584" s="688"/>
      <c r="M584" s="688"/>
      <c r="N584" s="688"/>
      <c r="O584" s="611">
        <f t="shared" si="105"/>
        <v>0</v>
      </c>
      <c r="P584" s="688"/>
      <c r="Q584" s="688"/>
      <c r="R584" s="688"/>
      <c r="S584" s="688"/>
      <c r="T584" s="688"/>
      <c r="U584" s="688"/>
      <c r="V584" s="611">
        <f t="shared" si="98"/>
        <v>0</v>
      </c>
      <c r="W584" s="688"/>
      <c r="X584" s="688"/>
      <c r="Y584" s="688"/>
      <c r="Z584" s="688"/>
      <c r="AA584" s="688"/>
      <c r="AB584" s="688"/>
      <c r="AC584" s="611">
        <f t="shared" si="99"/>
        <v>0</v>
      </c>
      <c r="AD584" s="688"/>
      <c r="AE584" s="688"/>
      <c r="AF584" s="688"/>
      <c r="AG584" s="688"/>
      <c r="AH584" s="688"/>
      <c r="AI584" s="688"/>
      <c r="AJ584" s="611">
        <f t="shared" si="106"/>
        <v>0</v>
      </c>
      <c r="AK584" s="688"/>
      <c r="AL584" s="688"/>
      <c r="AM584" s="688"/>
      <c r="AN584" s="688"/>
      <c r="AO584" s="688"/>
      <c r="AP584" s="688"/>
      <c r="AQ584" s="611">
        <f t="shared" si="107"/>
        <v>0</v>
      </c>
      <c r="AR584" s="473"/>
      <c r="AS584" s="664">
        <f t="shared" si="108"/>
        <v>569</v>
      </c>
      <c r="AT584" s="611">
        <f t="shared" si="100"/>
        <v>0</v>
      </c>
      <c r="AU584" s="611">
        <f t="shared" si="101"/>
        <v>0</v>
      </c>
      <c r="AV584" s="611">
        <f t="shared" si="102"/>
        <v>0</v>
      </c>
    </row>
    <row r="585" spans="1:48" ht="18" customHeight="1" x14ac:dyDescent="0.25">
      <c r="A585" s="664">
        <f t="shared" si="103"/>
        <v>570</v>
      </c>
      <c r="B585" s="688"/>
      <c r="C585" s="688"/>
      <c r="D585" s="688"/>
      <c r="E585" s="688"/>
      <c r="F585" s="688"/>
      <c r="G585" s="688"/>
      <c r="H585" s="611">
        <f t="shared" si="104"/>
        <v>0</v>
      </c>
      <c r="I585" s="688"/>
      <c r="J585" s="688"/>
      <c r="K585" s="688"/>
      <c r="L585" s="688"/>
      <c r="M585" s="688"/>
      <c r="N585" s="688"/>
      <c r="O585" s="611">
        <f t="shared" si="105"/>
        <v>0</v>
      </c>
      <c r="P585" s="688"/>
      <c r="Q585" s="688"/>
      <c r="R585" s="688"/>
      <c r="S585" s="688"/>
      <c r="T585" s="688"/>
      <c r="U585" s="688"/>
      <c r="V585" s="611">
        <f t="shared" si="98"/>
        <v>0</v>
      </c>
      <c r="W585" s="688"/>
      <c r="X585" s="688"/>
      <c r="Y585" s="688"/>
      <c r="Z585" s="688"/>
      <c r="AA585" s="688"/>
      <c r="AB585" s="688"/>
      <c r="AC585" s="611">
        <f t="shared" si="99"/>
        <v>0</v>
      </c>
      <c r="AD585" s="688"/>
      <c r="AE585" s="688"/>
      <c r="AF585" s="688"/>
      <c r="AG585" s="688"/>
      <c r="AH585" s="688"/>
      <c r="AI585" s="688"/>
      <c r="AJ585" s="611">
        <f t="shared" si="106"/>
        <v>0</v>
      </c>
      <c r="AK585" s="688"/>
      <c r="AL585" s="688"/>
      <c r="AM585" s="688"/>
      <c r="AN585" s="688"/>
      <c r="AO585" s="688"/>
      <c r="AP585" s="688"/>
      <c r="AQ585" s="611">
        <f t="shared" si="107"/>
        <v>0</v>
      </c>
      <c r="AR585" s="473"/>
      <c r="AS585" s="664">
        <f t="shared" si="108"/>
        <v>570</v>
      </c>
      <c r="AT585" s="611">
        <f t="shared" si="100"/>
        <v>0</v>
      </c>
      <c r="AU585" s="611">
        <f t="shared" si="101"/>
        <v>0</v>
      </c>
      <c r="AV585" s="611">
        <f t="shared" si="102"/>
        <v>0</v>
      </c>
    </row>
    <row r="586" spans="1:48" ht="18" customHeight="1" x14ac:dyDescent="0.25">
      <c r="A586" s="664">
        <f t="shared" si="103"/>
        <v>571</v>
      </c>
      <c r="B586" s="688"/>
      <c r="C586" s="688"/>
      <c r="D586" s="688"/>
      <c r="E586" s="688"/>
      <c r="F586" s="688"/>
      <c r="G586" s="688"/>
      <c r="H586" s="611">
        <f t="shared" si="104"/>
        <v>0</v>
      </c>
      <c r="I586" s="688"/>
      <c r="J586" s="688"/>
      <c r="K586" s="688"/>
      <c r="L586" s="688"/>
      <c r="M586" s="688"/>
      <c r="N586" s="688"/>
      <c r="O586" s="611">
        <f t="shared" si="105"/>
        <v>0</v>
      </c>
      <c r="P586" s="688"/>
      <c r="Q586" s="688"/>
      <c r="R586" s="688"/>
      <c r="S586" s="688"/>
      <c r="T586" s="688"/>
      <c r="U586" s="688"/>
      <c r="V586" s="611">
        <f t="shared" si="98"/>
        <v>0</v>
      </c>
      <c r="W586" s="688"/>
      <c r="X586" s="688"/>
      <c r="Y586" s="688"/>
      <c r="Z586" s="688"/>
      <c r="AA586" s="688"/>
      <c r="AB586" s="688"/>
      <c r="AC586" s="611">
        <f t="shared" si="99"/>
        <v>0</v>
      </c>
      <c r="AD586" s="688"/>
      <c r="AE586" s="688"/>
      <c r="AF586" s="688"/>
      <c r="AG586" s="688"/>
      <c r="AH586" s="688"/>
      <c r="AI586" s="688"/>
      <c r="AJ586" s="611">
        <f t="shared" si="106"/>
        <v>0</v>
      </c>
      <c r="AK586" s="688"/>
      <c r="AL586" s="688"/>
      <c r="AM586" s="688"/>
      <c r="AN586" s="688"/>
      <c r="AO586" s="688"/>
      <c r="AP586" s="688"/>
      <c r="AQ586" s="611">
        <f t="shared" si="107"/>
        <v>0</v>
      </c>
      <c r="AR586" s="473"/>
      <c r="AS586" s="664">
        <f t="shared" si="108"/>
        <v>571</v>
      </c>
      <c r="AT586" s="611">
        <f t="shared" si="100"/>
        <v>0</v>
      </c>
      <c r="AU586" s="611">
        <f t="shared" si="101"/>
        <v>0</v>
      </c>
      <c r="AV586" s="611">
        <f t="shared" si="102"/>
        <v>0</v>
      </c>
    </row>
    <row r="587" spans="1:48" ht="18" customHeight="1" x14ac:dyDescent="0.25">
      <c r="A587" s="664">
        <f t="shared" si="103"/>
        <v>572</v>
      </c>
      <c r="B587" s="688"/>
      <c r="C587" s="688"/>
      <c r="D587" s="688"/>
      <c r="E587" s="688"/>
      <c r="F587" s="688"/>
      <c r="G587" s="688"/>
      <c r="H587" s="611">
        <f t="shared" si="104"/>
        <v>0</v>
      </c>
      <c r="I587" s="688"/>
      <c r="J587" s="688"/>
      <c r="K587" s="688"/>
      <c r="L587" s="688"/>
      <c r="M587" s="688"/>
      <c r="N587" s="688"/>
      <c r="O587" s="611">
        <f t="shared" si="105"/>
        <v>0</v>
      </c>
      <c r="P587" s="688"/>
      <c r="Q587" s="688"/>
      <c r="R587" s="688"/>
      <c r="S587" s="688"/>
      <c r="T587" s="688"/>
      <c r="U587" s="688"/>
      <c r="V587" s="611">
        <f t="shared" si="98"/>
        <v>0</v>
      </c>
      <c r="W587" s="688"/>
      <c r="X587" s="688"/>
      <c r="Y587" s="688"/>
      <c r="Z587" s="688"/>
      <c r="AA587" s="688"/>
      <c r="AB587" s="688"/>
      <c r="AC587" s="611">
        <f t="shared" si="99"/>
        <v>0</v>
      </c>
      <c r="AD587" s="688"/>
      <c r="AE587" s="688"/>
      <c r="AF587" s="688"/>
      <c r="AG587" s="688"/>
      <c r="AH587" s="688"/>
      <c r="AI587" s="688"/>
      <c r="AJ587" s="611">
        <f t="shared" si="106"/>
        <v>0</v>
      </c>
      <c r="AK587" s="688"/>
      <c r="AL587" s="688"/>
      <c r="AM587" s="688"/>
      <c r="AN587" s="688"/>
      <c r="AO587" s="688"/>
      <c r="AP587" s="688"/>
      <c r="AQ587" s="611">
        <f t="shared" si="107"/>
        <v>0</v>
      </c>
      <c r="AR587" s="473"/>
      <c r="AS587" s="664">
        <f t="shared" si="108"/>
        <v>572</v>
      </c>
      <c r="AT587" s="611">
        <f t="shared" si="100"/>
        <v>0</v>
      </c>
      <c r="AU587" s="611">
        <f t="shared" si="101"/>
        <v>0</v>
      </c>
      <c r="AV587" s="611">
        <f t="shared" si="102"/>
        <v>0</v>
      </c>
    </row>
    <row r="588" spans="1:48" ht="18" customHeight="1" x14ac:dyDescent="0.25">
      <c r="A588" s="664">
        <f t="shared" si="103"/>
        <v>573</v>
      </c>
      <c r="B588" s="688"/>
      <c r="C588" s="688"/>
      <c r="D588" s="688"/>
      <c r="E588" s="688"/>
      <c r="F588" s="688"/>
      <c r="G588" s="688"/>
      <c r="H588" s="611">
        <f t="shared" si="104"/>
        <v>0</v>
      </c>
      <c r="I588" s="688"/>
      <c r="J588" s="688"/>
      <c r="K588" s="688"/>
      <c r="L588" s="688"/>
      <c r="M588" s="688"/>
      <c r="N588" s="688"/>
      <c r="O588" s="611">
        <f t="shared" si="105"/>
        <v>0</v>
      </c>
      <c r="P588" s="688"/>
      <c r="Q588" s="688"/>
      <c r="R588" s="688"/>
      <c r="S588" s="688"/>
      <c r="T588" s="688"/>
      <c r="U588" s="688"/>
      <c r="V588" s="611">
        <f t="shared" si="98"/>
        <v>0</v>
      </c>
      <c r="W588" s="688"/>
      <c r="X588" s="688"/>
      <c r="Y588" s="688"/>
      <c r="Z588" s="688"/>
      <c r="AA588" s="688"/>
      <c r="AB588" s="688"/>
      <c r="AC588" s="611">
        <f t="shared" si="99"/>
        <v>0</v>
      </c>
      <c r="AD588" s="688"/>
      <c r="AE588" s="688"/>
      <c r="AF588" s="688"/>
      <c r="AG588" s="688"/>
      <c r="AH588" s="688"/>
      <c r="AI588" s="688"/>
      <c r="AJ588" s="611">
        <f t="shared" si="106"/>
        <v>0</v>
      </c>
      <c r="AK588" s="688"/>
      <c r="AL588" s="688"/>
      <c r="AM588" s="688"/>
      <c r="AN588" s="688"/>
      <c r="AO588" s="688"/>
      <c r="AP588" s="688"/>
      <c r="AQ588" s="611">
        <f t="shared" si="107"/>
        <v>0</v>
      </c>
      <c r="AR588" s="473"/>
      <c r="AS588" s="664">
        <f t="shared" si="108"/>
        <v>573</v>
      </c>
      <c r="AT588" s="611">
        <f t="shared" si="100"/>
        <v>0</v>
      </c>
      <c r="AU588" s="611">
        <f t="shared" si="101"/>
        <v>0</v>
      </c>
      <c r="AV588" s="611">
        <f t="shared" si="102"/>
        <v>0</v>
      </c>
    </row>
    <row r="589" spans="1:48" ht="18" customHeight="1" x14ac:dyDescent="0.25">
      <c r="A589" s="664">
        <f t="shared" si="103"/>
        <v>574</v>
      </c>
      <c r="B589" s="688"/>
      <c r="C589" s="688"/>
      <c r="D589" s="688"/>
      <c r="E589" s="688"/>
      <c r="F589" s="688"/>
      <c r="G589" s="688"/>
      <c r="H589" s="611">
        <f t="shared" si="104"/>
        <v>0</v>
      </c>
      <c r="I589" s="688"/>
      <c r="J589" s="688"/>
      <c r="K589" s="688"/>
      <c r="L589" s="688"/>
      <c r="M589" s="688"/>
      <c r="N589" s="688"/>
      <c r="O589" s="611">
        <f t="shared" si="105"/>
        <v>0</v>
      </c>
      <c r="P589" s="688"/>
      <c r="Q589" s="688"/>
      <c r="R589" s="688"/>
      <c r="S589" s="688"/>
      <c r="T589" s="688"/>
      <c r="U589" s="688"/>
      <c r="V589" s="611">
        <f t="shared" si="98"/>
        <v>0</v>
      </c>
      <c r="W589" s="688"/>
      <c r="X589" s="688"/>
      <c r="Y589" s="688"/>
      <c r="Z589" s="688"/>
      <c r="AA589" s="688"/>
      <c r="AB589" s="688"/>
      <c r="AC589" s="611">
        <f t="shared" si="99"/>
        <v>0</v>
      </c>
      <c r="AD589" s="688"/>
      <c r="AE589" s="688"/>
      <c r="AF589" s="688"/>
      <c r="AG589" s="688"/>
      <c r="AH589" s="688"/>
      <c r="AI589" s="688"/>
      <c r="AJ589" s="611">
        <f t="shared" si="106"/>
        <v>0</v>
      </c>
      <c r="AK589" s="688"/>
      <c r="AL589" s="688"/>
      <c r="AM589" s="688"/>
      <c r="AN589" s="688"/>
      <c r="AO589" s="688"/>
      <c r="AP589" s="688"/>
      <c r="AQ589" s="611">
        <f t="shared" si="107"/>
        <v>0</v>
      </c>
      <c r="AR589" s="473"/>
      <c r="AS589" s="664">
        <f t="shared" si="108"/>
        <v>574</v>
      </c>
      <c r="AT589" s="611">
        <f t="shared" si="100"/>
        <v>0</v>
      </c>
      <c r="AU589" s="611">
        <f t="shared" si="101"/>
        <v>0</v>
      </c>
      <c r="AV589" s="611">
        <f t="shared" si="102"/>
        <v>0</v>
      </c>
    </row>
    <row r="590" spans="1:48" ht="18" customHeight="1" x14ac:dyDescent="0.25">
      <c r="A590" s="664">
        <f t="shared" si="103"/>
        <v>575</v>
      </c>
      <c r="B590" s="688"/>
      <c r="C590" s="688"/>
      <c r="D590" s="688"/>
      <c r="E590" s="688"/>
      <c r="F590" s="688"/>
      <c r="G590" s="688"/>
      <c r="H590" s="611">
        <f t="shared" si="104"/>
        <v>0</v>
      </c>
      <c r="I590" s="688"/>
      <c r="J590" s="688"/>
      <c r="K590" s="688"/>
      <c r="L590" s="688"/>
      <c r="M590" s="688"/>
      <c r="N590" s="688"/>
      <c r="O590" s="611">
        <f t="shared" si="105"/>
        <v>0</v>
      </c>
      <c r="P590" s="688"/>
      <c r="Q590" s="688"/>
      <c r="R590" s="688"/>
      <c r="S590" s="688"/>
      <c r="T590" s="688"/>
      <c r="U590" s="688"/>
      <c r="V590" s="611">
        <f t="shared" si="98"/>
        <v>0</v>
      </c>
      <c r="W590" s="688"/>
      <c r="X590" s="688"/>
      <c r="Y590" s="688"/>
      <c r="Z590" s="688"/>
      <c r="AA590" s="688"/>
      <c r="AB590" s="688"/>
      <c r="AC590" s="611">
        <f t="shared" si="99"/>
        <v>0</v>
      </c>
      <c r="AD590" s="688"/>
      <c r="AE590" s="688"/>
      <c r="AF590" s="688"/>
      <c r="AG590" s="688"/>
      <c r="AH590" s="688"/>
      <c r="AI590" s="688"/>
      <c r="AJ590" s="611">
        <f t="shared" si="106"/>
        <v>0</v>
      </c>
      <c r="AK590" s="688"/>
      <c r="AL590" s="688"/>
      <c r="AM590" s="688"/>
      <c r="AN590" s="688"/>
      <c r="AO590" s="688"/>
      <c r="AP590" s="688"/>
      <c r="AQ590" s="611">
        <f t="shared" si="107"/>
        <v>0</v>
      </c>
      <c r="AR590" s="473"/>
      <c r="AS590" s="664">
        <f t="shared" si="108"/>
        <v>575</v>
      </c>
      <c r="AT590" s="611">
        <f t="shared" si="100"/>
        <v>0</v>
      </c>
      <c r="AU590" s="611">
        <f t="shared" si="101"/>
        <v>0</v>
      </c>
      <c r="AV590" s="611">
        <f t="shared" si="102"/>
        <v>0</v>
      </c>
    </row>
    <row r="591" spans="1:48" ht="18" customHeight="1" x14ac:dyDescent="0.25">
      <c r="A591" s="664">
        <f t="shared" si="103"/>
        <v>576</v>
      </c>
      <c r="B591" s="688"/>
      <c r="C591" s="688"/>
      <c r="D591" s="688"/>
      <c r="E591" s="688"/>
      <c r="F591" s="688"/>
      <c r="G591" s="688"/>
      <c r="H591" s="611">
        <f t="shared" si="104"/>
        <v>0</v>
      </c>
      <c r="I591" s="688"/>
      <c r="J591" s="688"/>
      <c r="K591" s="688"/>
      <c r="L591" s="688"/>
      <c r="M591" s="688"/>
      <c r="N591" s="688"/>
      <c r="O591" s="611">
        <f t="shared" si="105"/>
        <v>0</v>
      </c>
      <c r="P591" s="688"/>
      <c r="Q591" s="688"/>
      <c r="R591" s="688"/>
      <c r="S591" s="688"/>
      <c r="T591" s="688"/>
      <c r="U591" s="688"/>
      <c r="V591" s="611">
        <f t="shared" si="98"/>
        <v>0</v>
      </c>
      <c r="W591" s="688"/>
      <c r="X591" s="688"/>
      <c r="Y591" s="688"/>
      <c r="Z591" s="688"/>
      <c r="AA591" s="688"/>
      <c r="AB591" s="688"/>
      <c r="AC591" s="611">
        <f t="shared" si="99"/>
        <v>0</v>
      </c>
      <c r="AD591" s="688"/>
      <c r="AE591" s="688"/>
      <c r="AF591" s="688"/>
      <c r="AG591" s="688"/>
      <c r="AH591" s="688"/>
      <c r="AI591" s="688"/>
      <c r="AJ591" s="611">
        <f t="shared" si="106"/>
        <v>0</v>
      </c>
      <c r="AK591" s="688"/>
      <c r="AL591" s="688"/>
      <c r="AM591" s="688"/>
      <c r="AN591" s="688"/>
      <c r="AO591" s="688"/>
      <c r="AP591" s="688"/>
      <c r="AQ591" s="611">
        <f t="shared" si="107"/>
        <v>0</v>
      </c>
      <c r="AR591" s="473"/>
      <c r="AS591" s="664">
        <f t="shared" si="108"/>
        <v>576</v>
      </c>
      <c r="AT591" s="611">
        <f t="shared" si="100"/>
        <v>0</v>
      </c>
      <c r="AU591" s="611">
        <f t="shared" si="101"/>
        <v>0</v>
      </c>
      <c r="AV591" s="611">
        <f t="shared" si="102"/>
        <v>0</v>
      </c>
    </row>
    <row r="592" spans="1:48" ht="18" customHeight="1" x14ac:dyDescent="0.25">
      <c r="A592" s="664">
        <f t="shared" si="103"/>
        <v>577</v>
      </c>
      <c r="B592" s="688"/>
      <c r="C592" s="688"/>
      <c r="D592" s="688"/>
      <c r="E592" s="688"/>
      <c r="F592" s="688"/>
      <c r="G592" s="688"/>
      <c r="H592" s="611">
        <f t="shared" si="104"/>
        <v>0</v>
      </c>
      <c r="I592" s="688"/>
      <c r="J592" s="688"/>
      <c r="K592" s="688"/>
      <c r="L592" s="688"/>
      <c r="M592" s="688"/>
      <c r="N592" s="688"/>
      <c r="O592" s="611">
        <f t="shared" si="105"/>
        <v>0</v>
      </c>
      <c r="P592" s="688"/>
      <c r="Q592" s="688"/>
      <c r="R592" s="688"/>
      <c r="S592" s="688"/>
      <c r="T592" s="688"/>
      <c r="U592" s="688"/>
      <c r="V592" s="611">
        <f t="shared" si="98"/>
        <v>0</v>
      </c>
      <c r="W592" s="688"/>
      <c r="X592" s="688"/>
      <c r="Y592" s="688"/>
      <c r="Z592" s="688"/>
      <c r="AA592" s="688"/>
      <c r="AB592" s="688"/>
      <c r="AC592" s="611">
        <f t="shared" si="99"/>
        <v>0</v>
      </c>
      <c r="AD592" s="688"/>
      <c r="AE592" s="688"/>
      <c r="AF592" s="688"/>
      <c r="AG592" s="688"/>
      <c r="AH592" s="688"/>
      <c r="AI592" s="688"/>
      <c r="AJ592" s="611">
        <f t="shared" si="106"/>
        <v>0</v>
      </c>
      <c r="AK592" s="688"/>
      <c r="AL592" s="688"/>
      <c r="AM592" s="688"/>
      <c r="AN592" s="688"/>
      <c r="AO592" s="688"/>
      <c r="AP592" s="688"/>
      <c r="AQ592" s="611">
        <f t="shared" si="107"/>
        <v>0</v>
      </c>
      <c r="AR592" s="473"/>
      <c r="AS592" s="664">
        <f t="shared" si="108"/>
        <v>577</v>
      </c>
      <c r="AT592" s="611">
        <f t="shared" si="100"/>
        <v>0</v>
      </c>
      <c r="AU592" s="611">
        <f t="shared" si="101"/>
        <v>0</v>
      </c>
      <c r="AV592" s="611">
        <f t="shared" si="102"/>
        <v>0</v>
      </c>
    </row>
    <row r="593" spans="1:48" ht="18" customHeight="1" x14ac:dyDescent="0.25">
      <c r="A593" s="664">
        <f t="shared" si="103"/>
        <v>578</v>
      </c>
      <c r="B593" s="688"/>
      <c r="C593" s="688"/>
      <c r="D593" s="688"/>
      <c r="E593" s="688"/>
      <c r="F593" s="688"/>
      <c r="G593" s="688"/>
      <c r="H593" s="611">
        <f t="shared" si="104"/>
        <v>0</v>
      </c>
      <c r="I593" s="688"/>
      <c r="J593" s="688"/>
      <c r="K593" s="688"/>
      <c r="L593" s="688"/>
      <c r="M593" s="688"/>
      <c r="N593" s="688"/>
      <c r="O593" s="611">
        <f t="shared" si="105"/>
        <v>0</v>
      </c>
      <c r="P593" s="688"/>
      <c r="Q593" s="688"/>
      <c r="R593" s="688"/>
      <c r="S593" s="688"/>
      <c r="T593" s="688"/>
      <c r="U593" s="688"/>
      <c r="V593" s="611">
        <f t="shared" ref="V593:V615" si="109">SUM(Q593:T593)-P593-U593</f>
        <v>0</v>
      </c>
      <c r="W593" s="688"/>
      <c r="X593" s="688"/>
      <c r="Y593" s="688"/>
      <c r="Z593" s="688"/>
      <c r="AA593" s="688"/>
      <c r="AB593" s="688"/>
      <c r="AC593" s="611">
        <f t="shared" ref="AC593:AC615" si="110">SUM(X593:AA593)-W593-AB593</f>
        <v>0</v>
      </c>
      <c r="AD593" s="688"/>
      <c r="AE593" s="688"/>
      <c r="AF593" s="688"/>
      <c r="AG593" s="688"/>
      <c r="AH593" s="688"/>
      <c r="AI593" s="688"/>
      <c r="AJ593" s="611">
        <f t="shared" si="106"/>
        <v>0</v>
      </c>
      <c r="AK593" s="688"/>
      <c r="AL593" s="688"/>
      <c r="AM593" s="688"/>
      <c r="AN593" s="688"/>
      <c r="AO593" s="688"/>
      <c r="AP593" s="688"/>
      <c r="AQ593" s="611">
        <f t="shared" si="107"/>
        <v>0</v>
      </c>
      <c r="AR593" s="473"/>
      <c r="AS593" s="664">
        <f t="shared" si="108"/>
        <v>578</v>
      </c>
      <c r="AT593" s="611">
        <f t="shared" ref="AT593:AT615" si="111">H593+O593</f>
        <v>0</v>
      </c>
      <c r="AU593" s="611">
        <f t="shared" ref="AU593:AU615" si="112">AC593+V593</f>
        <v>0</v>
      </c>
      <c r="AV593" s="611">
        <f t="shared" ref="AV593:AV615" si="113">AJ593+AQ593</f>
        <v>0</v>
      </c>
    </row>
    <row r="594" spans="1:48" ht="18" customHeight="1" x14ac:dyDescent="0.25">
      <c r="A594" s="664">
        <f t="shared" ref="A594:A615" si="114">A593+1</f>
        <v>579</v>
      </c>
      <c r="B594" s="688"/>
      <c r="C594" s="688"/>
      <c r="D594" s="688"/>
      <c r="E594" s="688"/>
      <c r="F594" s="688"/>
      <c r="G594" s="688"/>
      <c r="H594" s="611">
        <f t="shared" si="104"/>
        <v>0</v>
      </c>
      <c r="I594" s="688"/>
      <c r="J594" s="688"/>
      <c r="K594" s="688"/>
      <c r="L594" s="688"/>
      <c r="M594" s="688"/>
      <c r="N594" s="688"/>
      <c r="O594" s="611">
        <f t="shared" si="105"/>
        <v>0</v>
      </c>
      <c r="P594" s="688"/>
      <c r="Q594" s="688"/>
      <c r="R594" s="688"/>
      <c r="S594" s="688"/>
      <c r="T594" s="688"/>
      <c r="U594" s="688"/>
      <c r="V594" s="611">
        <f t="shared" si="109"/>
        <v>0</v>
      </c>
      <c r="W594" s="688"/>
      <c r="X594" s="688"/>
      <c r="Y594" s="688"/>
      <c r="Z594" s="688"/>
      <c r="AA594" s="688"/>
      <c r="AB594" s="688"/>
      <c r="AC594" s="611">
        <f t="shared" si="110"/>
        <v>0</v>
      </c>
      <c r="AD594" s="688"/>
      <c r="AE594" s="688"/>
      <c r="AF594" s="688"/>
      <c r="AG594" s="688"/>
      <c r="AH594" s="688"/>
      <c r="AI594" s="688"/>
      <c r="AJ594" s="611">
        <f t="shared" si="106"/>
        <v>0</v>
      </c>
      <c r="AK594" s="688"/>
      <c r="AL594" s="688"/>
      <c r="AM594" s="688"/>
      <c r="AN594" s="688"/>
      <c r="AO594" s="688"/>
      <c r="AP594" s="688"/>
      <c r="AQ594" s="611">
        <f t="shared" si="107"/>
        <v>0</v>
      </c>
      <c r="AR594" s="473"/>
      <c r="AS594" s="664">
        <f t="shared" si="108"/>
        <v>579</v>
      </c>
      <c r="AT594" s="611">
        <f t="shared" si="111"/>
        <v>0</v>
      </c>
      <c r="AU594" s="611">
        <f t="shared" si="112"/>
        <v>0</v>
      </c>
      <c r="AV594" s="611">
        <f t="shared" si="113"/>
        <v>0</v>
      </c>
    </row>
    <row r="595" spans="1:48" ht="18" customHeight="1" x14ac:dyDescent="0.25">
      <c r="A595" s="664">
        <f t="shared" si="114"/>
        <v>580</v>
      </c>
      <c r="B595" s="688"/>
      <c r="C595" s="688"/>
      <c r="D595" s="688"/>
      <c r="E595" s="688"/>
      <c r="F595" s="688"/>
      <c r="G595" s="688"/>
      <c r="H595" s="611">
        <f t="shared" ref="H595:H615" si="115">SUM(C595:F595)-B595-G595</f>
        <v>0</v>
      </c>
      <c r="I595" s="688"/>
      <c r="J595" s="688"/>
      <c r="K595" s="688"/>
      <c r="L595" s="688"/>
      <c r="M595" s="688"/>
      <c r="N595" s="688"/>
      <c r="O595" s="611">
        <f t="shared" ref="O595:O615" si="116">SUM(J595:M595)-I595-N595</f>
        <v>0</v>
      </c>
      <c r="P595" s="688"/>
      <c r="Q595" s="688"/>
      <c r="R595" s="688"/>
      <c r="S595" s="688"/>
      <c r="T595" s="688"/>
      <c r="U595" s="688"/>
      <c r="V595" s="611">
        <f t="shared" si="109"/>
        <v>0</v>
      </c>
      <c r="W595" s="688"/>
      <c r="X595" s="688"/>
      <c r="Y595" s="688"/>
      <c r="Z595" s="688"/>
      <c r="AA595" s="688"/>
      <c r="AB595" s="688"/>
      <c r="AC595" s="611">
        <f t="shared" si="110"/>
        <v>0</v>
      </c>
      <c r="AD595" s="688"/>
      <c r="AE595" s="688"/>
      <c r="AF595" s="688"/>
      <c r="AG595" s="688"/>
      <c r="AH595" s="688"/>
      <c r="AI595" s="688"/>
      <c r="AJ595" s="611">
        <f t="shared" ref="AJ595:AJ615" si="117">SUM(AE595:AH595)-AD595-AI595</f>
        <v>0</v>
      </c>
      <c r="AK595" s="688"/>
      <c r="AL595" s="688"/>
      <c r="AM595" s="688"/>
      <c r="AN595" s="688"/>
      <c r="AO595" s="688"/>
      <c r="AP595" s="688"/>
      <c r="AQ595" s="611">
        <f t="shared" ref="AQ595:AQ615" si="118">SUM(AL595:AO595)-AK595-AP595</f>
        <v>0</v>
      </c>
      <c r="AR595" s="473"/>
      <c r="AS595" s="664">
        <f t="shared" ref="AS595:AS615" si="119">A595</f>
        <v>580</v>
      </c>
      <c r="AT595" s="611">
        <f t="shared" si="111"/>
        <v>0</v>
      </c>
      <c r="AU595" s="611">
        <f t="shared" si="112"/>
        <v>0</v>
      </c>
      <c r="AV595" s="611">
        <f t="shared" si="113"/>
        <v>0</v>
      </c>
    </row>
    <row r="596" spans="1:48" ht="18" customHeight="1" x14ac:dyDescent="0.25">
      <c r="A596" s="664">
        <f t="shared" si="114"/>
        <v>581</v>
      </c>
      <c r="B596" s="688"/>
      <c r="C596" s="688"/>
      <c r="D596" s="688"/>
      <c r="E596" s="688"/>
      <c r="F596" s="688"/>
      <c r="G596" s="688"/>
      <c r="H596" s="611">
        <f t="shared" si="115"/>
        <v>0</v>
      </c>
      <c r="I596" s="688"/>
      <c r="J596" s="688"/>
      <c r="K596" s="688"/>
      <c r="L596" s="688"/>
      <c r="M596" s="688"/>
      <c r="N596" s="688"/>
      <c r="O596" s="611">
        <f t="shared" si="116"/>
        <v>0</v>
      </c>
      <c r="P596" s="688"/>
      <c r="Q596" s="688"/>
      <c r="R596" s="688"/>
      <c r="S596" s="688"/>
      <c r="T596" s="688"/>
      <c r="U596" s="688"/>
      <c r="V596" s="611">
        <f t="shared" si="109"/>
        <v>0</v>
      </c>
      <c r="W596" s="688"/>
      <c r="X596" s="688"/>
      <c r="Y596" s="688"/>
      <c r="Z596" s="688"/>
      <c r="AA596" s="688"/>
      <c r="AB596" s="688"/>
      <c r="AC596" s="611">
        <f t="shared" si="110"/>
        <v>0</v>
      </c>
      <c r="AD596" s="688"/>
      <c r="AE596" s="688"/>
      <c r="AF596" s="688"/>
      <c r="AG596" s="688"/>
      <c r="AH596" s="688"/>
      <c r="AI596" s="688"/>
      <c r="AJ596" s="611">
        <f t="shared" si="117"/>
        <v>0</v>
      </c>
      <c r="AK596" s="688"/>
      <c r="AL596" s="688"/>
      <c r="AM596" s="688"/>
      <c r="AN596" s="688"/>
      <c r="AO596" s="688"/>
      <c r="AP596" s="688"/>
      <c r="AQ596" s="611">
        <f t="shared" si="118"/>
        <v>0</v>
      </c>
      <c r="AR596" s="473"/>
      <c r="AS596" s="664">
        <f t="shared" si="119"/>
        <v>581</v>
      </c>
      <c r="AT596" s="611">
        <f t="shared" si="111"/>
        <v>0</v>
      </c>
      <c r="AU596" s="611">
        <f t="shared" si="112"/>
        <v>0</v>
      </c>
      <c r="AV596" s="611">
        <f t="shared" si="113"/>
        <v>0</v>
      </c>
    </row>
    <row r="597" spans="1:48" ht="18" customHeight="1" x14ac:dyDescent="0.25">
      <c r="A597" s="664">
        <f t="shared" si="114"/>
        <v>582</v>
      </c>
      <c r="B597" s="688"/>
      <c r="C597" s="688"/>
      <c r="D597" s="688"/>
      <c r="E597" s="688"/>
      <c r="F597" s="688"/>
      <c r="G597" s="688"/>
      <c r="H597" s="611">
        <f t="shared" si="115"/>
        <v>0</v>
      </c>
      <c r="I597" s="688"/>
      <c r="J597" s="688"/>
      <c r="K597" s="688"/>
      <c r="L597" s="688"/>
      <c r="M597" s="688"/>
      <c r="N597" s="688"/>
      <c r="O597" s="611">
        <f t="shared" si="116"/>
        <v>0</v>
      </c>
      <c r="P597" s="688"/>
      <c r="Q597" s="688"/>
      <c r="R597" s="688"/>
      <c r="S597" s="688"/>
      <c r="T597" s="688"/>
      <c r="U597" s="688"/>
      <c r="V597" s="611">
        <f t="shared" si="109"/>
        <v>0</v>
      </c>
      <c r="W597" s="688"/>
      <c r="X597" s="688"/>
      <c r="Y597" s="688"/>
      <c r="Z597" s="688"/>
      <c r="AA597" s="688"/>
      <c r="AB597" s="688"/>
      <c r="AC597" s="611">
        <f t="shared" si="110"/>
        <v>0</v>
      </c>
      <c r="AD597" s="688"/>
      <c r="AE597" s="688"/>
      <c r="AF597" s="688"/>
      <c r="AG597" s="688"/>
      <c r="AH597" s="688"/>
      <c r="AI597" s="688"/>
      <c r="AJ597" s="611">
        <f t="shared" si="117"/>
        <v>0</v>
      </c>
      <c r="AK597" s="688"/>
      <c r="AL597" s="688"/>
      <c r="AM597" s="688"/>
      <c r="AN597" s="688"/>
      <c r="AO597" s="688"/>
      <c r="AP597" s="688"/>
      <c r="AQ597" s="611">
        <f t="shared" si="118"/>
        <v>0</v>
      </c>
      <c r="AR597" s="473"/>
      <c r="AS597" s="664">
        <f t="shared" si="119"/>
        <v>582</v>
      </c>
      <c r="AT597" s="611">
        <f t="shared" si="111"/>
        <v>0</v>
      </c>
      <c r="AU597" s="611">
        <f t="shared" si="112"/>
        <v>0</v>
      </c>
      <c r="AV597" s="611">
        <f t="shared" si="113"/>
        <v>0</v>
      </c>
    </row>
    <row r="598" spans="1:48" ht="18" customHeight="1" x14ac:dyDescent="0.25">
      <c r="A598" s="664">
        <f t="shared" si="114"/>
        <v>583</v>
      </c>
      <c r="B598" s="688"/>
      <c r="C598" s="688"/>
      <c r="D598" s="688"/>
      <c r="E598" s="688"/>
      <c r="F598" s="688"/>
      <c r="G598" s="688"/>
      <c r="H598" s="611">
        <f t="shared" si="115"/>
        <v>0</v>
      </c>
      <c r="I598" s="688"/>
      <c r="J598" s="688"/>
      <c r="K598" s="688"/>
      <c r="L598" s="688"/>
      <c r="M598" s="688"/>
      <c r="N598" s="688"/>
      <c r="O598" s="611">
        <f t="shared" si="116"/>
        <v>0</v>
      </c>
      <c r="P598" s="688"/>
      <c r="Q598" s="688"/>
      <c r="R598" s="688"/>
      <c r="S598" s="688"/>
      <c r="T598" s="688"/>
      <c r="U598" s="688"/>
      <c r="V598" s="611">
        <f t="shared" si="109"/>
        <v>0</v>
      </c>
      <c r="W598" s="688"/>
      <c r="X598" s="688"/>
      <c r="Y598" s="688"/>
      <c r="Z598" s="688"/>
      <c r="AA598" s="688"/>
      <c r="AB598" s="688"/>
      <c r="AC598" s="611">
        <f t="shared" si="110"/>
        <v>0</v>
      </c>
      <c r="AD598" s="688"/>
      <c r="AE598" s="688"/>
      <c r="AF598" s="688"/>
      <c r="AG598" s="688"/>
      <c r="AH598" s="688"/>
      <c r="AI598" s="688"/>
      <c r="AJ598" s="611">
        <f t="shared" si="117"/>
        <v>0</v>
      </c>
      <c r="AK598" s="688"/>
      <c r="AL598" s="688"/>
      <c r="AM598" s="688"/>
      <c r="AN598" s="688"/>
      <c r="AO598" s="688"/>
      <c r="AP598" s="688"/>
      <c r="AQ598" s="611">
        <f t="shared" si="118"/>
        <v>0</v>
      </c>
      <c r="AR598" s="473"/>
      <c r="AS598" s="664">
        <f t="shared" si="119"/>
        <v>583</v>
      </c>
      <c r="AT598" s="611">
        <f t="shared" si="111"/>
        <v>0</v>
      </c>
      <c r="AU598" s="611">
        <f t="shared" si="112"/>
        <v>0</v>
      </c>
      <c r="AV598" s="611">
        <f t="shared" si="113"/>
        <v>0</v>
      </c>
    </row>
    <row r="599" spans="1:48" ht="18" customHeight="1" x14ac:dyDescent="0.25">
      <c r="A599" s="664">
        <f t="shared" si="114"/>
        <v>584</v>
      </c>
      <c r="B599" s="688"/>
      <c r="C599" s="688"/>
      <c r="D599" s="688"/>
      <c r="E599" s="688"/>
      <c r="F599" s="688"/>
      <c r="G599" s="688"/>
      <c r="H599" s="611">
        <f t="shared" si="115"/>
        <v>0</v>
      </c>
      <c r="I599" s="688"/>
      <c r="J599" s="688"/>
      <c r="K599" s="688"/>
      <c r="L599" s="688"/>
      <c r="M599" s="688"/>
      <c r="N599" s="688"/>
      <c r="O599" s="611">
        <f t="shared" si="116"/>
        <v>0</v>
      </c>
      <c r="P599" s="688"/>
      <c r="Q599" s="688"/>
      <c r="R599" s="688"/>
      <c r="S599" s="688"/>
      <c r="T599" s="688"/>
      <c r="U599" s="688"/>
      <c r="V599" s="611">
        <f t="shared" si="109"/>
        <v>0</v>
      </c>
      <c r="W599" s="688"/>
      <c r="X599" s="688"/>
      <c r="Y599" s="688"/>
      <c r="Z599" s="688"/>
      <c r="AA599" s="688"/>
      <c r="AB599" s="688"/>
      <c r="AC599" s="611">
        <f t="shared" si="110"/>
        <v>0</v>
      </c>
      <c r="AD599" s="688"/>
      <c r="AE599" s="688"/>
      <c r="AF599" s="688"/>
      <c r="AG599" s="688"/>
      <c r="AH599" s="688"/>
      <c r="AI599" s="688"/>
      <c r="AJ599" s="611">
        <f t="shared" si="117"/>
        <v>0</v>
      </c>
      <c r="AK599" s="688"/>
      <c r="AL599" s="688"/>
      <c r="AM599" s="688"/>
      <c r="AN599" s="688"/>
      <c r="AO599" s="688"/>
      <c r="AP599" s="688"/>
      <c r="AQ599" s="611">
        <f t="shared" si="118"/>
        <v>0</v>
      </c>
      <c r="AR599" s="473"/>
      <c r="AS599" s="664">
        <f t="shared" si="119"/>
        <v>584</v>
      </c>
      <c r="AT599" s="611">
        <f t="shared" si="111"/>
        <v>0</v>
      </c>
      <c r="AU599" s="611">
        <f t="shared" si="112"/>
        <v>0</v>
      </c>
      <c r="AV599" s="611">
        <f t="shared" si="113"/>
        <v>0</v>
      </c>
    </row>
    <row r="600" spans="1:48" ht="18" customHeight="1" x14ac:dyDescent="0.25">
      <c r="A600" s="664">
        <f t="shared" si="114"/>
        <v>585</v>
      </c>
      <c r="B600" s="688"/>
      <c r="C600" s="688"/>
      <c r="D600" s="688"/>
      <c r="E600" s="688"/>
      <c r="F600" s="688"/>
      <c r="G600" s="688"/>
      <c r="H600" s="611">
        <f t="shared" si="115"/>
        <v>0</v>
      </c>
      <c r="I600" s="688"/>
      <c r="J600" s="688"/>
      <c r="K600" s="688"/>
      <c r="L600" s="688"/>
      <c r="M600" s="688"/>
      <c r="N600" s="688"/>
      <c r="O600" s="611">
        <f t="shared" si="116"/>
        <v>0</v>
      </c>
      <c r="P600" s="688"/>
      <c r="Q600" s="688"/>
      <c r="R600" s="688"/>
      <c r="S600" s="688"/>
      <c r="T600" s="688"/>
      <c r="U600" s="688"/>
      <c r="V600" s="611">
        <f t="shared" si="109"/>
        <v>0</v>
      </c>
      <c r="W600" s="688"/>
      <c r="X600" s="688"/>
      <c r="Y600" s="688"/>
      <c r="Z600" s="688"/>
      <c r="AA600" s="688"/>
      <c r="AB600" s="688"/>
      <c r="AC600" s="611">
        <f t="shared" si="110"/>
        <v>0</v>
      </c>
      <c r="AD600" s="688"/>
      <c r="AE600" s="688"/>
      <c r="AF600" s="688"/>
      <c r="AG600" s="688"/>
      <c r="AH600" s="688"/>
      <c r="AI600" s="688"/>
      <c r="AJ600" s="611">
        <f t="shared" si="117"/>
        <v>0</v>
      </c>
      <c r="AK600" s="688"/>
      <c r="AL600" s="688"/>
      <c r="AM600" s="688"/>
      <c r="AN600" s="688"/>
      <c r="AO600" s="688"/>
      <c r="AP600" s="688"/>
      <c r="AQ600" s="611">
        <f t="shared" si="118"/>
        <v>0</v>
      </c>
      <c r="AR600" s="473"/>
      <c r="AS600" s="664">
        <f t="shared" si="119"/>
        <v>585</v>
      </c>
      <c r="AT600" s="611">
        <f t="shared" si="111"/>
        <v>0</v>
      </c>
      <c r="AU600" s="611">
        <f t="shared" si="112"/>
        <v>0</v>
      </c>
      <c r="AV600" s="611">
        <f t="shared" si="113"/>
        <v>0</v>
      </c>
    </row>
    <row r="601" spans="1:48" ht="18" customHeight="1" x14ac:dyDescent="0.25">
      <c r="A601" s="664">
        <f t="shared" si="114"/>
        <v>586</v>
      </c>
      <c r="B601" s="688"/>
      <c r="C601" s="688"/>
      <c r="D601" s="688"/>
      <c r="E601" s="688"/>
      <c r="F601" s="688"/>
      <c r="G601" s="688"/>
      <c r="H601" s="611">
        <f t="shared" si="115"/>
        <v>0</v>
      </c>
      <c r="I601" s="688"/>
      <c r="J601" s="688"/>
      <c r="K601" s="688"/>
      <c r="L601" s="688"/>
      <c r="M601" s="688"/>
      <c r="N601" s="688"/>
      <c r="O601" s="611">
        <f t="shared" si="116"/>
        <v>0</v>
      </c>
      <c r="P601" s="688"/>
      <c r="Q601" s="688"/>
      <c r="R601" s="688"/>
      <c r="S601" s="688"/>
      <c r="T601" s="688"/>
      <c r="U601" s="688"/>
      <c r="V601" s="611">
        <f t="shared" si="109"/>
        <v>0</v>
      </c>
      <c r="W601" s="688"/>
      <c r="X601" s="688"/>
      <c r="Y601" s="688"/>
      <c r="Z601" s="688"/>
      <c r="AA601" s="688"/>
      <c r="AB601" s="688"/>
      <c r="AC601" s="611">
        <f t="shared" si="110"/>
        <v>0</v>
      </c>
      <c r="AD601" s="688"/>
      <c r="AE601" s="688"/>
      <c r="AF601" s="688"/>
      <c r="AG601" s="688"/>
      <c r="AH601" s="688"/>
      <c r="AI601" s="688"/>
      <c r="AJ601" s="611">
        <f t="shared" si="117"/>
        <v>0</v>
      </c>
      <c r="AK601" s="688"/>
      <c r="AL601" s="688"/>
      <c r="AM601" s="688"/>
      <c r="AN601" s="688"/>
      <c r="AO601" s="688"/>
      <c r="AP601" s="688"/>
      <c r="AQ601" s="611">
        <f t="shared" si="118"/>
        <v>0</v>
      </c>
      <c r="AR601" s="473"/>
      <c r="AS601" s="664">
        <f t="shared" si="119"/>
        <v>586</v>
      </c>
      <c r="AT601" s="611">
        <f t="shared" si="111"/>
        <v>0</v>
      </c>
      <c r="AU601" s="611">
        <f t="shared" si="112"/>
        <v>0</v>
      </c>
      <c r="AV601" s="611">
        <f t="shared" si="113"/>
        <v>0</v>
      </c>
    </row>
    <row r="602" spans="1:48" ht="18" customHeight="1" x14ac:dyDescent="0.25">
      <c r="A602" s="664">
        <f t="shared" si="114"/>
        <v>587</v>
      </c>
      <c r="B602" s="688"/>
      <c r="C602" s="688"/>
      <c r="D602" s="688"/>
      <c r="E602" s="688"/>
      <c r="F602" s="688"/>
      <c r="G602" s="688"/>
      <c r="H602" s="611">
        <f t="shared" si="115"/>
        <v>0</v>
      </c>
      <c r="I602" s="688"/>
      <c r="J602" s="688"/>
      <c r="K602" s="688"/>
      <c r="L602" s="688"/>
      <c r="M602" s="688"/>
      <c r="N602" s="688"/>
      <c r="O602" s="611">
        <f t="shared" si="116"/>
        <v>0</v>
      </c>
      <c r="P602" s="688"/>
      <c r="Q602" s="688"/>
      <c r="R602" s="688"/>
      <c r="S602" s="688"/>
      <c r="T602" s="688"/>
      <c r="U602" s="688"/>
      <c r="V602" s="611">
        <f t="shared" si="109"/>
        <v>0</v>
      </c>
      <c r="W602" s="688"/>
      <c r="X602" s="688"/>
      <c r="Y602" s="688"/>
      <c r="Z602" s="688"/>
      <c r="AA602" s="688"/>
      <c r="AB602" s="688"/>
      <c r="AC602" s="611">
        <f t="shared" si="110"/>
        <v>0</v>
      </c>
      <c r="AD602" s="688"/>
      <c r="AE602" s="688"/>
      <c r="AF602" s="688"/>
      <c r="AG602" s="688"/>
      <c r="AH602" s="688"/>
      <c r="AI602" s="688"/>
      <c r="AJ602" s="611">
        <f t="shared" si="117"/>
        <v>0</v>
      </c>
      <c r="AK602" s="688"/>
      <c r="AL602" s="688"/>
      <c r="AM602" s="688"/>
      <c r="AN602" s="688"/>
      <c r="AO602" s="688"/>
      <c r="AP602" s="688"/>
      <c r="AQ602" s="611">
        <f t="shared" si="118"/>
        <v>0</v>
      </c>
      <c r="AR602" s="473"/>
      <c r="AS602" s="664">
        <f t="shared" si="119"/>
        <v>587</v>
      </c>
      <c r="AT602" s="611">
        <f t="shared" si="111"/>
        <v>0</v>
      </c>
      <c r="AU602" s="611">
        <f t="shared" si="112"/>
        <v>0</v>
      </c>
      <c r="AV602" s="611">
        <f t="shared" si="113"/>
        <v>0</v>
      </c>
    </row>
    <row r="603" spans="1:48" ht="18" customHeight="1" x14ac:dyDescent="0.25">
      <c r="A603" s="664">
        <f t="shared" si="114"/>
        <v>588</v>
      </c>
      <c r="B603" s="688"/>
      <c r="C603" s="688"/>
      <c r="D603" s="688"/>
      <c r="E603" s="688"/>
      <c r="F603" s="688"/>
      <c r="G603" s="688"/>
      <c r="H603" s="611">
        <f t="shared" si="115"/>
        <v>0</v>
      </c>
      <c r="I603" s="688"/>
      <c r="J603" s="688"/>
      <c r="K603" s="688"/>
      <c r="L603" s="688"/>
      <c r="M603" s="688"/>
      <c r="N603" s="688"/>
      <c r="O603" s="611">
        <f t="shared" si="116"/>
        <v>0</v>
      </c>
      <c r="P603" s="688"/>
      <c r="Q603" s="688"/>
      <c r="R603" s="688"/>
      <c r="S603" s="688"/>
      <c r="T603" s="688"/>
      <c r="U603" s="688"/>
      <c r="V603" s="611">
        <f t="shared" si="109"/>
        <v>0</v>
      </c>
      <c r="W603" s="688"/>
      <c r="X603" s="688"/>
      <c r="Y603" s="688"/>
      <c r="Z603" s="688"/>
      <c r="AA603" s="688"/>
      <c r="AB603" s="688"/>
      <c r="AC603" s="611">
        <f t="shared" si="110"/>
        <v>0</v>
      </c>
      <c r="AD603" s="688"/>
      <c r="AE603" s="688"/>
      <c r="AF603" s="688"/>
      <c r="AG603" s="688"/>
      <c r="AH603" s="688"/>
      <c r="AI603" s="688"/>
      <c r="AJ603" s="611">
        <f t="shared" si="117"/>
        <v>0</v>
      </c>
      <c r="AK603" s="688"/>
      <c r="AL603" s="688"/>
      <c r="AM603" s="688"/>
      <c r="AN603" s="688"/>
      <c r="AO603" s="688"/>
      <c r="AP603" s="688"/>
      <c r="AQ603" s="611">
        <f t="shared" si="118"/>
        <v>0</v>
      </c>
      <c r="AR603" s="473"/>
      <c r="AS603" s="664">
        <f t="shared" si="119"/>
        <v>588</v>
      </c>
      <c r="AT603" s="611">
        <f t="shared" si="111"/>
        <v>0</v>
      </c>
      <c r="AU603" s="611">
        <f t="shared" si="112"/>
        <v>0</v>
      </c>
      <c r="AV603" s="611">
        <f t="shared" si="113"/>
        <v>0</v>
      </c>
    </row>
    <row r="604" spans="1:48" ht="18" customHeight="1" x14ac:dyDescent="0.25">
      <c r="A604" s="664">
        <f t="shared" si="114"/>
        <v>589</v>
      </c>
      <c r="B604" s="688"/>
      <c r="C604" s="688"/>
      <c r="D604" s="688"/>
      <c r="E604" s="688"/>
      <c r="F604" s="688"/>
      <c r="G604" s="688"/>
      <c r="H604" s="611">
        <f t="shared" si="115"/>
        <v>0</v>
      </c>
      <c r="I604" s="688"/>
      <c r="J604" s="688"/>
      <c r="K604" s="688"/>
      <c r="L604" s="688"/>
      <c r="M604" s="688"/>
      <c r="N604" s="688"/>
      <c r="O604" s="611">
        <f t="shared" si="116"/>
        <v>0</v>
      </c>
      <c r="P604" s="688"/>
      <c r="Q604" s="688"/>
      <c r="R604" s="688"/>
      <c r="S604" s="688"/>
      <c r="T604" s="688"/>
      <c r="U604" s="688"/>
      <c r="V604" s="611">
        <f t="shared" si="109"/>
        <v>0</v>
      </c>
      <c r="W604" s="688"/>
      <c r="X604" s="688"/>
      <c r="Y604" s="688"/>
      <c r="Z604" s="688"/>
      <c r="AA604" s="688"/>
      <c r="AB604" s="688"/>
      <c r="AC604" s="611">
        <f t="shared" si="110"/>
        <v>0</v>
      </c>
      <c r="AD604" s="688"/>
      <c r="AE604" s="688"/>
      <c r="AF604" s="688"/>
      <c r="AG604" s="688"/>
      <c r="AH604" s="688"/>
      <c r="AI604" s="688"/>
      <c r="AJ604" s="611">
        <f t="shared" si="117"/>
        <v>0</v>
      </c>
      <c r="AK604" s="688"/>
      <c r="AL604" s="688"/>
      <c r="AM604" s="688"/>
      <c r="AN604" s="688"/>
      <c r="AO604" s="688"/>
      <c r="AP604" s="688"/>
      <c r="AQ604" s="611">
        <f t="shared" si="118"/>
        <v>0</v>
      </c>
      <c r="AR604" s="473"/>
      <c r="AS604" s="664">
        <f t="shared" si="119"/>
        <v>589</v>
      </c>
      <c r="AT604" s="611">
        <f t="shared" si="111"/>
        <v>0</v>
      </c>
      <c r="AU604" s="611">
        <f t="shared" si="112"/>
        <v>0</v>
      </c>
      <c r="AV604" s="611">
        <f t="shared" si="113"/>
        <v>0</v>
      </c>
    </row>
    <row r="605" spans="1:48" ht="18" customHeight="1" x14ac:dyDescent="0.25">
      <c r="A605" s="664">
        <f t="shared" si="114"/>
        <v>590</v>
      </c>
      <c r="B605" s="688"/>
      <c r="C605" s="688"/>
      <c r="D605" s="688"/>
      <c r="E605" s="688"/>
      <c r="F605" s="688"/>
      <c r="G605" s="688"/>
      <c r="H605" s="611">
        <f t="shared" si="115"/>
        <v>0</v>
      </c>
      <c r="I605" s="688"/>
      <c r="J605" s="688"/>
      <c r="K605" s="688"/>
      <c r="L605" s="688"/>
      <c r="M605" s="688"/>
      <c r="N605" s="688"/>
      <c r="O605" s="611">
        <f t="shared" si="116"/>
        <v>0</v>
      </c>
      <c r="P605" s="688"/>
      <c r="Q605" s="688"/>
      <c r="R605" s="688"/>
      <c r="S605" s="688"/>
      <c r="T605" s="688"/>
      <c r="U605" s="688"/>
      <c r="V605" s="611">
        <f t="shared" si="109"/>
        <v>0</v>
      </c>
      <c r="W605" s="688"/>
      <c r="X605" s="688"/>
      <c r="Y605" s="688"/>
      <c r="Z605" s="688"/>
      <c r="AA605" s="688"/>
      <c r="AB605" s="688"/>
      <c r="AC605" s="611">
        <f t="shared" si="110"/>
        <v>0</v>
      </c>
      <c r="AD605" s="688"/>
      <c r="AE605" s="688"/>
      <c r="AF605" s="688"/>
      <c r="AG605" s="688"/>
      <c r="AH605" s="688"/>
      <c r="AI605" s="688"/>
      <c r="AJ605" s="611">
        <f t="shared" si="117"/>
        <v>0</v>
      </c>
      <c r="AK605" s="688"/>
      <c r="AL605" s="688"/>
      <c r="AM605" s="688"/>
      <c r="AN605" s="688"/>
      <c r="AO605" s="688"/>
      <c r="AP605" s="688"/>
      <c r="AQ605" s="611">
        <f t="shared" si="118"/>
        <v>0</v>
      </c>
      <c r="AR605" s="473"/>
      <c r="AS605" s="664">
        <f t="shared" si="119"/>
        <v>590</v>
      </c>
      <c r="AT605" s="611">
        <f t="shared" si="111"/>
        <v>0</v>
      </c>
      <c r="AU605" s="611">
        <f t="shared" si="112"/>
        <v>0</v>
      </c>
      <c r="AV605" s="611">
        <f t="shared" si="113"/>
        <v>0</v>
      </c>
    </row>
    <row r="606" spans="1:48" ht="18" customHeight="1" x14ac:dyDescent="0.25">
      <c r="A606" s="664">
        <f t="shared" si="114"/>
        <v>591</v>
      </c>
      <c r="B606" s="688"/>
      <c r="C606" s="688"/>
      <c r="D606" s="688"/>
      <c r="E606" s="688"/>
      <c r="F606" s="688"/>
      <c r="G606" s="688"/>
      <c r="H606" s="611">
        <f t="shared" si="115"/>
        <v>0</v>
      </c>
      <c r="I606" s="688"/>
      <c r="J606" s="688"/>
      <c r="K606" s="688"/>
      <c r="L606" s="688"/>
      <c r="M606" s="688"/>
      <c r="N606" s="688"/>
      <c r="O606" s="611">
        <f t="shared" si="116"/>
        <v>0</v>
      </c>
      <c r="P606" s="688"/>
      <c r="Q606" s="688"/>
      <c r="R606" s="688"/>
      <c r="S606" s="688"/>
      <c r="T606" s="688"/>
      <c r="U606" s="688"/>
      <c r="V606" s="611">
        <f t="shared" si="109"/>
        <v>0</v>
      </c>
      <c r="W606" s="688"/>
      <c r="X606" s="688"/>
      <c r="Y606" s="688"/>
      <c r="Z606" s="688"/>
      <c r="AA606" s="688"/>
      <c r="AB606" s="688"/>
      <c r="AC606" s="611">
        <f t="shared" si="110"/>
        <v>0</v>
      </c>
      <c r="AD606" s="688"/>
      <c r="AE606" s="688"/>
      <c r="AF606" s="688"/>
      <c r="AG606" s="688"/>
      <c r="AH606" s="688"/>
      <c r="AI606" s="688"/>
      <c r="AJ606" s="611">
        <f t="shared" si="117"/>
        <v>0</v>
      </c>
      <c r="AK606" s="688"/>
      <c r="AL606" s="688"/>
      <c r="AM606" s="688"/>
      <c r="AN606" s="688"/>
      <c r="AO606" s="688"/>
      <c r="AP606" s="688"/>
      <c r="AQ606" s="611">
        <f t="shared" si="118"/>
        <v>0</v>
      </c>
      <c r="AR606" s="473"/>
      <c r="AS606" s="664">
        <f t="shared" si="119"/>
        <v>591</v>
      </c>
      <c r="AT606" s="611">
        <f t="shared" si="111"/>
        <v>0</v>
      </c>
      <c r="AU606" s="611">
        <f t="shared" si="112"/>
        <v>0</v>
      </c>
      <c r="AV606" s="611">
        <f t="shared" si="113"/>
        <v>0</v>
      </c>
    </row>
    <row r="607" spans="1:48" ht="18" customHeight="1" x14ac:dyDescent="0.25">
      <c r="A607" s="664">
        <f t="shared" si="114"/>
        <v>592</v>
      </c>
      <c r="B607" s="688"/>
      <c r="C607" s="688"/>
      <c r="D607" s="688"/>
      <c r="E607" s="688"/>
      <c r="F607" s="688"/>
      <c r="G607" s="688"/>
      <c r="H607" s="611">
        <f t="shared" si="115"/>
        <v>0</v>
      </c>
      <c r="I607" s="688"/>
      <c r="J607" s="688"/>
      <c r="K607" s="688"/>
      <c r="L607" s="688"/>
      <c r="M607" s="688"/>
      <c r="N607" s="688"/>
      <c r="O607" s="611">
        <f t="shared" si="116"/>
        <v>0</v>
      </c>
      <c r="P607" s="688"/>
      <c r="Q607" s="688"/>
      <c r="R607" s="688"/>
      <c r="S607" s="688"/>
      <c r="T607" s="688"/>
      <c r="U607" s="688"/>
      <c r="V607" s="611">
        <f t="shared" si="109"/>
        <v>0</v>
      </c>
      <c r="W607" s="688"/>
      <c r="X607" s="688"/>
      <c r="Y607" s="688"/>
      <c r="Z607" s="688"/>
      <c r="AA607" s="688"/>
      <c r="AB607" s="688"/>
      <c r="AC607" s="611">
        <f t="shared" si="110"/>
        <v>0</v>
      </c>
      <c r="AD607" s="688"/>
      <c r="AE607" s="688"/>
      <c r="AF607" s="688"/>
      <c r="AG607" s="688"/>
      <c r="AH607" s="688"/>
      <c r="AI607" s="688"/>
      <c r="AJ607" s="611">
        <f t="shared" si="117"/>
        <v>0</v>
      </c>
      <c r="AK607" s="688"/>
      <c r="AL607" s="688"/>
      <c r="AM607" s="688"/>
      <c r="AN607" s="688"/>
      <c r="AO607" s="688"/>
      <c r="AP607" s="688"/>
      <c r="AQ607" s="611">
        <f t="shared" si="118"/>
        <v>0</v>
      </c>
      <c r="AR607" s="473"/>
      <c r="AS607" s="664">
        <f t="shared" si="119"/>
        <v>592</v>
      </c>
      <c r="AT607" s="611">
        <f t="shared" si="111"/>
        <v>0</v>
      </c>
      <c r="AU607" s="611">
        <f t="shared" si="112"/>
        <v>0</v>
      </c>
      <c r="AV607" s="611">
        <f t="shared" si="113"/>
        <v>0</v>
      </c>
    </row>
    <row r="608" spans="1:48" ht="18" customHeight="1" x14ac:dyDescent="0.25">
      <c r="A608" s="664">
        <f t="shared" si="114"/>
        <v>593</v>
      </c>
      <c r="B608" s="688"/>
      <c r="C608" s="688"/>
      <c r="D608" s="688"/>
      <c r="E608" s="688"/>
      <c r="F608" s="688"/>
      <c r="G608" s="688"/>
      <c r="H608" s="611">
        <f t="shared" si="115"/>
        <v>0</v>
      </c>
      <c r="I608" s="688"/>
      <c r="J608" s="688"/>
      <c r="K608" s="688"/>
      <c r="L608" s="688"/>
      <c r="M608" s="688"/>
      <c r="N608" s="688"/>
      <c r="O608" s="611">
        <f t="shared" si="116"/>
        <v>0</v>
      </c>
      <c r="P608" s="688"/>
      <c r="Q608" s="688"/>
      <c r="R608" s="688"/>
      <c r="S608" s="688"/>
      <c r="T608" s="688"/>
      <c r="U608" s="688"/>
      <c r="V608" s="611">
        <f t="shared" si="109"/>
        <v>0</v>
      </c>
      <c r="W608" s="688"/>
      <c r="X608" s="688"/>
      <c r="Y608" s="688"/>
      <c r="Z608" s="688"/>
      <c r="AA608" s="688"/>
      <c r="AB608" s="688"/>
      <c r="AC608" s="611">
        <f t="shared" si="110"/>
        <v>0</v>
      </c>
      <c r="AD608" s="688"/>
      <c r="AE608" s="688"/>
      <c r="AF608" s="688"/>
      <c r="AG608" s="688"/>
      <c r="AH608" s="688"/>
      <c r="AI608" s="688"/>
      <c r="AJ608" s="611">
        <f t="shared" si="117"/>
        <v>0</v>
      </c>
      <c r="AK608" s="688"/>
      <c r="AL608" s="688"/>
      <c r="AM608" s="688"/>
      <c r="AN608" s="688"/>
      <c r="AO608" s="688"/>
      <c r="AP608" s="688"/>
      <c r="AQ608" s="611">
        <f t="shared" si="118"/>
        <v>0</v>
      </c>
      <c r="AR608" s="473"/>
      <c r="AS608" s="664">
        <f t="shared" si="119"/>
        <v>593</v>
      </c>
      <c r="AT608" s="611">
        <f t="shared" si="111"/>
        <v>0</v>
      </c>
      <c r="AU608" s="611">
        <f t="shared" si="112"/>
        <v>0</v>
      </c>
      <c r="AV608" s="611">
        <f t="shared" si="113"/>
        <v>0</v>
      </c>
    </row>
    <row r="609" spans="1:48" ht="18" customHeight="1" x14ac:dyDescent="0.25">
      <c r="A609" s="664">
        <f t="shared" si="114"/>
        <v>594</v>
      </c>
      <c r="B609" s="688"/>
      <c r="C609" s="688"/>
      <c r="D609" s="688"/>
      <c r="E609" s="688"/>
      <c r="F609" s="688"/>
      <c r="G609" s="688"/>
      <c r="H609" s="611">
        <f t="shared" si="115"/>
        <v>0</v>
      </c>
      <c r="I609" s="688"/>
      <c r="J609" s="688"/>
      <c r="K609" s="688"/>
      <c r="L609" s="688"/>
      <c r="M609" s="688"/>
      <c r="N609" s="688"/>
      <c r="O609" s="611">
        <f t="shared" si="116"/>
        <v>0</v>
      </c>
      <c r="P609" s="688"/>
      <c r="Q609" s="688"/>
      <c r="R609" s="688"/>
      <c r="S609" s="688"/>
      <c r="T609" s="688"/>
      <c r="U609" s="688"/>
      <c r="V609" s="611">
        <f t="shared" si="109"/>
        <v>0</v>
      </c>
      <c r="W609" s="688"/>
      <c r="X609" s="688"/>
      <c r="Y609" s="688"/>
      <c r="Z609" s="688"/>
      <c r="AA609" s="688"/>
      <c r="AB609" s="688"/>
      <c r="AC609" s="611">
        <f t="shared" si="110"/>
        <v>0</v>
      </c>
      <c r="AD609" s="688"/>
      <c r="AE609" s="688"/>
      <c r="AF609" s="688"/>
      <c r="AG609" s="688"/>
      <c r="AH609" s="688"/>
      <c r="AI609" s="688"/>
      <c r="AJ609" s="611">
        <f t="shared" si="117"/>
        <v>0</v>
      </c>
      <c r="AK609" s="688"/>
      <c r="AL609" s="688"/>
      <c r="AM609" s="688"/>
      <c r="AN609" s="688"/>
      <c r="AO609" s="688"/>
      <c r="AP609" s="688"/>
      <c r="AQ609" s="611">
        <f t="shared" si="118"/>
        <v>0</v>
      </c>
      <c r="AR609" s="473"/>
      <c r="AS609" s="664">
        <f t="shared" si="119"/>
        <v>594</v>
      </c>
      <c r="AT609" s="611">
        <f t="shared" si="111"/>
        <v>0</v>
      </c>
      <c r="AU609" s="611">
        <f t="shared" si="112"/>
        <v>0</v>
      </c>
      <c r="AV609" s="611">
        <f t="shared" si="113"/>
        <v>0</v>
      </c>
    </row>
    <row r="610" spans="1:48" ht="18" customHeight="1" x14ac:dyDescent="0.25">
      <c r="A610" s="664">
        <f t="shared" si="114"/>
        <v>595</v>
      </c>
      <c r="B610" s="688"/>
      <c r="C610" s="688"/>
      <c r="D610" s="688"/>
      <c r="E610" s="688"/>
      <c r="F610" s="688"/>
      <c r="G610" s="688"/>
      <c r="H610" s="611">
        <f t="shared" si="115"/>
        <v>0</v>
      </c>
      <c r="I610" s="688"/>
      <c r="J610" s="688"/>
      <c r="K610" s="688"/>
      <c r="L610" s="688"/>
      <c r="M610" s="688"/>
      <c r="N610" s="688"/>
      <c r="O610" s="611">
        <f t="shared" si="116"/>
        <v>0</v>
      </c>
      <c r="P610" s="688"/>
      <c r="Q610" s="688"/>
      <c r="R610" s="688"/>
      <c r="S610" s="688"/>
      <c r="T610" s="688"/>
      <c r="U610" s="688"/>
      <c r="V610" s="611">
        <f t="shared" si="109"/>
        <v>0</v>
      </c>
      <c r="W610" s="688"/>
      <c r="X610" s="688"/>
      <c r="Y610" s="688"/>
      <c r="Z610" s="688"/>
      <c r="AA610" s="688"/>
      <c r="AB610" s="688"/>
      <c r="AC610" s="611">
        <f t="shared" si="110"/>
        <v>0</v>
      </c>
      <c r="AD610" s="688"/>
      <c r="AE610" s="688"/>
      <c r="AF610" s="688"/>
      <c r="AG610" s="688"/>
      <c r="AH610" s="688"/>
      <c r="AI610" s="688"/>
      <c r="AJ610" s="611">
        <f t="shared" si="117"/>
        <v>0</v>
      </c>
      <c r="AK610" s="688"/>
      <c r="AL610" s="688"/>
      <c r="AM610" s="688"/>
      <c r="AN610" s="688"/>
      <c r="AO610" s="688"/>
      <c r="AP610" s="688"/>
      <c r="AQ610" s="611">
        <f t="shared" si="118"/>
        <v>0</v>
      </c>
      <c r="AR610" s="473"/>
      <c r="AS610" s="664">
        <f t="shared" si="119"/>
        <v>595</v>
      </c>
      <c r="AT610" s="611">
        <f t="shared" si="111"/>
        <v>0</v>
      </c>
      <c r="AU610" s="611">
        <f t="shared" si="112"/>
        <v>0</v>
      </c>
      <c r="AV610" s="611">
        <f t="shared" si="113"/>
        <v>0</v>
      </c>
    </row>
    <row r="611" spans="1:48" ht="18" customHeight="1" x14ac:dyDescent="0.25">
      <c r="A611" s="664">
        <f t="shared" si="114"/>
        <v>596</v>
      </c>
      <c r="B611" s="688"/>
      <c r="C611" s="688"/>
      <c r="D611" s="688"/>
      <c r="E611" s="688"/>
      <c r="F611" s="688"/>
      <c r="G611" s="688"/>
      <c r="H611" s="611">
        <f t="shared" si="115"/>
        <v>0</v>
      </c>
      <c r="I611" s="688"/>
      <c r="J611" s="688"/>
      <c r="K611" s="688"/>
      <c r="L611" s="688"/>
      <c r="M611" s="688"/>
      <c r="N611" s="688"/>
      <c r="O611" s="611">
        <f t="shared" si="116"/>
        <v>0</v>
      </c>
      <c r="P611" s="688"/>
      <c r="Q611" s="688"/>
      <c r="R611" s="688"/>
      <c r="S611" s="688"/>
      <c r="T611" s="688"/>
      <c r="U611" s="688"/>
      <c r="V611" s="611">
        <f t="shared" si="109"/>
        <v>0</v>
      </c>
      <c r="W611" s="688"/>
      <c r="X611" s="688"/>
      <c r="Y611" s="688"/>
      <c r="Z611" s="688"/>
      <c r="AA611" s="688"/>
      <c r="AB611" s="688"/>
      <c r="AC611" s="611">
        <f t="shared" si="110"/>
        <v>0</v>
      </c>
      <c r="AD611" s="688"/>
      <c r="AE611" s="688"/>
      <c r="AF611" s="688"/>
      <c r="AG611" s="688"/>
      <c r="AH611" s="688"/>
      <c r="AI611" s="688"/>
      <c r="AJ611" s="611">
        <f t="shared" si="117"/>
        <v>0</v>
      </c>
      <c r="AK611" s="688"/>
      <c r="AL611" s="688"/>
      <c r="AM611" s="688"/>
      <c r="AN611" s="688"/>
      <c r="AO611" s="688"/>
      <c r="AP611" s="688"/>
      <c r="AQ611" s="611">
        <f t="shared" si="118"/>
        <v>0</v>
      </c>
      <c r="AR611" s="473"/>
      <c r="AS611" s="664">
        <f t="shared" si="119"/>
        <v>596</v>
      </c>
      <c r="AT611" s="611">
        <f t="shared" si="111"/>
        <v>0</v>
      </c>
      <c r="AU611" s="611">
        <f t="shared" si="112"/>
        <v>0</v>
      </c>
      <c r="AV611" s="611">
        <f t="shared" si="113"/>
        <v>0</v>
      </c>
    </row>
    <row r="612" spans="1:48" ht="18" customHeight="1" x14ac:dyDescent="0.25">
      <c r="A612" s="664">
        <f t="shared" si="114"/>
        <v>597</v>
      </c>
      <c r="B612" s="688"/>
      <c r="C612" s="688"/>
      <c r="D612" s="688"/>
      <c r="E612" s="688"/>
      <c r="F612" s="688"/>
      <c r="G612" s="688"/>
      <c r="H612" s="611">
        <f t="shared" si="115"/>
        <v>0</v>
      </c>
      <c r="I612" s="688"/>
      <c r="J612" s="688"/>
      <c r="K612" s="688"/>
      <c r="L612" s="688"/>
      <c r="M612" s="688"/>
      <c r="N612" s="688"/>
      <c r="O612" s="611">
        <f t="shared" si="116"/>
        <v>0</v>
      </c>
      <c r="P612" s="688"/>
      <c r="Q612" s="688"/>
      <c r="R612" s="688"/>
      <c r="S612" s="688"/>
      <c r="T612" s="688"/>
      <c r="U612" s="688"/>
      <c r="V612" s="611">
        <f t="shared" si="109"/>
        <v>0</v>
      </c>
      <c r="W612" s="688"/>
      <c r="X612" s="688"/>
      <c r="Y612" s="688"/>
      <c r="Z612" s="688"/>
      <c r="AA612" s="688"/>
      <c r="AB612" s="688"/>
      <c r="AC612" s="611">
        <f t="shared" si="110"/>
        <v>0</v>
      </c>
      <c r="AD612" s="688"/>
      <c r="AE612" s="688"/>
      <c r="AF612" s="688"/>
      <c r="AG612" s="688"/>
      <c r="AH612" s="688"/>
      <c r="AI612" s="688"/>
      <c r="AJ612" s="611">
        <f t="shared" si="117"/>
        <v>0</v>
      </c>
      <c r="AK612" s="688"/>
      <c r="AL612" s="688"/>
      <c r="AM612" s="688"/>
      <c r="AN612" s="688"/>
      <c r="AO612" s="688"/>
      <c r="AP612" s="688"/>
      <c r="AQ612" s="611">
        <f t="shared" si="118"/>
        <v>0</v>
      </c>
      <c r="AR612" s="473"/>
      <c r="AS612" s="664">
        <f t="shared" si="119"/>
        <v>597</v>
      </c>
      <c r="AT612" s="611">
        <f t="shared" si="111"/>
        <v>0</v>
      </c>
      <c r="AU612" s="611">
        <f t="shared" si="112"/>
        <v>0</v>
      </c>
      <c r="AV612" s="611">
        <f t="shared" si="113"/>
        <v>0</v>
      </c>
    </row>
    <row r="613" spans="1:48" ht="18" customHeight="1" x14ac:dyDescent="0.25">
      <c r="A613" s="664">
        <f t="shared" si="114"/>
        <v>598</v>
      </c>
      <c r="B613" s="688"/>
      <c r="C613" s="688"/>
      <c r="D613" s="688"/>
      <c r="E613" s="688"/>
      <c r="F613" s="688"/>
      <c r="G613" s="688"/>
      <c r="H613" s="611">
        <f t="shared" si="115"/>
        <v>0</v>
      </c>
      <c r="I613" s="688"/>
      <c r="J613" s="688"/>
      <c r="K613" s="688"/>
      <c r="L613" s="688"/>
      <c r="M613" s="688"/>
      <c r="N613" s="688"/>
      <c r="O613" s="611">
        <f t="shared" si="116"/>
        <v>0</v>
      </c>
      <c r="P613" s="688"/>
      <c r="Q613" s="688"/>
      <c r="R613" s="688"/>
      <c r="S613" s="688"/>
      <c r="T613" s="688"/>
      <c r="U613" s="688"/>
      <c r="V613" s="611">
        <f t="shared" si="109"/>
        <v>0</v>
      </c>
      <c r="W613" s="688"/>
      <c r="X613" s="688"/>
      <c r="Y613" s="688"/>
      <c r="Z613" s="688"/>
      <c r="AA613" s="688"/>
      <c r="AB613" s="688"/>
      <c r="AC613" s="611">
        <f t="shared" si="110"/>
        <v>0</v>
      </c>
      <c r="AD613" s="688"/>
      <c r="AE613" s="688"/>
      <c r="AF613" s="688"/>
      <c r="AG613" s="688"/>
      <c r="AH613" s="688"/>
      <c r="AI613" s="688"/>
      <c r="AJ613" s="611">
        <f t="shared" si="117"/>
        <v>0</v>
      </c>
      <c r="AK613" s="688"/>
      <c r="AL613" s="688"/>
      <c r="AM613" s="688"/>
      <c r="AN613" s="688"/>
      <c r="AO613" s="688"/>
      <c r="AP613" s="688"/>
      <c r="AQ613" s="611">
        <f t="shared" si="118"/>
        <v>0</v>
      </c>
      <c r="AR613" s="473"/>
      <c r="AS613" s="664">
        <f t="shared" si="119"/>
        <v>598</v>
      </c>
      <c r="AT613" s="611">
        <f t="shared" si="111"/>
        <v>0</v>
      </c>
      <c r="AU613" s="611">
        <f t="shared" si="112"/>
        <v>0</v>
      </c>
      <c r="AV613" s="611">
        <f t="shared" si="113"/>
        <v>0</v>
      </c>
    </row>
    <row r="614" spans="1:48" ht="18" customHeight="1" x14ac:dyDescent="0.25">
      <c r="A614" s="664">
        <f t="shared" si="114"/>
        <v>599</v>
      </c>
      <c r="B614" s="688"/>
      <c r="C614" s="688"/>
      <c r="D614" s="688"/>
      <c r="E614" s="688"/>
      <c r="F614" s="688"/>
      <c r="G614" s="688"/>
      <c r="H614" s="611">
        <f t="shared" si="115"/>
        <v>0</v>
      </c>
      <c r="I614" s="688"/>
      <c r="J614" s="688"/>
      <c r="K614" s="688"/>
      <c r="L614" s="688"/>
      <c r="M614" s="688"/>
      <c r="N614" s="688"/>
      <c r="O614" s="611">
        <f t="shared" si="116"/>
        <v>0</v>
      </c>
      <c r="P614" s="688"/>
      <c r="Q614" s="688"/>
      <c r="R614" s="688"/>
      <c r="S614" s="688"/>
      <c r="T614" s="688"/>
      <c r="U614" s="688"/>
      <c r="V614" s="611">
        <f t="shared" si="109"/>
        <v>0</v>
      </c>
      <c r="W614" s="688"/>
      <c r="X614" s="688"/>
      <c r="Y614" s="688"/>
      <c r="Z614" s="688"/>
      <c r="AA614" s="688"/>
      <c r="AB614" s="688"/>
      <c r="AC614" s="611">
        <f t="shared" si="110"/>
        <v>0</v>
      </c>
      <c r="AD614" s="688"/>
      <c r="AE614" s="688"/>
      <c r="AF614" s="688"/>
      <c r="AG614" s="688"/>
      <c r="AH614" s="688"/>
      <c r="AI614" s="688"/>
      <c r="AJ614" s="611">
        <f t="shared" si="117"/>
        <v>0</v>
      </c>
      <c r="AK614" s="688"/>
      <c r="AL614" s="688"/>
      <c r="AM614" s="688"/>
      <c r="AN614" s="688"/>
      <c r="AO614" s="688"/>
      <c r="AP614" s="688"/>
      <c r="AQ614" s="611">
        <f t="shared" si="118"/>
        <v>0</v>
      </c>
      <c r="AR614" s="473"/>
      <c r="AS614" s="664">
        <f t="shared" si="119"/>
        <v>599</v>
      </c>
      <c r="AT614" s="611">
        <f t="shared" si="111"/>
        <v>0</v>
      </c>
      <c r="AU614" s="611">
        <f t="shared" si="112"/>
        <v>0</v>
      </c>
      <c r="AV614" s="611">
        <f t="shared" si="113"/>
        <v>0</v>
      </c>
    </row>
    <row r="615" spans="1:48" ht="18" customHeight="1" x14ac:dyDescent="0.25">
      <c r="A615" s="664">
        <f t="shared" si="114"/>
        <v>600</v>
      </c>
      <c r="B615" s="688"/>
      <c r="C615" s="688"/>
      <c r="D615" s="688"/>
      <c r="E615" s="688"/>
      <c r="F615" s="688"/>
      <c r="G615" s="688"/>
      <c r="H615" s="611">
        <f t="shared" si="115"/>
        <v>0</v>
      </c>
      <c r="I615" s="688"/>
      <c r="J615" s="688"/>
      <c r="K615" s="688"/>
      <c r="L615" s="688"/>
      <c r="M615" s="688"/>
      <c r="N615" s="688"/>
      <c r="O615" s="611">
        <f t="shared" si="116"/>
        <v>0</v>
      </c>
      <c r="P615" s="688"/>
      <c r="Q615" s="688"/>
      <c r="R615" s="688"/>
      <c r="S615" s="688"/>
      <c r="T615" s="688"/>
      <c r="U615" s="688"/>
      <c r="V615" s="611">
        <f t="shared" si="109"/>
        <v>0</v>
      </c>
      <c r="W615" s="688"/>
      <c r="X615" s="688"/>
      <c r="Y615" s="688"/>
      <c r="Z615" s="688"/>
      <c r="AA615" s="688"/>
      <c r="AB615" s="688"/>
      <c r="AC615" s="611">
        <f t="shared" si="110"/>
        <v>0</v>
      </c>
      <c r="AD615" s="688"/>
      <c r="AE615" s="688"/>
      <c r="AF615" s="688"/>
      <c r="AG615" s="688"/>
      <c r="AH615" s="688"/>
      <c r="AI615" s="688"/>
      <c r="AJ615" s="611">
        <f t="shared" si="117"/>
        <v>0</v>
      </c>
      <c r="AK615" s="688"/>
      <c r="AL615" s="688"/>
      <c r="AM615" s="688"/>
      <c r="AN615" s="688"/>
      <c r="AO615" s="688"/>
      <c r="AP615" s="688"/>
      <c r="AQ615" s="611">
        <f t="shared" si="118"/>
        <v>0</v>
      </c>
      <c r="AR615" s="473"/>
      <c r="AS615" s="664">
        <f t="shared" si="119"/>
        <v>600</v>
      </c>
      <c r="AT615" s="611">
        <f t="shared" si="111"/>
        <v>0</v>
      </c>
      <c r="AU615" s="611">
        <f t="shared" si="112"/>
        <v>0</v>
      </c>
      <c r="AV615" s="611">
        <f t="shared" si="113"/>
        <v>0</v>
      </c>
    </row>
  </sheetData>
  <sheetProtection selectLockedCells="1"/>
  <mergeCells count="14">
    <mergeCell ref="AV14:AV15"/>
    <mergeCell ref="AS13:AV13"/>
    <mergeCell ref="AU14:AU15"/>
    <mergeCell ref="A1:AT1"/>
    <mergeCell ref="A14:A15"/>
    <mergeCell ref="B14:H14"/>
    <mergeCell ref="AS14:AS15"/>
    <mergeCell ref="AT14:AT15"/>
    <mergeCell ref="P14:V14"/>
    <mergeCell ref="W14:AC14"/>
    <mergeCell ref="I14:O14"/>
    <mergeCell ref="AD14:AJ14"/>
    <mergeCell ref="AK14:AQ14"/>
    <mergeCell ref="A2:C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7D77-631C-4AB1-BEF5-9D61FEB527ED}">
  <sheetPr>
    <tabColor rgb="FFFFFF99"/>
  </sheetPr>
  <dimension ref="A1:N41"/>
  <sheetViews>
    <sheetView zoomScaleNormal="100" zoomScaleSheetLayoutView="96" workbookViewId="0"/>
  </sheetViews>
  <sheetFormatPr defaultColWidth="9.109375" defaultRowHeight="13.2" x14ac:dyDescent="0.25"/>
  <cols>
    <col min="1" max="1" width="6.44140625" style="19" customWidth="1"/>
    <col min="2" max="2" width="28.109375" style="19" customWidth="1"/>
    <col min="3" max="3" width="9.44140625" style="19" customWidth="1"/>
    <col min="4" max="4" width="12.5546875" style="19" customWidth="1"/>
    <col min="5" max="5" width="10.109375" style="19" customWidth="1"/>
    <col min="6" max="6" width="11.5546875" style="19" customWidth="1"/>
    <col min="7" max="7" width="8.5546875" style="19" customWidth="1"/>
    <col min="8" max="8" width="12.109375" style="19" customWidth="1"/>
    <col min="9" max="9" width="8" style="19" customWidth="1"/>
    <col min="10" max="10" width="12.88671875" style="19" customWidth="1"/>
    <col min="11" max="11" width="9.109375" style="19"/>
    <col min="12" max="12" width="12" style="19" customWidth="1"/>
    <col min="13" max="13" width="9.109375" style="19"/>
    <col min="14" max="14" width="11.44140625" style="19" customWidth="1"/>
    <col min="15" max="16384" width="9.109375" style="19"/>
  </cols>
  <sheetData>
    <row r="1" spans="1:14" ht="20.100000000000001" customHeight="1" x14ac:dyDescent="0.25">
      <c r="A1" s="19" t="s">
        <v>605</v>
      </c>
    </row>
    <row r="2" spans="1:14" ht="20.100000000000001" customHeight="1" x14ac:dyDescent="0.25">
      <c r="A2" s="35" t="s">
        <v>606</v>
      </c>
      <c r="K2" s="159"/>
    </row>
    <row r="3" spans="1:14" ht="20.100000000000001" customHeight="1" x14ac:dyDescent="0.25">
      <c r="A3" s="19" t="s">
        <v>493</v>
      </c>
    </row>
    <row r="4" spans="1:14" ht="20.100000000000001" customHeight="1" x14ac:dyDescent="0.25">
      <c r="A4" s="19" t="s">
        <v>494</v>
      </c>
    </row>
    <row r="5" spans="1:14" x14ac:dyDescent="0.25">
      <c r="N5" s="245" t="s">
        <v>388</v>
      </c>
    </row>
    <row r="6" spans="1:14" x14ac:dyDescent="0.25">
      <c r="A6" s="246"/>
      <c r="B6" s="247"/>
      <c r="C6" s="954" t="s">
        <v>607</v>
      </c>
      <c r="D6" s="953"/>
      <c r="E6" s="952" t="s">
        <v>608</v>
      </c>
      <c r="F6" s="955"/>
      <c r="G6" s="954" t="s">
        <v>609</v>
      </c>
      <c r="H6" s="953"/>
      <c r="I6" s="956" t="s">
        <v>610</v>
      </c>
      <c r="J6" s="957"/>
      <c r="K6" s="958" t="s">
        <v>611</v>
      </c>
      <c r="L6" s="959"/>
      <c r="M6" s="952" t="s">
        <v>612</v>
      </c>
      <c r="N6" s="953"/>
    </row>
    <row r="7" spans="1:14" x14ac:dyDescent="0.25">
      <c r="A7" s="248"/>
      <c r="B7" s="249"/>
      <c r="C7" s="249" t="s">
        <v>613</v>
      </c>
      <c r="D7" s="249" t="s">
        <v>614</v>
      </c>
      <c r="E7" s="246" t="s">
        <v>613</v>
      </c>
      <c r="F7" s="249" t="s">
        <v>614</v>
      </c>
      <c r="G7" s="246" t="s">
        <v>613</v>
      </c>
      <c r="H7" s="249" t="s">
        <v>614</v>
      </c>
      <c r="I7" s="246" t="s">
        <v>613</v>
      </c>
      <c r="J7" s="249" t="s">
        <v>614</v>
      </c>
      <c r="K7" s="246" t="s">
        <v>613</v>
      </c>
      <c r="L7" s="249" t="s">
        <v>614</v>
      </c>
      <c r="M7" s="246" t="s">
        <v>613</v>
      </c>
      <c r="N7" s="249" t="s">
        <v>614</v>
      </c>
    </row>
    <row r="8" spans="1:14" x14ac:dyDescent="0.25">
      <c r="A8" s="248"/>
      <c r="B8" s="249"/>
      <c r="C8" s="250" t="s">
        <v>602</v>
      </c>
      <c r="D8" s="251" t="s">
        <v>615</v>
      </c>
      <c r="E8" s="250" t="s">
        <v>602</v>
      </c>
      <c r="F8" s="251" t="s">
        <v>615</v>
      </c>
      <c r="G8" s="250" t="s">
        <v>602</v>
      </c>
      <c r="H8" s="251" t="s">
        <v>615</v>
      </c>
      <c r="I8" s="250" t="s">
        <v>602</v>
      </c>
      <c r="J8" s="251" t="s">
        <v>615</v>
      </c>
      <c r="K8" s="250" t="s">
        <v>602</v>
      </c>
      <c r="L8" s="251" t="s">
        <v>615</v>
      </c>
      <c r="M8" s="250" t="s">
        <v>602</v>
      </c>
      <c r="N8" s="251" t="s">
        <v>615</v>
      </c>
    </row>
    <row r="9" spans="1:14" x14ac:dyDescent="0.25">
      <c r="A9" s="248"/>
      <c r="B9" s="252"/>
      <c r="D9" s="123"/>
      <c r="F9" s="123"/>
      <c r="H9" s="250"/>
      <c r="J9" s="250"/>
      <c r="L9" s="123"/>
      <c r="N9" s="250"/>
    </row>
    <row r="10" spans="1:14" x14ac:dyDescent="0.25">
      <c r="A10" s="230">
        <v>1</v>
      </c>
      <c r="B10" s="253" t="s">
        <v>616</v>
      </c>
      <c r="C10" s="254"/>
      <c r="D10" s="254"/>
      <c r="E10" s="254"/>
      <c r="F10" s="254"/>
      <c r="G10" s="254"/>
      <c r="H10" s="254"/>
      <c r="I10" s="254"/>
      <c r="J10" s="254"/>
      <c r="K10" s="254"/>
      <c r="L10" s="254"/>
      <c r="M10" s="254"/>
      <c r="N10" s="255"/>
    </row>
    <row r="11" spans="1:14" x14ac:dyDescent="0.25">
      <c r="A11" s="250">
        <v>2</v>
      </c>
      <c r="B11" s="251" t="s">
        <v>617</v>
      </c>
      <c r="C11" s="256"/>
      <c r="D11" s="256"/>
      <c r="E11" s="256"/>
      <c r="F11" s="256"/>
      <c r="G11" s="256"/>
      <c r="H11" s="256"/>
      <c r="I11" s="256"/>
      <c r="J11" s="256"/>
      <c r="K11" s="256"/>
      <c r="L11" s="256"/>
      <c r="M11" s="256"/>
      <c r="N11" s="256"/>
    </row>
    <row r="12" spans="1:14" x14ac:dyDescent="0.25">
      <c r="A12" s="250">
        <v>2.1</v>
      </c>
      <c r="B12" s="251" t="s">
        <v>618</v>
      </c>
      <c r="C12" s="256"/>
      <c r="D12" s="256"/>
      <c r="E12" s="256"/>
      <c r="F12" s="256"/>
      <c r="G12" s="256"/>
      <c r="H12" s="256"/>
      <c r="I12" s="256"/>
      <c r="J12" s="256"/>
      <c r="K12" s="256"/>
      <c r="L12" s="256"/>
      <c r="M12" s="256"/>
      <c r="N12" s="256"/>
    </row>
    <row r="13" spans="1:14" x14ac:dyDescent="0.25">
      <c r="A13" s="250">
        <v>2.2000000000000002</v>
      </c>
      <c r="B13" s="251" t="s">
        <v>619</v>
      </c>
      <c r="C13" s="256"/>
      <c r="D13" s="256"/>
      <c r="E13" s="256"/>
      <c r="F13" s="256"/>
      <c r="G13" s="256"/>
      <c r="H13" s="256"/>
      <c r="I13" s="256"/>
      <c r="J13" s="256"/>
      <c r="K13" s="256"/>
      <c r="L13" s="256"/>
      <c r="M13" s="256"/>
      <c r="N13" s="256"/>
    </row>
    <row r="14" spans="1:14" x14ac:dyDescent="0.25">
      <c r="A14" s="250"/>
      <c r="B14" s="251"/>
      <c r="C14" s="129"/>
      <c r="D14" s="129"/>
      <c r="E14" s="129"/>
      <c r="F14" s="129"/>
      <c r="G14" s="129"/>
      <c r="H14" s="129"/>
      <c r="I14" s="129"/>
      <c r="J14" s="129"/>
      <c r="K14" s="129"/>
      <c r="L14" s="129"/>
      <c r="M14" s="129"/>
      <c r="N14" s="129"/>
    </row>
    <row r="15" spans="1:14" x14ac:dyDescent="0.25">
      <c r="A15" s="250"/>
      <c r="B15" s="251"/>
      <c r="C15" s="129"/>
      <c r="D15" s="129"/>
      <c r="E15" s="129"/>
      <c r="F15" s="129"/>
      <c r="G15" s="129"/>
      <c r="H15" s="129"/>
      <c r="I15" s="129"/>
      <c r="J15" s="129"/>
      <c r="K15" s="129"/>
      <c r="L15" s="129"/>
      <c r="M15" s="129"/>
      <c r="N15" s="129"/>
    </row>
    <row r="16" spans="1:14" x14ac:dyDescent="0.25">
      <c r="A16" s="257">
        <v>3</v>
      </c>
      <c r="B16" s="253" t="s">
        <v>620</v>
      </c>
      <c r="C16" s="129"/>
      <c r="D16" s="129"/>
      <c r="E16" s="129"/>
      <c r="F16" s="129"/>
      <c r="G16" s="129"/>
      <c r="H16" s="129"/>
      <c r="I16" s="129"/>
      <c r="J16" s="129"/>
      <c r="K16" s="129"/>
      <c r="L16" s="129"/>
      <c r="M16" s="129"/>
      <c r="N16" s="129"/>
    </row>
    <row r="17" spans="1:14" x14ac:dyDescent="0.25">
      <c r="A17" s="250">
        <v>3.1</v>
      </c>
      <c r="B17" s="251" t="s">
        <v>621</v>
      </c>
      <c r="C17" s="254"/>
      <c r="D17" s="254"/>
      <c r="E17" s="254"/>
      <c r="F17" s="254"/>
      <c r="G17" s="254"/>
      <c r="H17" s="254"/>
      <c r="I17" s="254"/>
      <c r="J17" s="254"/>
      <c r="K17" s="254"/>
      <c r="L17" s="254"/>
      <c r="M17" s="254"/>
      <c r="N17" s="255"/>
    </row>
    <row r="18" spans="1:14" x14ac:dyDescent="0.25">
      <c r="A18" s="250">
        <v>3.2</v>
      </c>
      <c r="B18" s="251" t="s">
        <v>622</v>
      </c>
      <c r="C18" s="256"/>
      <c r="D18" s="256"/>
      <c r="E18" s="256"/>
      <c r="F18" s="256"/>
      <c r="G18" s="256"/>
      <c r="H18" s="256"/>
      <c r="I18" s="256"/>
      <c r="J18" s="256"/>
      <c r="K18" s="256"/>
      <c r="L18" s="256"/>
      <c r="M18" s="256"/>
      <c r="N18" s="256"/>
    </row>
    <row r="19" spans="1:14" x14ac:dyDescent="0.25">
      <c r="A19" s="250">
        <v>3.3</v>
      </c>
      <c r="B19" s="251" t="s">
        <v>623</v>
      </c>
      <c r="C19" s="256"/>
      <c r="D19" s="256"/>
      <c r="E19" s="256"/>
      <c r="F19" s="256"/>
      <c r="G19" s="256"/>
      <c r="H19" s="256"/>
      <c r="I19" s="256"/>
      <c r="J19" s="256"/>
      <c r="K19" s="256"/>
      <c r="L19" s="256"/>
      <c r="M19" s="256"/>
      <c r="N19" s="256"/>
    </row>
    <row r="20" spans="1:14" x14ac:dyDescent="0.25">
      <c r="A20" s="250">
        <v>3.4</v>
      </c>
      <c r="B20" s="251" t="s">
        <v>624</v>
      </c>
      <c r="C20" s="256"/>
      <c r="D20" s="256"/>
      <c r="E20" s="256"/>
      <c r="F20" s="256"/>
      <c r="G20" s="256"/>
      <c r="H20" s="256"/>
      <c r="I20" s="256"/>
      <c r="J20" s="256"/>
      <c r="K20" s="256"/>
      <c r="L20" s="256"/>
      <c r="M20" s="256"/>
      <c r="N20" s="256"/>
    </row>
    <row r="21" spans="1:14" x14ac:dyDescent="0.25">
      <c r="A21" s="250">
        <v>3.5</v>
      </c>
      <c r="B21" s="251" t="s">
        <v>625</v>
      </c>
      <c r="C21" s="256"/>
      <c r="D21" s="256"/>
      <c r="E21" s="256"/>
      <c r="F21" s="256"/>
      <c r="G21" s="256"/>
      <c r="H21" s="256"/>
      <c r="I21" s="256"/>
      <c r="J21" s="256"/>
      <c r="K21" s="256"/>
      <c r="L21" s="256"/>
      <c r="M21" s="256"/>
      <c r="N21" s="256"/>
    </row>
    <row r="22" spans="1:14" x14ac:dyDescent="0.25">
      <c r="A22" s="250"/>
      <c r="B22" s="251" t="s">
        <v>626</v>
      </c>
      <c r="C22" s="258"/>
      <c r="D22" s="258"/>
      <c r="E22" s="258"/>
      <c r="F22" s="258"/>
      <c r="G22" s="258"/>
      <c r="H22" s="258"/>
      <c r="I22" s="258"/>
      <c r="J22" s="258"/>
      <c r="K22" s="258"/>
      <c r="L22" s="258"/>
      <c r="M22" s="258"/>
      <c r="N22" s="258"/>
    </row>
    <row r="23" spans="1:14" x14ac:dyDescent="0.25">
      <c r="A23" s="250"/>
      <c r="B23" s="251"/>
      <c r="C23" s="129"/>
      <c r="D23" s="129"/>
      <c r="E23" s="129"/>
      <c r="F23" s="129"/>
      <c r="G23" s="129"/>
      <c r="H23" s="129"/>
      <c r="I23" s="129"/>
      <c r="J23" s="129"/>
      <c r="K23" s="129"/>
      <c r="L23" s="129"/>
      <c r="M23" s="129"/>
      <c r="N23" s="129"/>
    </row>
    <row r="24" spans="1:14" x14ac:dyDescent="0.25">
      <c r="A24" s="259">
        <v>4</v>
      </c>
      <c r="B24" s="230" t="s">
        <v>627</v>
      </c>
      <c r="C24" s="260"/>
      <c r="D24" s="260"/>
      <c r="E24" s="261"/>
      <c r="F24" s="129"/>
      <c r="G24" s="261"/>
      <c r="H24" s="129"/>
      <c r="I24" s="261"/>
      <c r="J24" s="129"/>
      <c r="K24" s="261"/>
      <c r="L24" s="129"/>
      <c r="M24" s="261"/>
      <c r="N24" s="129"/>
    </row>
    <row r="25" spans="1:14" x14ac:dyDescent="0.25">
      <c r="A25" s="262">
        <v>4.0999999999999996</v>
      </c>
      <c r="B25" s="123" t="s">
        <v>628</v>
      </c>
      <c r="C25" s="263"/>
      <c r="D25" s="263"/>
      <c r="E25" s="254"/>
      <c r="F25" s="254"/>
      <c r="G25" s="254"/>
      <c r="H25" s="254"/>
      <c r="I25" s="254"/>
      <c r="J25" s="254"/>
      <c r="K25" s="254"/>
      <c r="L25" s="254"/>
      <c r="M25" s="254"/>
      <c r="N25" s="255"/>
    </row>
    <row r="26" spans="1:14" x14ac:dyDescent="0.25">
      <c r="A26" s="262"/>
      <c r="B26" s="123" t="s">
        <v>629</v>
      </c>
      <c r="C26" s="264"/>
      <c r="D26" s="264"/>
      <c r="E26" s="256"/>
      <c r="F26" s="256"/>
      <c r="G26" s="256"/>
      <c r="H26" s="256"/>
      <c r="I26" s="256"/>
      <c r="J26" s="256"/>
      <c r="K26" s="256"/>
      <c r="L26" s="256"/>
      <c r="M26" s="256"/>
      <c r="N26" s="256"/>
    </row>
    <row r="27" spans="1:14" x14ac:dyDescent="0.25">
      <c r="A27" s="262">
        <v>4.2</v>
      </c>
      <c r="B27" s="123" t="s">
        <v>630</v>
      </c>
      <c r="C27" s="264"/>
      <c r="D27" s="264"/>
      <c r="E27" s="256"/>
      <c r="F27" s="256"/>
      <c r="G27" s="256"/>
      <c r="H27" s="256"/>
      <c r="I27" s="256"/>
      <c r="J27" s="256"/>
      <c r="K27" s="256"/>
      <c r="L27" s="256"/>
      <c r="M27" s="256"/>
      <c r="N27" s="256"/>
    </row>
    <row r="28" spans="1:14" x14ac:dyDescent="0.25">
      <c r="A28" s="262">
        <v>4.3</v>
      </c>
      <c r="B28" s="123" t="s">
        <v>631</v>
      </c>
      <c r="C28" s="264"/>
      <c r="D28" s="264"/>
      <c r="E28" s="256"/>
      <c r="F28" s="256"/>
      <c r="G28" s="256"/>
      <c r="H28" s="256"/>
      <c r="I28" s="256"/>
      <c r="J28" s="256"/>
      <c r="K28" s="256"/>
      <c r="L28" s="256"/>
      <c r="M28" s="256"/>
      <c r="N28" s="256"/>
    </row>
    <row r="29" spans="1:14" x14ac:dyDescent="0.25">
      <c r="A29" s="250"/>
      <c r="B29" s="251"/>
      <c r="C29" s="265"/>
      <c r="D29" s="265"/>
      <c r="E29" s="265"/>
      <c r="F29" s="265"/>
      <c r="G29" s="265"/>
      <c r="H29" s="265"/>
      <c r="I29" s="265"/>
      <c r="J29" s="265"/>
      <c r="K29" s="265"/>
      <c r="L29" s="265"/>
      <c r="M29" s="265"/>
      <c r="N29" s="265"/>
    </row>
    <row r="30" spans="1:14" x14ac:dyDescent="0.25">
      <c r="A30" s="250"/>
      <c r="B30" s="251"/>
      <c r="C30" s="265"/>
      <c r="D30" s="265"/>
      <c r="E30" s="265"/>
      <c r="F30" s="265"/>
      <c r="G30" s="265"/>
      <c r="H30" s="265"/>
      <c r="I30" s="265"/>
      <c r="J30" s="265"/>
      <c r="K30" s="265"/>
      <c r="L30" s="265"/>
      <c r="M30" s="265"/>
      <c r="N30" s="265"/>
    </row>
    <row r="31" spans="1:14" x14ac:dyDescent="0.25">
      <c r="A31" s="257">
        <v>4.4000000000000004</v>
      </c>
      <c r="B31" s="253" t="s">
        <v>632</v>
      </c>
      <c r="C31" s="258"/>
      <c r="D31" s="258"/>
      <c r="E31" s="258"/>
      <c r="F31" s="258"/>
      <c r="G31" s="258"/>
      <c r="H31" s="258"/>
      <c r="I31" s="258"/>
      <c r="J31" s="258"/>
      <c r="K31" s="258"/>
      <c r="L31" s="258"/>
      <c r="M31" s="258"/>
      <c r="N31" s="258"/>
    </row>
    <row r="32" spans="1:14" ht="26.4" x14ac:dyDescent="0.25">
      <c r="A32" s="266">
        <v>5</v>
      </c>
      <c r="B32" s="267" t="s">
        <v>633</v>
      </c>
      <c r="C32" s="258"/>
      <c r="D32" s="258"/>
      <c r="E32" s="258"/>
      <c r="F32" s="258"/>
      <c r="G32" s="258"/>
      <c r="H32" s="258"/>
      <c r="I32" s="258"/>
      <c r="J32" s="258"/>
      <c r="K32" s="258"/>
      <c r="L32" s="258"/>
      <c r="M32" s="258"/>
      <c r="N32" s="258"/>
    </row>
    <row r="34" spans="1:10" x14ac:dyDescent="0.25">
      <c r="A34" s="35" t="s">
        <v>634</v>
      </c>
    </row>
    <row r="35" spans="1:10" x14ac:dyDescent="0.25">
      <c r="A35" s="19">
        <v>1</v>
      </c>
      <c r="B35" s="19" t="s">
        <v>635</v>
      </c>
    </row>
    <row r="37" spans="1:10" x14ac:dyDescent="0.25">
      <c r="B37" s="159"/>
      <c r="C37" s="159"/>
      <c r="D37" s="159"/>
      <c r="E37" s="159"/>
      <c r="F37" s="159"/>
      <c r="G37" s="159"/>
    </row>
    <row r="38" spans="1:10" x14ac:dyDescent="0.25">
      <c r="B38" s="159"/>
      <c r="C38" s="159"/>
      <c r="D38" s="159"/>
      <c r="E38" s="159"/>
      <c r="F38" s="159"/>
      <c r="G38" s="159"/>
    </row>
    <row r="39" spans="1:10" x14ac:dyDescent="0.25">
      <c r="B39" s="159"/>
      <c r="C39" s="159"/>
      <c r="D39" s="159"/>
      <c r="E39" s="159"/>
      <c r="G39" s="159"/>
      <c r="J39" s="159"/>
    </row>
    <row r="40" spans="1:10" x14ac:dyDescent="0.25">
      <c r="B40" s="159"/>
      <c r="C40" s="159"/>
      <c r="D40" s="159"/>
      <c r="E40" s="159"/>
      <c r="G40" s="159"/>
      <c r="J40" s="159"/>
    </row>
    <row r="41" spans="1:10" x14ac:dyDescent="0.25">
      <c r="B41" s="159"/>
      <c r="C41" s="159"/>
      <c r="D41" s="159"/>
      <c r="E41" s="159"/>
      <c r="G41" s="159"/>
      <c r="J41" s="159"/>
    </row>
  </sheetData>
  <mergeCells count="6">
    <mergeCell ref="M6:N6"/>
    <mergeCell ref="C6:D6"/>
    <mergeCell ref="E6:F6"/>
    <mergeCell ref="G6:H6"/>
    <mergeCell ref="I6:J6"/>
    <mergeCell ref="K6:L6"/>
  </mergeCells>
  <pageMargins left="0.69" right="0.2" top="0.23" bottom="0.31" header="0.17" footer="0.17"/>
  <pageSetup scale="75" orientation="landscape" r:id="rId1"/>
  <headerFooter>
    <oddFooter xml:space="preserve">&amp;CPage No.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BC2B3-E776-4E93-A43B-6B63F4FA9D63}">
  <sheetPr>
    <tabColor rgb="FFFFFF99"/>
  </sheetPr>
  <dimension ref="A1:X173"/>
  <sheetViews>
    <sheetView workbookViewId="0"/>
  </sheetViews>
  <sheetFormatPr defaultColWidth="0" defaultRowHeight="13.2" zeroHeight="1" x14ac:dyDescent="0.25"/>
  <cols>
    <col min="1" max="1" width="4.5546875" style="72" customWidth="1"/>
    <col min="2" max="3" width="10.5546875" style="72" customWidth="1"/>
    <col min="4" max="4" width="9.44140625" style="72" customWidth="1"/>
    <col min="5" max="5" width="12.5546875" style="72" customWidth="1"/>
    <col min="6" max="6" width="12.88671875" style="72" customWidth="1"/>
    <col min="7" max="7" width="6.88671875" style="72" customWidth="1"/>
    <col min="8" max="8" width="10.44140625" style="72" customWidth="1"/>
    <col min="9" max="9" width="11.5546875" style="72" customWidth="1"/>
    <col min="10" max="10" width="10.5546875" style="72" customWidth="1"/>
    <col min="11" max="11" width="11.44140625" style="72" customWidth="1"/>
    <col min="12" max="12" width="6.44140625" style="72" customWidth="1"/>
    <col min="13" max="13" width="12.44140625" style="72" customWidth="1"/>
    <col min="14" max="14" width="15.5546875" style="72" customWidth="1"/>
    <col min="15" max="15" width="17.44140625" style="72" customWidth="1"/>
    <col min="16" max="16" width="16.5546875" style="72" customWidth="1"/>
    <col min="17" max="17" width="8.88671875" style="72" customWidth="1"/>
    <col min="18" max="23" width="12.6640625" style="72" customWidth="1"/>
    <col min="24" max="24" width="8.88671875" style="72" customWidth="1"/>
    <col min="25" max="16384" width="8.88671875" style="72" hidden="1"/>
  </cols>
  <sheetData>
    <row r="1" spans="2:23" ht="20.100000000000001" customHeight="1" x14ac:dyDescent="0.25">
      <c r="B1" s="960" t="s">
        <v>636</v>
      </c>
      <c r="C1" s="961"/>
      <c r="D1" s="961"/>
      <c r="E1" s="961"/>
      <c r="F1" s="961"/>
      <c r="G1" s="961"/>
      <c r="H1" s="961"/>
      <c r="I1" s="961"/>
      <c r="J1" s="961"/>
      <c r="K1" s="961"/>
      <c r="L1" s="961"/>
      <c r="M1" s="961"/>
      <c r="N1" s="961"/>
      <c r="O1" s="961"/>
      <c r="P1" s="961"/>
      <c r="Q1" s="961"/>
      <c r="R1" s="961"/>
      <c r="S1" s="961"/>
      <c r="T1" s="961"/>
      <c r="U1" s="961"/>
      <c r="V1" s="961"/>
      <c r="W1" s="961"/>
    </row>
    <row r="2" spans="2:23" ht="13.5" customHeight="1" x14ac:dyDescent="0.25">
      <c r="B2" s="925" t="s">
        <v>493</v>
      </c>
      <c r="C2" s="925"/>
      <c r="D2" s="925"/>
      <c r="E2" s="44"/>
      <c r="F2" s="44"/>
      <c r="G2" s="44"/>
      <c r="H2" s="44"/>
      <c r="I2" s="44"/>
      <c r="J2" s="44"/>
      <c r="K2" s="44"/>
      <c r="L2" s="44"/>
      <c r="M2" s="44"/>
      <c r="N2" s="44"/>
      <c r="O2" s="44"/>
      <c r="P2" s="44"/>
      <c r="Q2" s="473"/>
      <c r="R2" s="473"/>
      <c r="S2" s="473"/>
      <c r="T2" s="473"/>
      <c r="U2" s="473"/>
      <c r="V2" s="473"/>
      <c r="W2" s="473"/>
    </row>
    <row r="3" spans="2:23" ht="13.5" customHeight="1" x14ac:dyDescent="0.25">
      <c r="B3" s="45" t="s">
        <v>494</v>
      </c>
      <c r="C3" s="19"/>
      <c r="D3" s="19"/>
      <c r="E3" s="44"/>
      <c r="F3" s="44"/>
      <c r="G3" s="44"/>
      <c r="H3" s="44"/>
      <c r="I3" s="44"/>
      <c r="J3" s="44"/>
      <c r="K3" s="44"/>
      <c r="L3" s="44"/>
      <c r="M3" s="44"/>
      <c r="N3" s="44"/>
      <c r="O3" s="44"/>
      <c r="P3" s="44"/>
      <c r="Q3" s="473"/>
      <c r="R3" s="473"/>
      <c r="S3" s="473"/>
      <c r="T3" s="473"/>
      <c r="U3" s="473"/>
      <c r="V3" s="473"/>
      <c r="W3" s="473"/>
    </row>
    <row r="4" spans="2:23" ht="13.5" customHeight="1" x14ac:dyDescent="0.25">
      <c r="B4" s="45" t="s">
        <v>464</v>
      </c>
      <c r="C4" s="19"/>
      <c r="D4" s="19"/>
      <c r="E4" s="44"/>
      <c r="F4" s="44"/>
      <c r="G4" s="44"/>
      <c r="H4" s="44"/>
      <c r="I4" s="44"/>
      <c r="J4" s="44"/>
      <c r="K4" s="44"/>
      <c r="L4" s="44"/>
      <c r="M4" s="44"/>
      <c r="N4" s="44"/>
      <c r="O4" s="44"/>
      <c r="P4" s="44"/>
      <c r="Q4" s="473"/>
      <c r="R4" s="473"/>
      <c r="S4" s="473"/>
      <c r="T4" s="473"/>
      <c r="U4" s="473"/>
      <c r="V4" s="473"/>
      <c r="W4" s="473"/>
    </row>
    <row r="5" spans="2:23" ht="20.100000000000001" customHeight="1" thickBot="1" x14ac:dyDescent="0.3">
      <c r="B5" s="46" t="s">
        <v>637</v>
      </c>
      <c r="C5" s="46"/>
      <c r="D5" s="46"/>
      <c r="E5" s="46"/>
      <c r="F5" s="46"/>
      <c r="G5" s="701"/>
      <c r="H5" s="473"/>
      <c r="I5" s="473"/>
      <c r="J5" s="473"/>
      <c r="K5" s="473"/>
      <c r="L5" s="473"/>
      <c r="M5" s="473"/>
      <c r="N5" s="473"/>
      <c r="O5" s="473"/>
      <c r="P5" s="473"/>
      <c r="Q5" s="473"/>
      <c r="R5" s="473"/>
      <c r="S5" s="473"/>
      <c r="T5" s="473"/>
      <c r="U5" s="473"/>
      <c r="V5" s="473"/>
      <c r="W5" s="473"/>
    </row>
    <row r="6" spans="2:23" ht="20.399999999999999" customHeight="1" thickBot="1" x14ac:dyDescent="0.3">
      <c r="B6" s="974" t="s">
        <v>638</v>
      </c>
      <c r="C6" s="975"/>
      <c r="D6" s="473"/>
      <c r="E6" s="974" t="s">
        <v>639</v>
      </c>
      <c r="F6" s="975"/>
      <c r="G6" s="473"/>
      <c r="H6" s="971" t="s">
        <v>640</v>
      </c>
      <c r="I6" s="972"/>
      <c r="J6" s="972"/>
      <c r="K6" s="973"/>
      <c r="L6" s="473"/>
      <c r="M6" s="971" t="s">
        <v>641</v>
      </c>
      <c r="N6" s="972"/>
      <c r="O6" s="972"/>
      <c r="P6" s="973"/>
      <c r="Q6" s="473"/>
      <c r="R6" s="962" t="s">
        <v>642</v>
      </c>
      <c r="S6" s="963"/>
      <c r="T6" s="963"/>
      <c r="U6" s="963"/>
      <c r="V6" s="963"/>
      <c r="W6" s="964"/>
    </row>
    <row r="7" spans="2:23" ht="20.399999999999999" customHeight="1" thickBot="1" x14ac:dyDescent="0.3">
      <c r="B7" s="694"/>
      <c r="C7" s="693"/>
      <c r="D7" s="473"/>
      <c r="E7" s="694"/>
      <c r="F7" s="693"/>
      <c r="G7" s="473"/>
      <c r="H7" s="702"/>
      <c r="I7" s="505"/>
      <c r="J7" s="505"/>
      <c r="K7" s="703"/>
      <c r="L7" s="473"/>
      <c r="M7" s="702" t="s">
        <v>643</v>
      </c>
      <c r="N7" s="505"/>
      <c r="O7" s="505"/>
      <c r="P7" s="704">
        <v>0</v>
      </c>
      <c r="Q7" s="473"/>
      <c r="R7" s="965" t="s">
        <v>644</v>
      </c>
      <c r="S7" s="966"/>
      <c r="T7" s="967"/>
      <c r="U7" s="968" t="s">
        <v>645</v>
      </c>
      <c r="V7" s="969"/>
      <c r="W7" s="970"/>
    </row>
    <row r="8" spans="2:23" ht="26.4" x14ac:dyDescent="0.25">
      <c r="B8" s="47" t="s">
        <v>646</v>
      </c>
      <c r="C8" s="47" t="s">
        <v>647</v>
      </c>
      <c r="D8" s="473"/>
      <c r="E8" s="47" t="s">
        <v>648</v>
      </c>
      <c r="F8" s="47" t="s">
        <v>649</v>
      </c>
      <c r="G8" s="473"/>
      <c r="H8" s="47" t="s">
        <v>646</v>
      </c>
      <c r="I8" s="47" t="s">
        <v>650</v>
      </c>
      <c r="J8" s="47" t="s">
        <v>648</v>
      </c>
      <c r="K8" s="47" t="s">
        <v>649</v>
      </c>
      <c r="L8" s="473"/>
      <c r="M8" s="47" t="s">
        <v>646</v>
      </c>
      <c r="N8" s="47" t="s">
        <v>650</v>
      </c>
      <c r="O8" s="47" t="s">
        <v>648</v>
      </c>
      <c r="P8" s="47" t="s">
        <v>649</v>
      </c>
      <c r="Q8" s="473"/>
      <c r="R8" s="51" t="s">
        <v>651</v>
      </c>
      <c r="S8" s="52" t="s">
        <v>648</v>
      </c>
      <c r="T8" s="53" t="s">
        <v>649</v>
      </c>
      <c r="U8" s="54" t="s">
        <v>650</v>
      </c>
      <c r="V8" s="55" t="s">
        <v>648</v>
      </c>
      <c r="W8" s="56" t="s">
        <v>649</v>
      </c>
    </row>
    <row r="9" spans="2:23" x14ac:dyDescent="0.25">
      <c r="B9" s="705">
        <v>1</v>
      </c>
      <c r="C9" s="706"/>
      <c r="D9" s="473"/>
      <c r="E9" s="73" t="e">
        <f t="shared" ref="E9:E43" si="0">J9/C9-1</f>
        <v>#DIV/0!</v>
      </c>
      <c r="F9" s="74" t="e">
        <f t="shared" ref="F9:F43" si="1">K9/C9-1</f>
        <v>#DIV/0!</v>
      </c>
      <c r="G9" s="19"/>
      <c r="H9" s="48">
        <f t="shared" ref="H9:H27" si="2">B9</f>
        <v>1</v>
      </c>
      <c r="I9" s="77">
        <f t="shared" ref="I9:I27" si="3">C9</f>
        <v>0</v>
      </c>
      <c r="J9" s="707"/>
      <c r="K9" s="707"/>
      <c r="L9" s="473"/>
      <c r="M9" s="705">
        <f t="shared" ref="M9:M27" si="4">H9</f>
        <v>1</v>
      </c>
      <c r="N9" s="708">
        <f>I9+$P$7/10000</f>
        <v>0</v>
      </c>
      <c r="O9" s="709" t="e">
        <f t="shared" ref="O9:O27" si="5">N9*(1+E9)</f>
        <v>#DIV/0!</v>
      </c>
      <c r="P9" s="709" t="e">
        <f>N9*(1-F9)</f>
        <v>#DIV/0!</v>
      </c>
      <c r="Q9" s="473"/>
      <c r="R9" s="710">
        <f>I9</f>
        <v>0</v>
      </c>
      <c r="S9" s="709">
        <f>J9</f>
        <v>0</v>
      </c>
      <c r="T9" s="711">
        <f>K9</f>
        <v>0</v>
      </c>
      <c r="U9" s="710">
        <f>N9</f>
        <v>0</v>
      </c>
      <c r="V9" s="708" t="e">
        <f>O9</f>
        <v>#DIV/0!</v>
      </c>
      <c r="W9" s="712" t="e">
        <f>P9</f>
        <v>#DIV/0!</v>
      </c>
    </row>
    <row r="10" spans="2:23" x14ac:dyDescent="0.25">
      <c r="B10" s="705">
        <v>2</v>
      </c>
      <c r="C10" s="706"/>
      <c r="D10" s="473"/>
      <c r="E10" s="75" t="e">
        <f t="shared" si="0"/>
        <v>#DIV/0!</v>
      </c>
      <c r="F10" s="76" t="e">
        <f t="shared" si="1"/>
        <v>#DIV/0!</v>
      </c>
      <c r="G10" s="19"/>
      <c r="H10" s="48">
        <f t="shared" si="2"/>
        <v>2</v>
      </c>
      <c r="I10" s="77">
        <f t="shared" si="3"/>
        <v>0</v>
      </c>
      <c r="J10" s="707"/>
      <c r="K10" s="707"/>
      <c r="L10" s="473"/>
      <c r="M10" s="705">
        <f t="shared" si="4"/>
        <v>2</v>
      </c>
      <c r="N10" s="708">
        <f t="shared" ref="N10:N43" si="6">I10+$P$7/10000</f>
        <v>0</v>
      </c>
      <c r="O10" s="709" t="e">
        <f t="shared" si="5"/>
        <v>#DIV/0!</v>
      </c>
      <c r="P10" s="709" t="e">
        <f t="shared" ref="P10:P43" si="7">N10*(1-F10)</f>
        <v>#DIV/0!</v>
      </c>
      <c r="Q10" s="473"/>
      <c r="R10" s="710">
        <f>((1+I10)^$H10)/((1+I9)^$H9)-1</f>
        <v>0</v>
      </c>
      <c r="S10" s="709">
        <f>((1+J10)^$H10)/((1+J9)^$H9)-1</f>
        <v>0</v>
      </c>
      <c r="T10" s="711">
        <f>((1+K10)^$H10)/((1+K9)^$H9)-1</f>
        <v>0</v>
      </c>
      <c r="U10" s="710">
        <f t="shared" ref="U10:W25" si="8">((1+N10)^$H10)/((1+N9)^$H9)-1</f>
        <v>0</v>
      </c>
      <c r="V10" s="708" t="e">
        <f t="shared" si="8"/>
        <v>#DIV/0!</v>
      </c>
      <c r="W10" s="712" t="e">
        <f t="shared" si="8"/>
        <v>#DIV/0!</v>
      </c>
    </row>
    <row r="11" spans="2:23" x14ac:dyDescent="0.25">
      <c r="B11" s="705">
        <v>3</v>
      </c>
      <c r="C11" s="706"/>
      <c r="D11" s="473"/>
      <c r="E11" s="75" t="e">
        <f t="shared" si="0"/>
        <v>#DIV/0!</v>
      </c>
      <c r="F11" s="76" t="e">
        <f t="shared" si="1"/>
        <v>#DIV/0!</v>
      </c>
      <c r="G11" s="19"/>
      <c r="H11" s="48">
        <f t="shared" si="2"/>
        <v>3</v>
      </c>
      <c r="I11" s="77">
        <f t="shared" si="3"/>
        <v>0</v>
      </c>
      <c r="J11" s="707"/>
      <c r="K11" s="707"/>
      <c r="L11" s="473"/>
      <c r="M11" s="705">
        <f t="shared" si="4"/>
        <v>3</v>
      </c>
      <c r="N11" s="708">
        <f t="shared" si="6"/>
        <v>0</v>
      </c>
      <c r="O11" s="709" t="e">
        <f t="shared" si="5"/>
        <v>#DIV/0!</v>
      </c>
      <c r="P11" s="709" t="e">
        <f t="shared" si="7"/>
        <v>#DIV/0!</v>
      </c>
      <c r="Q11" s="473"/>
      <c r="R11" s="710">
        <f t="shared" ref="R11:T26" si="9">((1+I11)^$H11)/((1+I10)^$H10)-1</f>
        <v>0</v>
      </c>
      <c r="S11" s="709">
        <f t="shared" si="9"/>
        <v>0</v>
      </c>
      <c r="T11" s="711">
        <f t="shared" si="9"/>
        <v>0</v>
      </c>
      <c r="U11" s="710">
        <f t="shared" si="8"/>
        <v>0</v>
      </c>
      <c r="V11" s="708" t="e">
        <f t="shared" si="8"/>
        <v>#DIV/0!</v>
      </c>
      <c r="W11" s="712" t="e">
        <f t="shared" si="8"/>
        <v>#DIV/0!</v>
      </c>
    </row>
    <row r="12" spans="2:23" x14ac:dyDescent="0.25">
      <c r="B12" s="705">
        <v>4</v>
      </c>
      <c r="C12" s="706"/>
      <c r="D12" s="473"/>
      <c r="E12" s="75" t="e">
        <f t="shared" si="0"/>
        <v>#DIV/0!</v>
      </c>
      <c r="F12" s="76" t="e">
        <f t="shared" si="1"/>
        <v>#DIV/0!</v>
      </c>
      <c r="G12" s="19"/>
      <c r="H12" s="48">
        <f t="shared" si="2"/>
        <v>4</v>
      </c>
      <c r="I12" s="77">
        <f t="shared" si="3"/>
        <v>0</v>
      </c>
      <c r="J12" s="707"/>
      <c r="K12" s="707"/>
      <c r="L12" s="473"/>
      <c r="M12" s="705">
        <f t="shared" si="4"/>
        <v>4</v>
      </c>
      <c r="N12" s="708">
        <f t="shared" si="6"/>
        <v>0</v>
      </c>
      <c r="O12" s="709" t="e">
        <f t="shared" si="5"/>
        <v>#DIV/0!</v>
      </c>
      <c r="P12" s="709" t="e">
        <f t="shared" si="7"/>
        <v>#DIV/0!</v>
      </c>
      <c r="Q12" s="473"/>
      <c r="R12" s="710">
        <f t="shared" si="9"/>
        <v>0</v>
      </c>
      <c r="S12" s="709">
        <f t="shared" si="9"/>
        <v>0</v>
      </c>
      <c r="T12" s="711">
        <f t="shared" si="9"/>
        <v>0</v>
      </c>
      <c r="U12" s="710">
        <f t="shared" si="8"/>
        <v>0</v>
      </c>
      <c r="V12" s="708" t="e">
        <f t="shared" si="8"/>
        <v>#DIV/0!</v>
      </c>
      <c r="W12" s="712" t="e">
        <f t="shared" si="8"/>
        <v>#DIV/0!</v>
      </c>
    </row>
    <row r="13" spans="2:23" x14ac:dyDescent="0.25">
      <c r="B13" s="705">
        <v>5</v>
      </c>
      <c r="C13" s="706"/>
      <c r="D13" s="473"/>
      <c r="E13" s="75" t="e">
        <f t="shared" si="0"/>
        <v>#DIV/0!</v>
      </c>
      <c r="F13" s="76" t="e">
        <f t="shared" si="1"/>
        <v>#DIV/0!</v>
      </c>
      <c r="G13" s="19"/>
      <c r="H13" s="48">
        <f t="shared" si="2"/>
        <v>5</v>
      </c>
      <c r="I13" s="77">
        <f t="shared" si="3"/>
        <v>0</v>
      </c>
      <c r="J13" s="707"/>
      <c r="K13" s="707"/>
      <c r="L13" s="473"/>
      <c r="M13" s="705">
        <f t="shared" si="4"/>
        <v>5</v>
      </c>
      <c r="N13" s="708">
        <f t="shared" si="6"/>
        <v>0</v>
      </c>
      <c r="O13" s="709" t="e">
        <f t="shared" si="5"/>
        <v>#DIV/0!</v>
      </c>
      <c r="P13" s="709" t="e">
        <f t="shared" si="7"/>
        <v>#DIV/0!</v>
      </c>
      <c r="Q13" s="473"/>
      <c r="R13" s="710">
        <f t="shared" si="9"/>
        <v>0</v>
      </c>
      <c r="S13" s="709">
        <f t="shared" si="9"/>
        <v>0</v>
      </c>
      <c r="T13" s="711">
        <f t="shared" si="9"/>
        <v>0</v>
      </c>
      <c r="U13" s="710">
        <f t="shared" si="8"/>
        <v>0</v>
      </c>
      <c r="V13" s="708" t="e">
        <f t="shared" si="8"/>
        <v>#DIV/0!</v>
      </c>
      <c r="W13" s="712" t="e">
        <f t="shared" si="8"/>
        <v>#DIV/0!</v>
      </c>
    </row>
    <row r="14" spans="2:23" x14ac:dyDescent="0.25">
      <c r="B14" s="705">
        <v>6</v>
      </c>
      <c r="C14" s="706"/>
      <c r="D14" s="473"/>
      <c r="E14" s="75" t="e">
        <f t="shared" si="0"/>
        <v>#DIV/0!</v>
      </c>
      <c r="F14" s="76" t="e">
        <f t="shared" si="1"/>
        <v>#DIV/0!</v>
      </c>
      <c r="G14" s="19"/>
      <c r="H14" s="48">
        <f t="shared" si="2"/>
        <v>6</v>
      </c>
      <c r="I14" s="77">
        <f t="shared" si="3"/>
        <v>0</v>
      </c>
      <c r="J14" s="707"/>
      <c r="K14" s="707"/>
      <c r="L14" s="473"/>
      <c r="M14" s="705">
        <f t="shared" si="4"/>
        <v>6</v>
      </c>
      <c r="N14" s="708">
        <f t="shared" si="6"/>
        <v>0</v>
      </c>
      <c r="O14" s="709" t="e">
        <f t="shared" si="5"/>
        <v>#DIV/0!</v>
      </c>
      <c r="P14" s="709" t="e">
        <f t="shared" si="7"/>
        <v>#DIV/0!</v>
      </c>
      <c r="Q14" s="473"/>
      <c r="R14" s="710">
        <f t="shared" si="9"/>
        <v>0</v>
      </c>
      <c r="S14" s="709">
        <f t="shared" si="9"/>
        <v>0</v>
      </c>
      <c r="T14" s="711">
        <f t="shared" si="9"/>
        <v>0</v>
      </c>
      <c r="U14" s="710">
        <f t="shared" si="8"/>
        <v>0</v>
      </c>
      <c r="V14" s="708" t="e">
        <f t="shared" si="8"/>
        <v>#DIV/0!</v>
      </c>
      <c r="W14" s="712" t="e">
        <f t="shared" si="8"/>
        <v>#DIV/0!</v>
      </c>
    </row>
    <row r="15" spans="2:23" x14ac:dyDescent="0.25">
      <c r="B15" s="705">
        <v>7</v>
      </c>
      <c r="C15" s="706"/>
      <c r="D15" s="473"/>
      <c r="E15" s="75" t="e">
        <f t="shared" si="0"/>
        <v>#DIV/0!</v>
      </c>
      <c r="F15" s="76" t="e">
        <f t="shared" si="1"/>
        <v>#DIV/0!</v>
      </c>
      <c r="G15" s="19"/>
      <c r="H15" s="48">
        <f t="shared" si="2"/>
        <v>7</v>
      </c>
      <c r="I15" s="77">
        <f t="shared" si="3"/>
        <v>0</v>
      </c>
      <c r="J15" s="707"/>
      <c r="K15" s="707"/>
      <c r="L15" s="473"/>
      <c r="M15" s="705">
        <f t="shared" si="4"/>
        <v>7</v>
      </c>
      <c r="N15" s="708">
        <f t="shared" si="6"/>
        <v>0</v>
      </c>
      <c r="O15" s="709" t="e">
        <f t="shared" si="5"/>
        <v>#DIV/0!</v>
      </c>
      <c r="P15" s="709" t="e">
        <f t="shared" si="7"/>
        <v>#DIV/0!</v>
      </c>
      <c r="Q15" s="473"/>
      <c r="R15" s="710">
        <f t="shared" si="9"/>
        <v>0</v>
      </c>
      <c r="S15" s="709">
        <f t="shared" si="9"/>
        <v>0</v>
      </c>
      <c r="T15" s="711">
        <f t="shared" si="9"/>
        <v>0</v>
      </c>
      <c r="U15" s="710">
        <f t="shared" si="8"/>
        <v>0</v>
      </c>
      <c r="V15" s="708" t="e">
        <f t="shared" si="8"/>
        <v>#DIV/0!</v>
      </c>
      <c r="W15" s="712" t="e">
        <f t="shared" si="8"/>
        <v>#DIV/0!</v>
      </c>
    </row>
    <row r="16" spans="2:23" x14ac:dyDescent="0.25">
      <c r="B16" s="705">
        <v>8</v>
      </c>
      <c r="C16" s="706"/>
      <c r="D16" s="473"/>
      <c r="E16" s="75" t="e">
        <f t="shared" si="0"/>
        <v>#DIV/0!</v>
      </c>
      <c r="F16" s="76" t="e">
        <f t="shared" si="1"/>
        <v>#DIV/0!</v>
      </c>
      <c r="G16" s="19"/>
      <c r="H16" s="48">
        <f t="shared" si="2"/>
        <v>8</v>
      </c>
      <c r="I16" s="77">
        <f t="shared" si="3"/>
        <v>0</v>
      </c>
      <c r="J16" s="707"/>
      <c r="K16" s="707"/>
      <c r="L16" s="473"/>
      <c r="M16" s="705">
        <f t="shared" si="4"/>
        <v>8</v>
      </c>
      <c r="N16" s="708">
        <f t="shared" si="6"/>
        <v>0</v>
      </c>
      <c r="O16" s="709" t="e">
        <f t="shared" si="5"/>
        <v>#DIV/0!</v>
      </c>
      <c r="P16" s="709" t="e">
        <f t="shared" si="7"/>
        <v>#DIV/0!</v>
      </c>
      <c r="Q16" s="473"/>
      <c r="R16" s="710">
        <f t="shared" si="9"/>
        <v>0</v>
      </c>
      <c r="S16" s="709">
        <f t="shared" si="9"/>
        <v>0</v>
      </c>
      <c r="T16" s="711">
        <f t="shared" si="9"/>
        <v>0</v>
      </c>
      <c r="U16" s="710">
        <f t="shared" si="8"/>
        <v>0</v>
      </c>
      <c r="V16" s="708" t="e">
        <f t="shared" si="8"/>
        <v>#DIV/0!</v>
      </c>
      <c r="W16" s="712" t="e">
        <f t="shared" si="8"/>
        <v>#DIV/0!</v>
      </c>
    </row>
    <row r="17" spans="2:23" x14ac:dyDescent="0.25">
      <c r="B17" s="705">
        <v>9</v>
      </c>
      <c r="C17" s="706"/>
      <c r="D17" s="473"/>
      <c r="E17" s="75" t="e">
        <f t="shared" si="0"/>
        <v>#DIV/0!</v>
      </c>
      <c r="F17" s="76" t="e">
        <f t="shared" si="1"/>
        <v>#DIV/0!</v>
      </c>
      <c r="G17" s="19"/>
      <c r="H17" s="48">
        <f t="shared" si="2"/>
        <v>9</v>
      </c>
      <c r="I17" s="77">
        <f t="shared" si="3"/>
        <v>0</v>
      </c>
      <c r="J17" s="707"/>
      <c r="K17" s="707"/>
      <c r="L17" s="473"/>
      <c r="M17" s="705">
        <f t="shared" si="4"/>
        <v>9</v>
      </c>
      <c r="N17" s="708">
        <f t="shared" si="6"/>
        <v>0</v>
      </c>
      <c r="O17" s="709" t="e">
        <f t="shared" si="5"/>
        <v>#DIV/0!</v>
      </c>
      <c r="P17" s="709" t="e">
        <f t="shared" si="7"/>
        <v>#DIV/0!</v>
      </c>
      <c r="Q17" s="473"/>
      <c r="R17" s="710">
        <f t="shared" si="9"/>
        <v>0</v>
      </c>
      <c r="S17" s="709">
        <f t="shared" si="9"/>
        <v>0</v>
      </c>
      <c r="T17" s="711">
        <f t="shared" si="9"/>
        <v>0</v>
      </c>
      <c r="U17" s="710">
        <f t="shared" si="8"/>
        <v>0</v>
      </c>
      <c r="V17" s="708" t="e">
        <f t="shared" si="8"/>
        <v>#DIV/0!</v>
      </c>
      <c r="W17" s="712" t="e">
        <f t="shared" si="8"/>
        <v>#DIV/0!</v>
      </c>
    </row>
    <row r="18" spans="2:23" x14ac:dyDescent="0.25">
      <c r="B18" s="705">
        <v>10</v>
      </c>
      <c r="C18" s="706"/>
      <c r="D18" s="473"/>
      <c r="E18" s="75" t="e">
        <f t="shared" si="0"/>
        <v>#DIV/0!</v>
      </c>
      <c r="F18" s="76" t="e">
        <f t="shared" si="1"/>
        <v>#DIV/0!</v>
      </c>
      <c r="G18" s="19"/>
      <c r="H18" s="48">
        <f t="shared" si="2"/>
        <v>10</v>
      </c>
      <c r="I18" s="77">
        <f t="shared" si="3"/>
        <v>0</v>
      </c>
      <c r="J18" s="707"/>
      <c r="K18" s="707"/>
      <c r="L18" s="473"/>
      <c r="M18" s="705">
        <f t="shared" si="4"/>
        <v>10</v>
      </c>
      <c r="N18" s="708">
        <f t="shared" si="6"/>
        <v>0</v>
      </c>
      <c r="O18" s="709" t="e">
        <f t="shared" si="5"/>
        <v>#DIV/0!</v>
      </c>
      <c r="P18" s="709" t="e">
        <f t="shared" si="7"/>
        <v>#DIV/0!</v>
      </c>
      <c r="Q18" s="473"/>
      <c r="R18" s="710">
        <f t="shared" si="9"/>
        <v>0</v>
      </c>
      <c r="S18" s="709">
        <f t="shared" si="9"/>
        <v>0</v>
      </c>
      <c r="T18" s="711">
        <f t="shared" si="9"/>
        <v>0</v>
      </c>
      <c r="U18" s="710">
        <f t="shared" si="8"/>
        <v>0</v>
      </c>
      <c r="V18" s="708" t="e">
        <f t="shared" si="8"/>
        <v>#DIV/0!</v>
      </c>
      <c r="W18" s="712" t="e">
        <f t="shared" si="8"/>
        <v>#DIV/0!</v>
      </c>
    </row>
    <row r="19" spans="2:23" x14ac:dyDescent="0.25">
      <c r="B19" s="705">
        <v>11</v>
      </c>
      <c r="C19" s="706"/>
      <c r="D19" s="473"/>
      <c r="E19" s="75" t="e">
        <f t="shared" si="0"/>
        <v>#DIV/0!</v>
      </c>
      <c r="F19" s="76" t="e">
        <f t="shared" si="1"/>
        <v>#DIV/0!</v>
      </c>
      <c r="G19" s="19"/>
      <c r="H19" s="48">
        <f t="shared" si="2"/>
        <v>11</v>
      </c>
      <c r="I19" s="77">
        <f t="shared" si="3"/>
        <v>0</v>
      </c>
      <c r="J19" s="707"/>
      <c r="K19" s="707"/>
      <c r="L19" s="473"/>
      <c r="M19" s="705">
        <f t="shared" si="4"/>
        <v>11</v>
      </c>
      <c r="N19" s="708">
        <f t="shared" si="6"/>
        <v>0</v>
      </c>
      <c r="O19" s="709" t="e">
        <f t="shared" si="5"/>
        <v>#DIV/0!</v>
      </c>
      <c r="P19" s="709" t="e">
        <f t="shared" si="7"/>
        <v>#DIV/0!</v>
      </c>
      <c r="Q19" s="473"/>
      <c r="R19" s="710">
        <f t="shared" si="9"/>
        <v>0</v>
      </c>
      <c r="S19" s="709">
        <f t="shared" si="9"/>
        <v>0</v>
      </c>
      <c r="T19" s="711">
        <f t="shared" si="9"/>
        <v>0</v>
      </c>
      <c r="U19" s="710">
        <f t="shared" si="8"/>
        <v>0</v>
      </c>
      <c r="V19" s="708" t="e">
        <f t="shared" si="8"/>
        <v>#DIV/0!</v>
      </c>
      <c r="W19" s="712" t="e">
        <f t="shared" si="8"/>
        <v>#DIV/0!</v>
      </c>
    </row>
    <row r="20" spans="2:23" x14ac:dyDescent="0.25">
      <c r="B20" s="705">
        <v>12</v>
      </c>
      <c r="C20" s="706"/>
      <c r="D20" s="473"/>
      <c r="E20" s="75" t="e">
        <f t="shared" si="0"/>
        <v>#DIV/0!</v>
      </c>
      <c r="F20" s="76" t="e">
        <f t="shared" si="1"/>
        <v>#DIV/0!</v>
      </c>
      <c r="G20" s="19"/>
      <c r="H20" s="48">
        <f t="shared" si="2"/>
        <v>12</v>
      </c>
      <c r="I20" s="77">
        <f t="shared" si="3"/>
        <v>0</v>
      </c>
      <c r="J20" s="707"/>
      <c r="K20" s="707"/>
      <c r="L20" s="473"/>
      <c r="M20" s="705">
        <f t="shared" si="4"/>
        <v>12</v>
      </c>
      <c r="N20" s="708">
        <f t="shared" si="6"/>
        <v>0</v>
      </c>
      <c r="O20" s="709" t="e">
        <f t="shared" si="5"/>
        <v>#DIV/0!</v>
      </c>
      <c r="P20" s="709" t="e">
        <f t="shared" si="7"/>
        <v>#DIV/0!</v>
      </c>
      <c r="Q20" s="473"/>
      <c r="R20" s="710">
        <f t="shared" si="9"/>
        <v>0</v>
      </c>
      <c r="S20" s="709">
        <f t="shared" si="9"/>
        <v>0</v>
      </c>
      <c r="T20" s="711">
        <f t="shared" si="9"/>
        <v>0</v>
      </c>
      <c r="U20" s="710">
        <f t="shared" si="8"/>
        <v>0</v>
      </c>
      <c r="V20" s="708" t="e">
        <f t="shared" si="8"/>
        <v>#DIV/0!</v>
      </c>
      <c r="W20" s="712" t="e">
        <f t="shared" si="8"/>
        <v>#DIV/0!</v>
      </c>
    </row>
    <row r="21" spans="2:23" x14ac:dyDescent="0.25">
      <c r="B21" s="705">
        <v>13</v>
      </c>
      <c r="C21" s="706"/>
      <c r="D21" s="473"/>
      <c r="E21" s="75" t="e">
        <f t="shared" si="0"/>
        <v>#DIV/0!</v>
      </c>
      <c r="F21" s="76" t="e">
        <f t="shared" si="1"/>
        <v>#DIV/0!</v>
      </c>
      <c r="G21" s="19"/>
      <c r="H21" s="48">
        <f t="shared" si="2"/>
        <v>13</v>
      </c>
      <c r="I21" s="77">
        <f t="shared" si="3"/>
        <v>0</v>
      </c>
      <c r="J21" s="707"/>
      <c r="K21" s="707"/>
      <c r="L21" s="473"/>
      <c r="M21" s="705">
        <f t="shared" si="4"/>
        <v>13</v>
      </c>
      <c r="N21" s="708">
        <f t="shared" si="6"/>
        <v>0</v>
      </c>
      <c r="O21" s="709" t="e">
        <f t="shared" si="5"/>
        <v>#DIV/0!</v>
      </c>
      <c r="P21" s="709" t="e">
        <f t="shared" si="7"/>
        <v>#DIV/0!</v>
      </c>
      <c r="Q21" s="473"/>
      <c r="R21" s="710">
        <f t="shared" si="9"/>
        <v>0</v>
      </c>
      <c r="S21" s="709">
        <f t="shared" si="9"/>
        <v>0</v>
      </c>
      <c r="T21" s="711">
        <f t="shared" si="9"/>
        <v>0</v>
      </c>
      <c r="U21" s="710">
        <f t="shared" si="8"/>
        <v>0</v>
      </c>
      <c r="V21" s="708" t="e">
        <f t="shared" si="8"/>
        <v>#DIV/0!</v>
      </c>
      <c r="W21" s="712" t="e">
        <f t="shared" si="8"/>
        <v>#DIV/0!</v>
      </c>
    </row>
    <row r="22" spans="2:23" x14ac:dyDescent="0.25">
      <c r="B22" s="705">
        <v>14</v>
      </c>
      <c r="C22" s="706"/>
      <c r="D22" s="473"/>
      <c r="E22" s="75" t="e">
        <f t="shared" si="0"/>
        <v>#DIV/0!</v>
      </c>
      <c r="F22" s="76" t="e">
        <f t="shared" si="1"/>
        <v>#DIV/0!</v>
      </c>
      <c r="G22" s="19"/>
      <c r="H22" s="48">
        <f t="shared" si="2"/>
        <v>14</v>
      </c>
      <c r="I22" s="77">
        <f t="shared" si="3"/>
        <v>0</v>
      </c>
      <c r="J22" s="707"/>
      <c r="K22" s="707"/>
      <c r="L22" s="473"/>
      <c r="M22" s="705">
        <f t="shared" si="4"/>
        <v>14</v>
      </c>
      <c r="N22" s="708">
        <f t="shared" si="6"/>
        <v>0</v>
      </c>
      <c r="O22" s="709" t="e">
        <f t="shared" si="5"/>
        <v>#DIV/0!</v>
      </c>
      <c r="P22" s="709" t="e">
        <f t="shared" si="7"/>
        <v>#DIV/0!</v>
      </c>
      <c r="Q22" s="473"/>
      <c r="R22" s="710">
        <f t="shared" si="9"/>
        <v>0</v>
      </c>
      <c r="S22" s="709">
        <f t="shared" si="9"/>
        <v>0</v>
      </c>
      <c r="T22" s="711">
        <f t="shared" si="9"/>
        <v>0</v>
      </c>
      <c r="U22" s="710">
        <f t="shared" si="8"/>
        <v>0</v>
      </c>
      <c r="V22" s="708" t="e">
        <f t="shared" si="8"/>
        <v>#DIV/0!</v>
      </c>
      <c r="W22" s="712" t="e">
        <f t="shared" si="8"/>
        <v>#DIV/0!</v>
      </c>
    </row>
    <row r="23" spans="2:23" x14ac:dyDescent="0.25">
      <c r="B23" s="705">
        <v>15</v>
      </c>
      <c r="C23" s="706"/>
      <c r="D23" s="473"/>
      <c r="E23" s="75" t="e">
        <f t="shared" si="0"/>
        <v>#DIV/0!</v>
      </c>
      <c r="F23" s="76" t="e">
        <f t="shared" si="1"/>
        <v>#DIV/0!</v>
      </c>
      <c r="G23" s="19"/>
      <c r="H23" s="48">
        <f t="shared" si="2"/>
        <v>15</v>
      </c>
      <c r="I23" s="77">
        <f t="shared" si="3"/>
        <v>0</v>
      </c>
      <c r="J23" s="707"/>
      <c r="K23" s="707"/>
      <c r="L23" s="473"/>
      <c r="M23" s="705">
        <f t="shared" si="4"/>
        <v>15</v>
      </c>
      <c r="N23" s="708">
        <f t="shared" si="6"/>
        <v>0</v>
      </c>
      <c r="O23" s="709" t="e">
        <f t="shared" si="5"/>
        <v>#DIV/0!</v>
      </c>
      <c r="P23" s="709" t="e">
        <f t="shared" si="7"/>
        <v>#DIV/0!</v>
      </c>
      <c r="Q23" s="473"/>
      <c r="R23" s="710">
        <f t="shared" si="9"/>
        <v>0</v>
      </c>
      <c r="S23" s="709">
        <f t="shared" si="9"/>
        <v>0</v>
      </c>
      <c r="T23" s="711">
        <f t="shared" si="9"/>
        <v>0</v>
      </c>
      <c r="U23" s="710">
        <f t="shared" si="8"/>
        <v>0</v>
      </c>
      <c r="V23" s="708" t="e">
        <f t="shared" si="8"/>
        <v>#DIV/0!</v>
      </c>
      <c r="W23" s="712" t="e">
        <f t="shared" si="8"/>
        <v>#DIV/0!</v>
      </c>
    </row>
    <row r="24" spans="2:23" x14ac:dyDescent="0.25">
      <c r="B24" s="705">
        <v>16</v>
      </c>
      <c r="C24" s="706"/>
      <c r="D24" s="473"/>
      <c r="E24" s="75" t="e">
        <f t="shared" si="0"/>
        <v>#DIV/0!</v>
      </c>
      <c r="F24" s="76" t="e">
        <f t="shared" si="1"/>
        <v>#DIV/0!</v>
      </c>
      <c r="G24" s="19"/>
      <c r="H24" s="48">
        <f t="shared" si="2"/>
        <v>16</v>
      </c>
      <c r="I24" s="77">
        <f t="shared" si="3"/>
        <v>0</v>
      </c>
      <c r="J24" s="707"/>
      <c r="K24" s="707"/>
      <c r="L24" s="473"/>
      <c r="M24" s="705">
        <f t="shared" si="4"/>
        <v>16</v>
      </c>
      <c r="N24" s="708">
        <f t="shared" si="6"/>
        <v>0</v>
      </c>
      <c r="O24" s="709" t="e">
        <f t="shared" si="5"/>
        <v>#DIV/0!</v>
      </c>
      <c r="P24" s="709" t="e">
        <f t="shared" si="7"/>
        <v>#DIV/0!</v>
      </c>
      <c r="Q24" s="473"/>
      <c r="R24" s="710">
        <f t="shared" si="9"/>
        <v>0</v>
      </c>
      <c r="S24" s="709">
        <f t="shared" si="9"/>
        <v>0</v>
      </c>
      <c r="T24" s="711">
        <f t="shared" si="9"/>
        <v>0</v>
      </c>
      <c r="U24" s="710">
        <f t="shared" si="8"/>
        <v>0</v>
      </c>
      <c r="V24" s="708" t="e">
        <f t="shared" si="8"/>
        <v>#DIV/0!</v>
      </c>
      <c r="W24" s="712" t="e">
        <f t="shared" si="8"/>
        <v>#DIV/0!</v>
      </c>
    </row>
    <row r="25" spans="2:23" x14ac:dyDescent="0.25">
      <c r="B25" s="705">
        <v>17</v>
      </c>
      <c r="C25" s="706"/>
      <c r="D25" s="473"/>
      <c r="E25" s="75" t="e">
        <f t="shared" si="0"/>
        <v>#DIV/0!</v>
      </c>
      <c r="F25" s="76" t="e">
        <f t="shared" si="1"/>
        <v>#DIV/0!</v>
      </c>
      <c r="G25" s="19"/>
      <c r="H25" s="48">
        <f t="shared" si="2"/>
        <v>17</v>
      </c>
      <c r="I25" s="77">
        <f t="shared" si="3"/>
        <v>0</v>
      </c>
      <c r="J25" s="707"/>
      <c r="K25" s="707"/>
      <c r="L25" s="473"/>
      <c r="M25" s="705">
        <f t="shared" si="4"/>
        <v>17</v>
      </c>
      <c r="N25" s="708">
        <f t="shared" si="6"/>
        <v>0</v>
      </c>
      <c r="O25" s="709" t="e">
        <f t="shared" si="5"/>
        <v>#DIV/0!</v>
      </c>
      <c r="P25" s="709" t="e">
        <f t="shared" si="7"/>
        <v>#DIV/0!</v>
      </c>
      <c r="Q25" s="473"/>
      <c r="R25" s="710">
        <f t="shared" si="9"/>
        <v>0</v>
      </c>
      <c r="S25" s="709">
        <f t="shared" si="9"/>
        <v>0</v>
      </c>
      <c r="T25" s="711">
        <f t="shared" si="9"/>
        <v>0</v>
      </c>
      <c r="U25" s="710">
        <f t="shared" si="8"/>
        <v>0</v>
      </c>
      <c r="V25" s="708" t="e">
        <f t="shared" si="8"/>
        <v>#DIV/0!</v>
      </c>
      <c r="W25" s="712" t="e">
        <f t="shared" si="8"/>
        <v>#DIV/0!</v>
      </c>
    </row>
    <row r="26" spans="2:23" x14ac:dyDescent="0.25">
      <c r="B26" s="705">
        <v>18</v>
      </c>
      <c r="C26" s="706"/>
      <c r="D26" s="473"/>
      <c r="E26" s="75" t="e">
        <f t="shared" si="0"/>
        <v>#DIV/0!</v>
      </c>
      <c r="F26" s="76" t="e">
        <f t="shared" si="1"/>
        <v>#DIV/0!</v>
      </c>
      <c r="G26" s="19"/>
      <c r="H26" s="48">
        <f t="shared" si="2"/>
        <v>18</v>
      </c>
      <c r="I26" s="77">
        <f t="shared" si="3"/>
        <v>0</v>
      </c>
      <c r="J26" s="707"/>
      <c r="K26" s="707"/>
      <c r="L26" s="473"/>
      <c r="M26" s="705">
        <f t="shared" si="4"/>
        <v>18</v>
      </c>
      <c r="N26" s="708">
        <f t="shared" si="6"/>
        <v>0</v>
      </c>
      <c r="O26" s="709" t="e">
        <f t="shared" si="5"/>
        <v>#DIV/0!</v>
      </c>
      <c r="P26" s="709" t="e">
        <f t="shared" si="7"/>
        <v>#DIV/0!</v>
      </c>
      <c r="Q26" s="473"/>
      <c r="R26" s="710">
        <f t="shared" si="9"/>
        <v>0</v>
      </c>
      <c r="S26" s="709">
        <f t="shared" si="9"/>
        <v>0</v>
      </c>
      <c r="T26" s="711">
        <f t="shared" si="9"/>
        <v>0</v>
      </c>
      <c r="U26" s="710">
        <f t="shared" ref="U26:W41" si="10">((1+N26)^$H26)/((1+N25)^$H25)-1</f>
        <v>0</v>
      </c>
      <c r="V26" s="708" t="e">
        <f t="shared" si="10"/>
        <v>#DIV/0!</v>
      </c>
      <c r="W26" s="712" t="e">
        <f t="shared" si="10"/>
        <v>#DIV/0!</v>
      </c>
    </row>
    <row r="27" spans="2:23" x14ac:dyDescent="0.25">
      <c r="B27" s="705">
        <v>19</v>
      </c>
      <c r="C27" s="706"/>
      <c r="D27" s="473"/>
      <c r="E27" s="75" t="e">
        <f t="shared" si="0"/>
        <v>#DIV/0!</v>
      </c>
      <c r="F27" s="76" t="e">
        <f t="shared" si="1"/>
        <v>#DIV/0!</v>
      </c>
      <c r="G27" s="19"/>
      <c r="H27" s="48">
        <f t="shared" si="2"/>
        <v>19</v>
      </c>
      <c r="I27" s="77">
        <f t="shared" si="3"/>
        <v>0</v>
      </c>
      <c r="J27" s="707"/>
      <c r="K27" s="707"/>
      <c r="L27" s="473"/>
      <c r="M27" s="705">
        <f t="shared" si="4"/>
        <v>19</v>
      </c>
      <c r="N27" s="708">
        <f t="shared" si="6"/>
        <v>0</v>
      </c>
      <c r="O27" s="709" t="e">
        <f t="shared" si="5"/>
        <v>#DIV/0!</v>
      </c>
      <c r="P27" s="709" t="e">
        <f t="shared" si="7"/>
        <v>#DIV/0!</v>
      </c>
      <c r="Q27" s="473"/>
      <c r="R27" s="710">
        <f t="shared" ref="R27:T42" si="11">((1+I27)^$H27)/((1+I26)^$H26)-1</f>
        <v>0</v>
      </c>
      <c r="S27" s="709">
        <f t="shared" si="11"/>
        <v>0</v>
      </c>
      <c r="T27" s="711">
        <f t="shared" si="11"/>
        <v>0</v>
      </c>
      <c r="U27" s="710">
        <f t="shared" si="10"/>
        <v>0</v>
      </c>
      <c r="V27" s="708" t="e">
        <f t="shared" si="10"/>
        <v>#DIV/0!</v>
      </c>
      <c r="W27" s="712" t="e">
        <f t="shared" si="10"/>
        <v>#DIV/0!</v>
      </c>
    </row>
    <row r="28" spans="2:23" x14ac:dyDescent="0.25">
      <c r="B28" s="705">
        <v>20</v>
      </c>
      <c r="C28" s="706"/>
      <c r="D28" s="473"/>
      <c r="E28" s="75" t="e">
        <f t="shared" si="0"/>
        <v>#DIV/0!</v>
      </c>
      <c r="F28" s="76" t="e">
        <f t="shared" si="1"/>
        <v>#DIV/0!</v>
      </c>
      <c r="G28" s="19"/>
      <c r="H28" s="48">
        <f t="shared" ref="H28:H43" si="12">B28</f>
        <v>20</v>
      </c>
      <c r="I28" s="77">
        <f t="shared" ref="I28:I43" si="13">C28</f>
        <v>0</v>
      </c>
      <c r="J28" s="707"/>
      <c r="K28" s="707"/>
      <c r="L28" s="473"/>
      <c r="M28" s="705">
        <f t="shared" ref="M28:M43" si="14">H28</f>
        <v>20</v>
      </c>
      <c r="N28" s="708">
        <f t="shared" si="6"/>
        <v>0</v>
      </c>
      <c r="O28" s="709" t="e">
        <f t="shared" ref="O28:O43" si="15">N28*(1+E28)</f>
        <v>#DIV/0!</v>
      </c>
      <c r="P28" s="709" t="e">
        <f t="shared" si="7"/>
        <v>#DIV/0!</v>
      </c>
      <c r="Q28" s="473"/>
      <c r="R28" s="710">
        <f t="shared" si="11"/>
        <v>0</v>
      </c>
      <c r="S28" s="709">
        <f t="shared" si="11"/>
        <v>0</v>
      </c>
      <c r="T28" s="711">
        <f t="shared" si="11"/>
        <v>0</v>
      </c>
      <c r="U28" s="710">
        <f t="shared" si="10"/>
        <v>0</v>
      </c>
      <c r="V28" s="708" t="e">
        <f t="shared" si="10"/>
        <v>#DIV/0!</v>
      </c>
      <c r="W28" s="712" t="e">
        <f t="shared" si="10"/>
        <v>#DIV/0!</v>
      </c>
    </row>
    <row r="29" spans="2:23" x14ac:dyDescent="0.25">
      <c r="B29" s="705">
        <v>21</v>
      </c>
      <c r="C29" s="706"/>
      <c r="D29" s="473"/>
      <c r="E29" s="75" t="e">
        <f t="shared" si="0"/>
        <v>#DIV/0!</v>
      </c>
      <c r="F29" s="76" t="e">
        <f t="shared" si="1"/>
        <v>#DIV/0!</v>
      </c>
      <c r="G29" s="19"/>
      <c r="H29" s="48">
        <f t="shared" si="12"/>
        <v>21</v>
      </c>
      <c r="I29" s="77">
        <f t="shared" si="13"/>
        <v>0</v>
      </c>
      <c r="J29" s="707"/>
      <c r="K29" s="707"/>
      <c r="L29" s="473"/>
      <c r="M29" s="705">
        <f t="shared" si="14"/>
        <v>21</v>
      </c>
      <c r="N29" s="708">
        <f t="shared" si="6"/>
        <v>0</v>
      </c>
      <c r="O29" s="709" t="e">
        <f t="shared" si="15"/>
        <v>#DIV/0!</v>
      </c>
      <c r="P29" s="709" t="e">
        <f t="shared" si="7"/>
        <v>#DIV/0!</v>
      </c>
      <c r="Q29" s="473"/>
      <c r="R29" s="710">
        <f t="shared" si="11"/>
        <v>0</v>
      </c>
      <c r="S29" s="709">
        <f t="shared" si="11"/>
        <v>0</v>
      </c>
      <c r="T29" s="711">
        <f t="shared" si="11"/>
        <v>0</v>
      </c>
      <c r="U29" s="710">
        <f t="shared" si="10"/>
        <v>0</v>
      </c>
      <c r="V29" s="708" t="e">
        <f t="shared" si="10"/>
        <v>#DIV/0!</v>
      </c>
      <c r="W29" s="712" t="e">
        <f t="shared" si="10"/>
        <v>#DIV/0!</v>
      </c>
    </row>
    <row r="30" spans="2:23" x14ac:dyDescent="0.25">
      <c r="B30" s="705">
        <v>22</v>
      </c>
      <c r="C30" s="706"/>
      <c r="D30" s="473"/>
      <c r="E30" s="75" t="e">
        <f t="shared" si="0"/>
        <v>#DIV/0!</v>
      </c>
      <c r="F30" s="76" t="e">
        <f t="shared" si="1"/>
        <v>#DIV/0!</v>
      </c>
      <c r="G30" s="19"/>
      <c r="H30" s="48">
        <f t="shared" si="12"/>
        <v>22</v>
      </c>
      <c r="I30" s="77">
        <f t="shared" si="13"/>
        <v>0</v>
      </c>
      <c r="J30" s="707"/>
      <c r="K30" s="707"/>
      <c r="L30" s="473"/>
      <c r="M30" s="705">
        <f t="shared" si="14"/>
        <v>22</v>
      </c>
      <c r="N30" s="708">
        <f t="shared" si="6"/>
        <v>0</v>
      </c>
      <c r="O30" s="709" t="e">
        <f t="shared" si="15"/>
        <v>#DIV/0!</v>
      </c>
      <c r="P30" s="709" t="e">
        <f t="shared" si="7"/>
        <v>#DIV/0!</v>
      </c>
      <c r="Q30" s="473"/>
      <c r="R30" s="710">
        <f t="shared" si="11"/>
        <v>0</v>
      </c>
      <c r="S30" s="709">
        <f t="shared" si="11"/>
        <v>0</v>
      </c>
      <c r="T30" s="711">
        <f t="shared" si="11"/>
        <v>0</v>
      </c>
      <c r="U30" s="710">
        <f t="shared" si="10"/>
        <v>0</v>
      </c>
      <c r="V30" s="708" t="e">
        <f t="shared" si="10"/>
        <v>#DIV/0!</v>
      </c>
      <c r="W30" s="712" t="e">
        <f t="shared" si="10"/>
        <v>#DIV/0!</v>
      </c>
    </row>
    <row r="31" spans="2:23" x14ac:dyDescent="0.25">
      <c r="B31" s="705">
        <v>23</v>
      </c>
      <c r="C31" s="706"/>
      <c r="D31" s="473"/>
      <c r="E31" s="75" t="e">
        <f t="shared" si="0"/>
        <v>#DIV/0!</v>
      </c>
      <c r="F31" s="76" t="e">
        <f t="shared" si="1"/>
        <v>#DIV/0!</v>
      </c>
      <c r="G31" s="19"/>
      <c r="H31" s="48">
        <f t="shared" si="12"/>
        <v>23</v>
      </c>
      <c r="I31" s="77">
        <f t="shared" si="13"/>
        <v>0</v>
      </c>
      <c r="J31" s="707"/>
      <c r="K31" s="707"/>
      <c r="L31" s="473"/>
      <c r="M31" s="705">
        <f t="shared" si="14"/>
        <v>23</v>
      </c>
      <c r="N31" s="708">
        <f t="shared" si="6"/>
        <v>0</v>
      </c>
      <c r="O31" s="709" t="e">
        <f t="shared" si="15"/>
        <v>#DIV/0!</v>
      </c>
      <c r="P31" s="709" t="e">
        <f t="shared" si="7"/>
        <v>#DIV/0!</v>
      </c>
      <c r="Q31" s="473"/>
      <c r="R31" s="710">
        <f t="shared" si="11"/>
        <v>0</v>
      </c>
      <c r="S31" s="709">
        <f t="shared" si="11"/>
        <v>0</v>
      </c>
      <c r="T31" s="711">
        <f t="shared" si="11"/>
        <v>0</v>
      </c>
      <c r="U31" s="710">
        <f t="shared" si="10"/>
        <v>0</v>
      </c>
      <c r="V31" s="708" t="e">
        <f t="shared" si="10"/>
        <v>#DIV/0!</v>
      </c>
      <c r="W31" s="712" t="e">
        <f t="shared" si="10"/>
        <v>#DIV/0!</v>
      </c>
    </row>
    <row r="32" spans="2:23" x14ac:dyDescent="0.25">
      <c r="B32" s="705">
        <v>24</v>
      </c>
      <c r="C32" s="706"/>
      <c r="D32" s="473"/>
      <c r="E32" s="75" t="e">
        <f t="shared" si="0"/>
        <v>#DIV/0!</v>
      </c>
      <c r="F32" s="76" t="e">
        <f t="shared" si="1"/>
        <v>#DIV/0!</v>
      </c>
      <c r="G32" s="19"/>
      <c r="H32" s="48">
        <f t="shared" si="12"/>
        <v>24</v>
      </c>
      <c r="I32" s="77">
        <f t="shared" si="13"/>
        <v>0</v>
      </c>
      <c r="J32" s="707"/>
      <c r="K32" s="707"/>
      <c r="L32" s="473"/>
      <c r="M32" s="705">
        <f t="shared" si="14"/>
        <v>24</v>
      </c>
      <c r="N32" s="708">
        <f t="shared" si="6"/>
        <v>0</v>
      </c>
      <c r="O32" s="709" t="e">
        <f t="shared" si="15"/>
        <v>#DIV/0!</v>
      </c>
      <c r="P32" s="709" t="e">
        <f t="shared" si="7"/>
        <v>#DIV/0!</v>
      </c>
      <c r="Q32" s="473"/>
      <c r="R32" s="710">
        <f t="shared" si="11"/>
        <v>0</v>
      </c>
      <c r="S32" s="709">
        <f t="shared" si="11"/>
        <v>0</v>
      </c>
      <c r="T32" s="711">
        <f t="shared" si="11"/>
        <v>0</v>
      </c>
      <c r="U32" s="710">
        <f t="shared" si="10"/>
        <v>0</v>
      </c>
      <c r="V32" s="708" t="e">
        <f t="shared" si="10"/>
        <v>#DIV/0!</v>
      </c>
      <c r="W32" s="712" t="e">
        <f t="shared" si="10"/>
        <v>#DIV/0!</v>
      </c>
    </row>
    <row r="33" spans="2:23" x14ac:dyDescent="0.25">
      <c r="B33" s="705">
        <v>25</v>
      </c>
      <c r="C33" s="706"/>
      <c r="D33" s="473"/>
      <c r="E33" s="75" t="e">
        <f t="shared" si="0"/>
        <v>#DIV/0!</v>
      </c>
      <c r="F33" s="76" t="e">
        <f t="shared" si="1"/>
        <v>#DIV/0!</v>
      </c>
      <c r="G33" s="19"/>
      <c r="H33" s="48">
        <f t="shared" si="12"/>
        <v>25</v>
      </c>
      <c r="I33" s="77">
        <f t="shared" si="13"/>
        <v>0</v>
      </c>
      <c r="J33" s="707"/>
      <c r="K33" s="707"/>
      <c r="L33" s="473"/>
      <c r="M33" s="705">
        <f t="shared" si="14"/>
        <v>25</v>
      </c>
      <c r="N33" s="708">
        <f t="shared" si="6"/>
        <v>0</v>
      </c>
      <c r="O33" s="709" t="e">
        <f t="shared" si="15"/>
        <v>#DIV/0!</v>
      </c>
      <c r="P33" s="709" t="e">
        <f t="shared" si="7"/>
        <v>#DIV/0!</v>
      </c>
      <c r="Q33" s="473"/>
      <c r="R33" s="710">
        <f t="shared" si="11"/>
        <v>0</v>
      </c>
      <c r="S33" s="709">
        <f t="shared" si="11"/>
        <v>0</v>
      </c>
      <c r="T33" s="711">
        <f t="shared" si="11"/>
        <v>0</v>
      </c>
      <c r="U33" s="710">
        <f t="shared" si="10"/>
        <v>0</v>
      </c>
      <c r="V33" s="708" t="e">
        <f t="shared" si="10"/>
        <v>#DIV/0!</v>
      </c>
      <c r="W33" s="712" t="e">
        <f t="shared" si="10"/>
        <v>#DIV/0!</v>
      </c>
    </row>
    <row r="34" spans="2:23" x14ac:dyDescent="0.25">
      <c r="B34" s="705">
        <v>26</v>
      </c>
      <c r="C34" s="706"/>
      <c r="D34" s="473"/>
      <c r="E34" s="75" t="e">
        <f t="shared" si="0"/>
        <v>#DIV/0!</v>
      </c>
      <c r="F34" s="76" t="e">
        <f t="shared" si="1"/>
        <v>#DIV/0!</v>
      </c>
      <c r="G34" s="19"/>
      <c r="H34" s="48">
        <f t="shared" si="12"/>
        <v>26</v>
      </c>
      <c r="I34" s="77">
        <f t="shared" si="13"/>
        <v>0</v>
      </c>
      <c r="J34" s="707"/>
      <c r="K34" s="707"/>
      <c r="L34" s="473"/>
      <c r="M34" s="705">
        <f t="shared" si="14"/>
        <v>26</v>
      </c>
      <c r="N34" s="708">
        <f t="shared" si="6"/>
        <v>0</v>
      </c>
      <c r="O34" s="709" t="e">
        <f t="shared" si="15"/>
        <v>#DIV/0!</v>
      </c>
      <c r="P34" s="709" t="e">
        <f t="shared" si="7"/>
        <v>#DIV/0!</v>
      </c>
      <c r="Q34" s="473"/>
      <c r="R34" s="710">
        <f t="shared" si="11"/>
        <v>0</v>
      </c>
      <c r="S34" s="709">
        <f t="shared" si="11"/>
        <v>0</v>
      </c>
      <c r="T34" s="711">
        <f t="shared" si="11"/>
        <v>0</v>
      </c>
      <c r="U34" s="710">
        <f t="shared" si="10"/>
        <v>0</v>
      </c>
      <c r="V34" s="708" t="e">
        <f t="shared" si="10"/>
        <v>#DIV/0!</v>
      </c>
      <c r="W34" s="712" t="e">
        <f t="shared" si="10"/>
        <v>#DIV/0!</v>
      </c>
    </row>
    <row r="35" spans="2:23" x14ac:dyDescent="0.25">
      <c r="B35" s="705">
        <v>27</v>
      </c>
      <c r="C35" s="706"/>
      <c r="D35" s="473"/>
      <c r="E35" s="75" t="e">
        <f t="shared" si="0"/>
        <v>#DIV/0!</v>
      </c>
      <c r="F35" s="76" t="e">
        <f t="shared" si="1"/>
        <v>#DIV/0!</v>
      </c>
      <c r="G35" s="19"/>
      <c r="H35" s="48">
        <f t="shared" si="12"/>
        <v>27</v>
      </c>
      <c r="I35" s="77">
        <f t="shared" si="13"/>
        <v>0</v>
      </c>
      <c r="J35" s="707"/>
      <c r="K35" s="707"/>
      <c r="L35" s="473"/>
      <c r="M35" s="705">
        <f t="shared" si="14"/>
        <v>27</v>
      </c>
      <c r="N35" s="708">
        <f t="shared" si="6"/>
        <v>0</v>
      </c>
      <c r="O35" s="709" t="e">
        <f t="shared" si="15"/>
        <v>#DIV/0!</v>
      </c>
      <c r="P35" s="709" t="e">
        <f t="shared" si="7"/>
        <v>#DIV/0!</v>
      </c>
      <c r="Q35" s="473"/>
      <c r="R35" s="710">
        <f t="shared" si="11"/>
        <v>0</v>
      </c>
      <c r="S35" s="709">
        <f t="shared" si="11"/>
        <v>0</v>
      </c>
      <c r="T35" s="711">
        <f t="shared" si="11"/>
        <v>0</v>
      </c>
      <c r="U35" s="710">
        <f t="shared" si="10"/>
        <v>0</v>
      </c>
      <c r="V35" s="708" t="e">
        <f t="shared" si="10"/>
        <v>#DIV/0!</v>
      </c>
      <c r="W35" s="712" t="e">
        <f t="shared" si="10"/>
        <v>#DIV/0!</v>
      </c>
    </row>
    <row r="36" spans="2:23" x14ac:dyDescent="0.25">
      <c r="B36" s="705">
        <v>28</v>
      </c>
      <c r="C36" s="706"/>
      <c r="D36" s="473"/>
      <c r="E36" s="75" t="e">
        <f t="shared" si="0"/>
        <v>#DIV/0!</v>
      </c>
      <c r="F36" s="76" t="e">
        <f t="shared" si="1"/>
        <v>#DIV/0!</v>
      </c>
      <c r="G36" s="19"/>
      <c r="H36" s="48">
        <f t="shared" si="12"/>
        <v>28</v>
      </c>
      <c r="I36" s="77">
        <f t="shared" si="13"/>
        <v>0</v>
      </c>
      <c r="J36" s="707"/>
      <c r="K36" s="707"/>
      <c r="L36" s="473"/>
      <c r="M36" s="705">
        <f t="shared" si="14"/>
        <v>28</v>
      </c>
      <c r="N36" s="708">
        <f t="shared" si="6"/>
        <v>0</v>
      </c>
      <c r="O36" s="709" t="e">
        <f t="shared" si="15"/>
        <v>#DIV/0!</v>
      </c>
      <c r="P36" s="709" t="e">
        <f t="shared" si="7"/>
        <v>#DIV/0!</v>
      </c>
      <c r="Q36" s="473"/>
      <c r="R36" s="710">
        <f t="shared" si="11"/>
        <v>0</v>
      </c>
      <c r="S36" s="709">
        <f t="shared" si="11"/>
        <v>0</v>
      </c>
      <c r="T36" s="711">
        <f t="shared" si="11"/>
        <v>0</v>
      </c>
      <c r="U36" s="710">
        <f t="shared" si="10"/>
        <v>0</v>
      </c>
      <c r="V36" s="708" t="e">
        <f t="shared" si="10"/>
        <v>#DIV/0!</v>
      </c>
      <c r="W36" s="712" t="e">
        <f t="shared" si="10"/>
        <v>#DIV/0!</v>
      </c>
    </row>
    <row r="37" spans="2:23" x14ac:dyDescent="0.25">
      <c r="B37" s="705">
        <v>29</v>
      </c>
      <c r="C37" s="706"/>
      <c r="D37" s="473"/>
      <c r="E37" s="75" t="e">
        <f t="shared" si="0"/>
        <v>#DIV/0!</v>
      </c>
      <c r="F37" s="76" t="e">
        <f t="shared" si="1"/>
        <v>#DIV/0!</v>
      </c>
      <c r="G37" s="19"/>
      <c r="H37" s="48">
        <f t="shared" si="12"/>
        <v>29</v>
      </c>
      <c r="I37" s="77">
        <f t="shared" si="13"/>
        <v>0</v>
      </c>
      <c r="J37" s="707"/>
      <c r="K37" s="707"/>
      <c r="L37" s="473"/>
      <c r="M37" s="705">
        <f t="shared" si="14"/>
        <v>29</v>
      </c>
      <c r="N37" s="708">
        <f t="shared" si="6"/>
        <v>0</v>
      </c>
      <c r="O37" s="709" t="e">
        <f t="shared" si="15"/>
        <v>#DIV/0!</v>
      </c>
      <c r="P37" s="709" t="e">
        <f t="shared" si="7"/>
        <v>#DIV/0!</v>
      </c>
      <c r="Q37" s="473"/>
      <c r="R37" s="710">
        <f t="shared" si="11"/>
        <v>0</v>
      </c>
      <c r="S37" s="709">
        <f t="shared" si="11"/>
        <v>0</v>
      </c>
      <c r="T37" s="711">
        <f t="shared" si="11"/>
        <v>0</v>
      </c>
      <c r="U37" s="710">
        <f t="shared" si="10"/>
        <v>0</v>
      </c>
      <c r="V37" s="708" t="e">
        <f t="shared" si="10"/>
        <v>#DIV/0!</v>
      </c>
      <c r="W37" s="712" t="e">
        <f t="shared" si="10"/>
        <v>#DIV/0!</v>
      </c>
    </row>
    <row r="38" spans="2:23" x14ac:dyDescent="0.25">
      <c r="B38" s="705">
        <v>30</v>
      </c>
      <c r="C38" s="706"/>
      <c r="D38" s="473"/>
      <c r="E38" s="75" t="e">
        <f t="shared" si="0"/>
        <v>#DIV/0!</v>
      </c>
      <c r="F38" s="76" t="e">
        <f t="shared" si="1"/>
        <v>#DIV/0!</v>
      </c>
      <c r="G38" s="19"/>
      <c r="H38" s="48">
        <f t="shared" si="12"/>
        <v>30</v>
      </c>
      <c r="I38" s="77">
        <f t="shared" si="13"/>
        <v>0</v>
      </c>
      <c r="J38" s="707"/>
      <c r="K38" s="707"/>
      <c r="L38" s="473"/>
      <c r="M38" s="705">
        <f t="shared" si="14"/>
        <v>30</v>
      </c>
      <c r="N38" s="708">
        <f t="shared" si="6"/>
        <v>0</v>
      </c>
      <c r="O38" s="709" t="e">
        <f t="shared" si="15"/>
        <v>#DIV/0!</v>
      </c>
      <c r="P38" s="709" t="e">
        <f t="shared" si="7"/>
        <v>#DIV/0!</v>
      </c>
      <c r="Q38" s="473"/>
      <c r="R38" s="710">
        <f t="shared" si="11"/>
        <v>0</v>
      </c>
      <c r="S38" s="709">
        <f t="shared" si="11"/>
        <v>0</v>
      </c>
      <c r="T38" s="711">
        <f t="shared" si="11"/>
        <v>0</v>
      </c>
      <c r="U38" s="710">
        <f t="shared" si="10"/>
        <v>0</v>
      </c>
      <c r="V38" s="708" t="e">
        <f t="shared" si="10"/>
        <v>#DIV/0!</v>
      </c>
      <c r="W38" s="712" t="e">
        <f t="shared" si="10"/>
        <v>#DIV/0!</v>
      </c>
    </row>
    <row r="39" spans="2:23" x14ac:dyDescent="0.25">
      <c r="B39" s="705">
        <v>31</v>
      </c>
      <c r="C39" s="706"/>
      <c r="D39" s="473"/>
      <c r="E39" s="75" t="e">
        <f t="shared" si="0"/>
        <v>#DIV/0!</v>
      </c>
      <c r="F39" s="76" t="e">
        <f t="shared" si="1"/>
        <v>#DIV/0!</v>
      </c>
      <c r="G39" s="19"/>
      <c r="H39" s="48">
        <f t="shared" si="12"/>
        <v>31</v>
      </c>
      <c r="I39" s="77">
        <f t="shared" si="13"/>
        <v>0</v>
      </c>
      <c r="J39" s="707"/>
      <c r="K39" s="707"/>
      <c r="L39" s="473"/>
      <c r="M39" s="705">
        <f t="shared" si="14"/>
        <v>31</v>
      </c>
      <c r="N39" s="708">
        <f t="shared" si="6"/>
        <v>0</v>
      </c>
      <c r="O39" s="709" t="e">
        <f t="shared" si="15"/>
        <v>#DIV/0!</v>
      </c>
      <c r="P39" s="709" t="e">
        <f t="shared" si="7"/>
        <v>#DIV/0!</v>
      </c>
      <c r="Q39" s="473"/>
      <c r="R39" s="710">
        <f t="shared" si="11"/>
        <v>0</v>
      </c>
      <c r="S39" s="709">
        <f t="shared" si="11"/>
        <v>0</v>
      </c>
      <c r="T39" s="711">
        <f t="shared" si="11"/>
        <v>0</v>
      </c>
      <c r="U39" s="710">
        <f t="shared" si="10"/>
        <v>0</v>
      </c>
      <c r="V39" s="708" t="e">
        <f t="shared" si="10"/>
        <v>#DIV/0!</v>
      </c>
      <c r="W39" s="712" t="e">
        <f t="shared" si="10"/>
        <v>#DIV/0!</v>
      </c>
    </row>
    <row r="40" spans="2:23" x14ac:dyDescent="0.25">
      <c r="B40" s="705">
        <v>32</v>
      </c>
      <c r="C40" s="706"/>
      <c r="D40" s="473"/>
      <c r="E40" s="75" t="e">
        <f t="shared" si="0"/>
        <v>#DIV/0!</v>
      </c>
      <c r="F40" s="76" t="e">
        <f t="shared" si="1"/>
        <v>#DIV/0!</v>
      </c>
      <c r="G40" s="19"/>
      <c r="H40" s="48">
        <f t="shared" si="12"/>
        <v>32</v>
      </c>
      <c r="I40" s="77">
        <f t="shared" si="13"/>
        <v>0</v>
      </c>
      <c r="J40" s="707"/>
      <c r="K40" s="707"/>
      <c r="L40" s="473"/>
      <c r="M40" s="705">
        <f t="shared" si="14"/>
        <v>32</v>
      </c>
      <c r="N40" s="708">
        <f t="shared" si="6"/>
        <v>0</v>
      </c>
      <c r="O40" s="709" t="e">
        <f t="shared" si="15"/>
        <v>#DIV/0!</v>
      </c>
      <c r="P40" s="709" t="e">
        <f t="shared" si="7"/>
        <v>#DIV/0!</v>
      </c>
      <c r="Q40" s="473"/>
      <c r="R40" s="710">
        <f t="shared" si="11"/>
        <v>0</v>
      </c>
      <c r="S40" s="709">
        <f t="shared" si="11"/>
        <v>0</v>
      </c>
      <c r="T40" s="711">
        <f t="shared" si="11"/>
        <v>0</v>
      </c>
      <c r="U40" s="710">
        <f t="shared" si="10"/>
        <v>0</v>
      </c>
      <c r="V40" s="708" t="e">
        <f t="shared" si="10"/>
        <v>#DIV/0!</v>
      </c>
      <c r="W40" s="712" t="e">
        <f t="shared" si="10"/>
        <v>#DIV/0!</v>
      </c>
    </row>
    <row r="41" spans="2:23" x14ac:dyDescent="0.25">
      <c r="B41" s="705">
        <v>33</v>
      </c>
      <c r="C41" s="706"/>
      <c r="D41" s="473"/>
      <c r="E41" s="75" t="e">
        <f t="shared" si="0"/>
        <v>#DIV/0!</v>
      </c>
      <c r="F41" s="76" t="e">
        <f t="shared" si="1"/>
        <v>#DIV/0!</v>
      </c>
      <c r="G41" s="19"/>
      <c r="H41" s="48">
        <f t="shared" si="12"/>
        <v>33</v>
      </c>
      <c r="I41" s="77">
        <f t="shared" si="13"/>
        <v>0</v>
      </c>
      <c r="J41" s="707"/>
      <c r="K41" s="707"/>
      <c r="L41" s="473"/>
      <c r="M41" s="705">
        <f t="shared" si="14"/>
        <v>33</v>
      </c>
      <c r="N41" s="708">
        <f t="shared" si="6"/>
        <v>0</v>
      </c>
      <c r="O41" s="709" t="e">
        <f t="shared" si="15"/>
        <v>#DIV/0!</v>
      </c>
      <c r="P41" s="709" t="e">
        <f t="shared" si="7"/>
        <v>#DIV/0!</v>
      </c>
      <c r="Q41" s="473"/>
      <c r="R41" s="710">
        <f t="shared" si="11"/>
        <v>0</v>
      </c>
      <c r="S41" s="709">
        <f t="shared" si="11"/>
        <v>0</v>
      </c>
      <c r="T41" s="711">
        <f t="shared" si="11"/>
        <v>0</v>
      </c>
      <c r="U41" s="710">
        <f t="shared" si="10"/>
        <v>0</v>
      </c>
      <c r="V41" s="708" t="e">
        <f t="shared" si="10"/>
        <v>#DIV/0!</v>
      </c>
      <c r="W41" s="712" t="e">
        <f t="shared" si="10"/>
        <v>#DIV/0!</v>
      </c>
    </row>
    <row r="42" spans="2:23" x14ac:dyDescent="0.25">
      <c r="B42" s="705">
        <v>34</v>
      </c>
      <c r="C42" s="706"/>
      <c r="D42" s="473"/>
      <c r="E42" s="75" t="e">
        <f t="shared" si="0"/>
        <v>#DIV/0!</v>
      </c>
      <c r="F42" s="76" t="e">
        <f t="shared" si="1"/>
        <v>#DIV/0!</v>
      </c>
      <c r="G42" s="19"/>
      <c r="H42" s="48">
        <f t="shared" si="12"/>
        <v>34</v>
      </c>
      <c r="I42" s="77">
        <f t="shared" si="13"/>
        <v>0</v>
      </c>
      <c r="J42" s="707"/>
      <c r="K42" s="707"/>
      <c r="L42" s="473"/>
      <c r="M42" s="705">
        <f t="shared" si="14"/>
        <v>34</v>
      </c>
      <c r="N42" s="708">
        <f t="shared" si="6"/>
        <v>0</v>
      </c>
      <c r="O42" s="709" t="e">
        <f t="shared" si="15"/>
        <v>#DIV/0!</v>
      </c>
      <c r="P42" s="709" t="e">
        <f t="shared" si="7"/>
        <v>#DIV/0!</v>
      </c>
      <c r="Q42" s="473"/>
      <c r="R42" s="710">
        <f t="shared" si="11"/>
        <v>0</v>
      </c>
      <c r="S42" s="709">
        <f t="shared" si="11"/>
        <v>0</v>
      </c>
      <c r="T42" s="711">
        <f t="shared" si="11"/>
        <v>0</v>
      </c>
      <c r="U42" s="710">
        <f t="shared" ref="U42:W43" si="16">((1+N42)^$H42)/((1+N41)^$H41)-1</f>
        <v>0</v>
      </c>
      <c r="V42" s="708" t="e">
        <f t="shared" si="16"/>
        <v>#DIV/0!</v>
      </c>
      <c r="W42" s="712" t="e">
        <f t="shared" si="16"/>
        <v>#DIV/0!</v>
      </c>
    </row>
    <row r="43" spans="2:23" x14ac:dyDescent="0.25">
      <c r="B43" s="705">
        <v>35</v>
      </c>
      <c r="C43" s="706"/>
      <c r="D43" s="473"/>
      <c r="E43" s="75" t="e">
        <f t="shared" si="0"/>
        <v>#DIV/0!</v>
      </c>
      <c r="F43" s="76" t="e">
        <f t="shared" si="1"/>
        <v>#DIV/0!</v>
      </c>
      <c r="G43" s="19"/>
      <c r="H43" s="48">
        <f t="shared" si="12"/>
        <v>35</v>
      </c>
      <c r="I43" s="77">
        <f t="shared" si="13"/>
        <v>0</v>
      </c>
      <c r="J43" s="707"/>
      <c r="K43" s="707"/>
      <c r="L43" s="473"/>
      <c r="M43" s="705">
        <f t="shared" si="14"/>
        <v>35</v>
      </c>
      <c r="N43" s="708">
        <f t="shared" si="6"/>
        <v>0</v>
      </c>
      <c r="O43" s="709" t="e">
        <f t="shared" si="15"/>
        <v>#DIV/0!</v>
      </c>
      <c r="P43" s="709" t="e">
        <f t="shared" si="7"/>
        <v>#DIV/0!</v>
      </c>
      <c r="Q43" s="473"/>
      <c r="R43" s="710">
        <f>((1+I43)^$H43)/((1+I42)^$H42)-1</f>
        <v>0</v>
      </c>
      <c r="S43" s="709">
        <f>((1+J43)^$H43)/((1+J42)^$H42)-1</f>
        <v>0</v>
      </c>
      <c r="T43" s="711">
        <f>((1+K43)^$H43)/((1+K42)^$H42)-1</f>
        <v>0</v>
      </c>
      <c r="U43" s="710">
        <f t="shared" si="16"/>
        <v>0</v>
      </c>
      <c r="V43" s="708" t="e">
        <f t="shared" si="16"/>
        <v>#DIV/0!</v>
      </c>
      <c r="W43" s="712" t="e">
        <f t="shared" si="16"/>
        <v>#DIV/0!</v>
      </c>
    </row>
    <row r="44" spans="2:23" x14ac:dyDescent="0.25">
      <c r="B44" s="705">
        <f>B43+1</f>
        <v>36</v>
      </c>
      <c r="C44" s="706"/>
      <c r="D44" s="473"/>
      <c r="E44" s="75" t="e">
        <f t="shared" ref="E44:E63" si="17">J44/C44-1</f>
        <v>#DIV/0!</v>
      </c>
      <c r="F44" s="76" t="e">
        <f t="shared" ref="F44:F63" si="18">K44/C44-1</f>
        <v>#DIV/0!</v>
      </c>
      <c r="G44" s="19"/>
      <c r="H44" s="48">
        <f t="shared" ref="H44:H63" si="19">B44</f>
        <v>36</v>
      </c>
      <c r="I44" s="77">
        <f t="shared" ref="I44:I63" si="20">C44</f>
        <v>0</v>
      </c>
      <c r="J44" s="707"/>
      <c r="K44" s="707"/>
      <c r="L44" s="473"/>
      <c r="M44" s="705">
        <f t="shared" ref="M44:M63" si="21">H44</f>
        <v>36</v>
      </c>
      <c r="N44" s="708">
        <f t="shared" ref="N44:N63" si="22">I44+$P$7/10000</f>
        <v>0</v>
      </c>
      <c r="O44" s="709" t="e">
        <f t="shared" ref="O44:O63" si="23">N44*(1+E44)</f>
        <v>#DIV/0!</v>
      </c>
      <c r="P44" s="709" t="e">
        <f t="shared" ref="P44:P63" si="24">N44*(1-F44)</f>
        <v>#DIV/0!</v>
      </c>
      <c r="Q44" s="473"/>
      <c r="R44" s="710">
        <f t="shared" ref="R44:R63" si="25">((1+I44)^$H44)/((1+I43)^$H43)-1</f>
        <v>0</v>
      </c>
      <c r="S44" s="709">
        <f t="shared" ref="S44:S63" si="26">((1+J44)^$H44)/((1+J43)^$H43)-1</f>
        <v>0</v>
      </c>
      <c r="T44" s="711">
        <f t="shared" ref="T44:T63" si="27">((1+K44)^$H44)/((1+K43)^$H43)-1</f>
        <v>0</v>
      </c>
      <c r="U44" s="710">
        <f t="shared" ref="U44:U63" si="28">((1+N44)^$H44)/((1+N43)^$H43)-1</f>
        <v>0</v>
      </c>
      <c r="V44" s="708" t="e">
        <f t="shared" ref="V44:V63" si="29">((1+O44)^$H44)/((1+O43)^$H43)-1</f>
        <v>#DIV/0!</v>
      </c>
      <c r="W44" s="712" t="e">
        <f t="shared" ref="W44:W63" si="30">((1+P44)^$H44)/((1+P43)^$H43)-1</f>
        <v>#DIV/0!</v>
      </c>
    </row>
    <row r="45" spans="2:23" x14ac:dyDescent="0.25">
      <c r="B45" s="705">
        <f t="shared" ref="B45:B63" si="31">B44+1</f>
        <v>37</v>
      </c>
      <c r="C45" s="706"/>
      <c r="D45" s="473"/>
      <c r="E45" s="75" t="e">
        <f t="shared" si="17"/>
        <v>#DIV/0!</v>
      </c>
      <c r="F45" s="76" t="e">
        <f t="shared" si="18"/>
        <v>#DIV/0!</v>
      </c>
      <c r="G45" s="19"/>
      <c r="H45" s="48">
        <f t="shared" si="19"/>
        <v>37</v>
      </c>
      <c r="I45" s="77">
        <f t="shared" si="20"/>
        <v>0</v>
      </c>
      <c r="J45" s="707"/>
      <c r="K45" s="707"/>
      <c r="L45" s="473"/>
      <c r="M45" s="705">
        <f t="shared" si="21"/>
        <v>37</v>
      </c>
      <c r="N45" s="708">
        <f t="shared" si="22"/>
        <v>0</v>
      </c>
      <c r="O45" s="709" t="e">
        <f t="shared" si="23"/>
        <v>#DIV/0!</v>
      </c>
      <c r="P45" s="709" t="e">
        <f t="shared" si="24"/>
        <v>#DIV/0!</v>
      </c>
      <c r="Q45" s="473"/>
      <c r="R45" s="710">
        <f t="shared" si="25"/>
        <v>0</v>
      </c>
      <c r="S45" s="709">
        <f t="shared" si="26"/>
        <v>0</v>
      </c>
      <c r="T45" s="711">
        <f t="shared" si="27"/>
        <v>0</v>
      </c>
      <c r="U45" s="710">
        <f t="shared" si="28"/>
        <v>0</v>
      </c>
      <c r="V45" s="708" t="e">
        <f t="shared" si="29"/>
        <v>#DIV/0!</v>
      </c>
      <c r="W45" s="712" t="e">
        <f t="shared" si="30"/>
        <v>#DIV/0!</v>
      </c>
    </row>
    <row r="46" spans="2:23" x14ac:dyDescent="0.25">
      <c r="B46" s="705">
        <f t="shared" si="31"/>
        <v>38</v>
      </c>
      <c r="C46" s="706"/>
      <c r="D46" s="473"/>
      <c r="E46" s="75" t="e">
        <f t="shared" si="17"/>
        <v>#DIV/0!</v>
      </c>
      <c r="F46" s="76" t="e">
        <f t="shared" si="18"/>
        <v>#DIV/0!</v>
      </c>
      <c r="G46" s="19"/>
      <c r="H46" s="48">
        <f t="shared" si="19"/>
        <v>38</v>
      </c>
      <c r="I46" s="77">
        <f t="shared" si="20"/>
        <v>0</v>
      </c>
      <c r="J46" s="707"/>
      <c r="K46" s="707"/>
      <c r="L46" s="473"/>
      <c r="M46" s="705">
        <f t="shared" si="21"/>
        <v>38</v>
      </c>
      <c r="N46" s="708">
        <f t="shared" si="22"/>
        <v>0</v>
      </c>
      <c r="O46" s="709" t="e">
        <f t="shared" si="23"/>
        <v>#DIV/0!</v>
      </c>
      <c r="P46" s="709" t="e">
        <f t="shared" si="24"/>
        <v>#DIV/0!</v>
      </c>
      <c r="Q46" s="473"/>
      <c r="R46" s="710">
        <f t="shared" si="25"/>
        <v>0</v>
      </c>
      <c r="S46" s="709">
        <f t="shared" si="26"/>
        <v>0</v>
      </c>
      <c r="T46" s="711">
        <f t="shared" si="27"/>
        <v>0</v>
      </c>
      <c r="U46" s="710">
        <f t="shared" si="28"/>
        <v>0</v>
      </c>
      <c r="V46" s="708" t="e">
        <f t="shared" si="29"/>
        <v>#DIV/0!</v>
      </c>
      <c r="W46" s="712" t="e">
        <f t="shared" si="30"/>
        <v>#DIV/0!</v>
      </c>
    </row>
    <row r="47" spans="2:23" x14ac:dyDescent="0.25">
      <c r="B47" s="705">
        <f t="shared" si="31"/>
        <v>39</v>
      </c>
      <c r="C47" s="706"/>
      <c r="D47" s="473"/>
      <c r="E47" s="75" t="e">
        <f t="shared" si="17"/>
        <v>#DIV/0!</v>
      </c>
      <c r="F47" s="76" t="e">
        <f t="shared" si="18"/>
        <v>#DIV/0!</v>
      </c>
      <c r="G47" s="19"/>
      <c r="H47" s="48">
        <f t="shared" si="19"/>
        <v>39</v>
      </c>
      <c r="I47" s="77">
        <f t="shared" si="20"/>
        <v>0</v>
      </c>
      <c r="J47" s="707"/>
      <c r="K47" s="707"/>
      <c r="L47" s="473"/>
      <c r="M47" s="705">
        <f t="shared" si="21"/>
        <v>39</v>
      </c>
      <c r="N47" s="708">
        <f t="shared" si="22"/>
        <v>0</v>
      </c>
      <c r="O47" s="709" t="e">
        <f t="shared" si="23"/>
        <v>#DIV/0!</v>
      </c>
      <c r="P47" s="709" t="e">
        <f t="shared" si="24"/>
        <v>#DIV/0!</v>
      </c>
      <c r="Q47" s="473"/>
      <c r="R47" s="710">
        <f t="shared" si="25"/>
        <v>0</v>
      </c>
      <c r="S47" s="709">
        <f t="shared" si="26"/>
        <v>0</v>
      </c>
      <c r="T47" s="711">
        <f t="shared" si="27"/>
        <v>0</v>
      </c>
      <c r="U47" s="710">
        <f t="shared" si="28"/>
        <v>0</v>
      </c>
      <c r="V47" s="708" t="e">
        <f t="shared" si="29"/>
        <v>#DIV/0!</v>
      </c>
      <c r="W47" s="712" t="e">
        <f t="shared" si="30"/>
        <v>#DIV/0!</v>
      </c>
    </row>
    <row r="48" spans="2:23" x14ac:dyDescent="0.25">
      <c r="B48" s="705">
        <f t="shared" si="31"/>
        <v>40</v>
      </c>
      <c r="C48" s="706"/>
      <c r="D48" s="473"/>
      <c r="E48" s="75" t="e">
        <f t="shared" si="17"/>
        <v>#DIV/0!</v>
      </c>
      <c r="F48" s="76" t="e">
        <f t="shared" si="18"/>
        <v>#DIV/0!</v>
      </c>
      <c r="G48" s="19"/>
      <c r="H48" s="48">
        <f t="shared" si="19"/>
        <v>40</v>
      </c>
      <c r="I48" s="77">
        <f t="shared" si="20"/>
        <v>0</v>
      </c>
      <c r="J48" s="707"/>
      <c r="K48" s="707"/>
      <c r="L48" s="473"/>
      <c r="M48" s="705">
        <f t="shared" si="21"/>
        <v>40</v>
      </c>
      <c r="N48" s="708">
        <f t="shared" si="22"/>
        <v>0</v>
      </c>
      <c r="O48" s="709" t="e">
        <f t="shared" si="23"/>
        <v>#DIV/0!</v>
      </c>
      <c r="P48" s="709" t="e">
        <f t="shared" si="24"/>
        <v>#DIV/0!</v>
      </c>
      <c r="Q48" s="473"/>
      <c r="R48" s="710">
        <f t="shared" si="25"/>
        <v>0</v>
      </c>
      <c r="S48" s="709">
        <f t="shared" si="26"/>
        <v>0</v>
      </c>
      <c r="T48" s="711">
        <f t="shared" si="27"/>
        <v>0</v>
      </c>
      <c r="U48" s="710">
        <f t="shared" si="28"/>
        <v>0</v>
      </c>
      <c r="V48" s="708" t="e">
        <f t="shared" si="29"/>
        <v>#DIV/0!</v>
      </c>
      <c r="W48" s="712" t="e">
        <f t="shared" si="30"/>
        <v>#DIV/0!</v>
      </c>
    </row>
    <row r="49" spans="2:23" x14ac:dyDescent="0.25">
      <c r="B49" s="705">
        <f t="shared" si="31"/>
        <v>41</v>
      </c>
      <c r="C49" s="706"/>
      <c r="D49" s="473"/>
      <c r="E49" s="75" t="e">
        <f t="shared" si="17"/>
        <v>#DIV/0!</v>
      </c>
      <c r="F49" s="76" t="e">
        <f t="shared" si="18"/>
        <v>#DIV/0!</v>
      </c>
      <c r="G49" s="19"/>
      <c r="H49" s="48">
        <f t="shared" si="19"/>
        <v>41</v>
      </c>
      <c r="I49" s="77">
        <f t="shared" si="20"/>
        <v>0</v>
      </c>
      <c r="J49" s="707"/>
      <c r="K49" s="707"/>
      <c r="L49" s="473"/>
      <c r="M49" s="705">
        <f t="shared" si="21"/>
        <v>41</v>
      </c>
      <c r="N49" s="708">
        <f t="shared" si="22"/>
        <v>0</v>
      </c>
      <c r="O49" s="709" t="e">
        <f t="shared" si="23"/>
        <v>#DIV/0!</v>
      </c>
      <c r="P49" s="709" t="e">
        <f t="shared" si="24"/>
        <v>#DIV/0!</v>
      </c>
      <c r="Q49" s="473"/>
      <c r="R49" s="710">
        <f t="shared" si="25"/>
        <v>0</v>
      </c>
      <c r="S49" s="709">
        <f t="shared" si="26"/>
        <v>0</v>
      </c>
      <c r="T49" s="711">
        <f t="shared" si="27"/>
        <v>0</v>
      </c>
      <c r="U49" s="710">
        <f t="shared" si="28"/>
        <v>0</v>
      </c>
      <c r="V49" s="708" t="e">
        <f t="shared" si="29"/>
        <v>#DIV/0!</v>
      </c>
      <c r="W49" s="712" t="e">
        <f t="shared" si="30"/>
        <v>#DIV/0!</v>
      </c>
    </row>
    <row r="50" spans="2:23" x14ac:dyDescent="0.25">
      <c r="B50" s="705">
        <f t="shared" si="31"/>
        <v>42</v>
      </c>
      <c r="C50" s="706"/>
      <c r="D50" s="473"/>
      <c r="E50" s="75" t="e">
        <f t="shared" si="17"/>
        <v>#DIV/0!</v>
      </c>
      <c r="F50" s="76" t="e">
        <f t="shared" si="18"/>
        <v>#DIV/0!</v>
      </c>
      <c r="G50" s="19"/>
      <c r="H50" s="48">
        <f t="shared" si="19"/>
        <v>42</v>
      </c>
      <c r="I50" s="77">
        <f t="shared" si="20"/>
        <v>0</v>
      </c>
      <c r="J50" s="707"/>
      <c r="K50" s="707"/>
      <c r="L50" s="473"/>
      <c r="M50" s="705">
        <f t="shared" si="21"/>
        <v>42</v>
      </c>
      <c r="N50" s="708">
        <f t="shared" si="22"/>
        <v>0</v>
      </c>
      <c r="O50" s="709" t="e">
        <f t="shared" si="23"/>
        <v>#DIV/0!</v>
      </c>
      <c r="P50" s="709" t="e">
        <f t="shared" si="24"/>
        <v>#DIV/0!</v>
      </c>
      <c r="Q50" s="473"/>
      <c r="R50" s="710">
        <f t="shared" si="25"/>
        <v>0</v>
      </c>
      <c r="S50" s="709">
        <f t="shared" si="26"/>
        <v>0</v>
      </c>
      <c r="T50" s="711">
        <f t="shared" si="27"/>
        <v>0</v>
      </c>
      <c r="U50" s="710">
        <f t="shared" si="28"/>
        <v>0</v>
      </c>
      <c r="V50" s="708" t="e">
        <f t="shared" si="29"/>
        <v>#DIV/0!</v>
      </c>
      <c r="W50" s="712" t="e">
        <f t="shared" si="30"/>
        <v>#DIV/0!</v>
      </c>
    </row>
    <row r="51" spans="2:23" x14ac:dyDescent="0.25">
      <c r="B51" s="705">
        <f t="shared" si="31"/>
        <v>43</v>
      </c>
      <c r="C51" s="706"/>
      <c r="D51" s="473"/>
      <c r="E51" s="75" t="e">
        <f t="shared" si="17"/>
        <v>#DIV/0!</v>
      </c>
      <c r="F51" s="76" t="e">
        <f t="shared" si="18"/>
        <v>#DIV/0!</v>
      </c>
      <c r="G51" s="19"/>
      <c r="H51" s="48">
        <f t="shared" si="19"/>
        <v>43</v>
      </c>
      <c r="I51" s="77">
        <f t="shared" si="20"/>
        <v>0</v>
      </c>
      <c r="J51" s="707"/>
      <c r="K51" s="707"/>
      <c r="L51" s="473"/>
      <c r="M51" s="705">
        <f t="shared" si="21"/>
        <v>43</v>
      </c>
      <c r="N51" s="708">
        <f t="shared" si="22"/>
        <v>0</v>
      </c>
      <c r="O51" s="709" t="e">
        <f t="shared" si="23"/>
        <v>#DIV/0!</v>
      </c>
      <c r="P51" s="709" t="e">
        <f t="shared" si="24"/>
        <v>#DIV/0!</v>
      </c>
      <c r="Q51" s="473"/>
      <c r="R51" s="710">
        <f t="shared" si="25"/>
        <v>0</v>
      </c>
      <c r="S51" s="709">
        <f t="shared" si="26"/>
        <v>0</v>
      </c>
      <c r="T51" s="711">
        <f t="shared" si="27"/>
        <v>0</v>
      </c>
      <c r="U51" s="710">
        <f t="shared" si="28"/>
        <v>0</v>
      </c>
      <c r="V51" s="708" t="e">
        <f t="shared" si="29"/>
        <v>#DIV/0!</v>
      </c>
      <c r="W51" s="712" t="e">
        <f t="shared" si="30"/>
        <v>#DIV/0!</v>
      </c>
    </row>
    <row r="52" spans="2:23" x14ac:dyDescent="0.25">
      <c r="B52" s="705">
        <f t="shared" si="31"/>
        <v>44</v>
      </c>
      <c r="C52" s="706"/>
      <c r="D52" s="473"/>
      <c r="E52" s="75" t="e">
        <f t="shared" si="17"/>
        <v>#DIV/0!</v>
      </c>
      <c r="F52" s="76" t="e">
        <f t="shared" si="18"/>
        <v>#DIV/0!</v>
      </c>
      <c r="G52" s="19"/>
      <c r="H52" s="48">
        <f t="shared" si="19"/>
        <v>44</v>
      </c>
      <c r="I52" s="77">
        <f t="shared" si="20"/>
        <v>0</v>
      </c>
      <c r="J52" s="707"/>
      <c r="K52" s="707"/>
      <c r="L52" s="473"/>
      <c r="M52" s="705">
        <f t="shared" si="21"/>
        <v>44</v>
      </c>
      <c r="N52" s="708">
        <f t="shared" si="22"/>
        <v>0</v>
      </c>
      <c r="O52" s="709" t="e">
        <f t="shared" si="23"/>
        <v>#DIV/0!</v>
      </c>
      <c r="P52" s="709" t="e">
        <f t="shared" si="24"/>
        <v>#DIV/0!</v>
      </c>
      <c r="Q52" s="473"/>
      <c r="R52" s="710">
        <f t="shared" si="25"/>
        <v>0</v>
      </c>
      <c r="S52" s="709">
        <f t="shared" si="26"/>
        <v>0</v>
      </c>
      <c r="T52" s="711">
        <f t="shared" si="27"/>
        <v>0</v>
      </c>
      <c r="U52" s="710">
        <f t="shared" si="28"/>
        <v>0</v>
      </c>
      <c r="V52" s="708" t="e">
        <f t="shared" si="29"/>
        <v>#DIV/0!</v>
      </c>
      <c r="W52" s="712" t="e">
        <f t="shared" si="30"/>
        <v>#DIV/0!</v>
      </c>
    </row>
    <row r="53" spans="2:23" x14ac:dyDescent="0.25">
      <c r="B53" s="705">
        <f t="shared" si="31"/>
        <v>45</v>
      </c>
      <c r="C53" s="706"/>
      <c r="D53" s="473"/>
      <c r="E53" s="75" t="e">
        <f t="shared" si="17"/>
        <v>#DIV/0!</v>
      </c>
      <c r="F53" s="76" t="e">
        <f t="shared" si="18"/>
        <v>#DIV/0!</v>
      </c>
      <c r="G53" s="19"/>
      <c r="H53" s="48">
        <f t="shared" si="19"/>
        <v>45</v>
      </c>
      <c r="I53" s="77">
        <f t="shared" si="20"/>
        <v>0</v>
      </c>
      <c r="J53" s="707"/>
      <c r="K53" s="707"/>
      <c r="L53" s="473"/>
      <c r="M53" s="705">
        <f t="shared" si="21"/>
        <v>45</v>
      </c>
      <c r="N53" s="708">
        <f t="shared" si="22"/>
        <v>0</v>
      </c>
      <c r="O53" s="709" t="e">
        <f t="shared" si="23"/>
        <v>#DIV/0!</v>
      </c>
      <c r="P53" s="709" t="e">
        <f t="shared" si="24"/>
        <v>#DIV/0!</v>
      </c>
      <c r="Q53" s="473"/>
      <c r="R53" s="710">
        <f t="shared" si="25"/>
        <v>0</v>
      </c>
      <c r="S53" s="709">
        <f t="shared" si="26"/>
        <v>0</v>
      </c>
      <c r="T53" s="711">
        <f t="shared" si="27"/>
        <v>0</v>
      </c>
      <c r="U53" s="710">
        <f t="shared" si="28"/>
        <v>0</v>
      </c>
      <c r="V53" s="708" t="e">
        <f t="shared" si="29"/>
        <v>#DIV/0!</v>
      </c>
      <c r="W53" s="712" t="e">
        <f t="shared" si="30"/>
        <v>#DIV/0!</v>
      </c>
    </row>
    <row r="54" spans="2:23" x14ac:dyDescent="0.25">
      <c r="B54" s="705">
        <f t="shared" si="31"/>
        <v>46</v>
      </c>
      <c r="C54" s="706"/>
      <c r="D54" s="473"/>
      <c r="E54" s="75" t="e">
        <f t="shared" si="17"/>
        <v>#DIV/0!</v>
      </c>
      <c r="F54" s="76" t="e">
        <f t="shared" si="18"/>
        <v>#DIV/0!</v>
      </c>
      <c r="G54" s="19"/>
      <c r="H54" s="48">
        <f t="shared" si="19"/>
        <v>46</v>
      </c>
      <c r="I54" s="77">
        <f t="shared" si="20"/>
        <v>0</v>
      </c>
      <c r="J54" s="707"/>
      <c r="K54" s="707"/>
      <c r="L54" s="473"/>
      <c r="M54" s="705">
        <f t="shared" si="21"/>
        <v>46</v>
      </c>
      <c r="N54" s="708">
        <f t="shared" si="22"/>
        <v>0</v>
      </c>
      <c r="O54" s="709" t="e">
        <f t="shared" si="23"/>
        <v>#DIV/0!</v>
      </c>
      <c r="P54" s="709" t="e">
        <f t="shared" si="24"/>
        <v>#DIV/0!</v>
      </c>
      <c r="Q54" s="473"/>
      <c r="R54" s="710">
        <f t="shared" si="25"/>
        <v>0</v>
      </c>
      <c r="S54" s="709">
        <f t="shared" si="26"/>
        <v>0</v>
      </c>
      <c r="T54" s="711">
        <f t="shared" si="27"/>
        <v>0</v>
      </c>
      <c r="U54" s="710">
        <f t="shared" si="28"/>
        <v>0</v>
      </c>
      <c r="V54" s="708" t="e">
        <f t="shared" si="29"/>
        <v>#DIV/0!</v>
      </c>
      <c r="W54" s="712" t="e">
        <f t="shared" si="30"/>
        <v>#DIV/0!</v>
      </c>
    </row>
    <row r="55" spans="2:23" x14ac:dyDescent="0.25">
      <c r="B55" s="705">
        <f t="shared" si="31"/>
        <v>47</v>
      </c>
      <c r="C55" s="706"/>
      <c r="D55" s="473"/>
      <c r="E55" s="75" t="e">
        <f t="shared" si="17"/>
        <v>#DIV/0!</v>
      </c>
      <c r="F55" s="76" t="e">
        <f t="shared" si="18"/>
        <v>#DIV/0!</v>
      </c>
      <c r="G55" s="19"/>
      <c r="H55" s="48">
        <f t="shared" si="19"/>
        <v>47</v>
      </c>
      <c r="I55" s="77">
        <f t="shared" si="20"/>
        <v>0</v>
      </c>
      <c r="J55" s="707"/>
      <c r="K55" s="707"/>
      <c r="L55" s="473"/>
      <c r="M55" s="705">
        <f t="shared" si="21"/>
        <v>47</v>
      </c>
      <c r="N55" s="708">
        <f t="shared" si="22"/>
        <v>0</v>
      </c>
      <c r="O55" s="709" t="e">
        <f t="shared" si="23"/>
        <v>#DIV/0!</v>
      </c>
      <c r="P55" s="709" t="e">
        <f t="shared" si="24"/>
        <v>#DIV/0!</v>
      </c>
      <c r="Q55" s="473"/>
      <c r="R55" s="710">
        <f t="shared" si="25"/>
        <v>0</v>
      </c>
      <c r="S55" s="709">
        <f t="shared" si="26"/>
        <v>0</v>
      </c>
      <c r="T55" s="711">
        <f t="shared" si="27"/>
        <v>0</v>
      </c>
      <c r="U55" s="710">
        <f t="shared" si="28"/>
        <v>0</v>
      </c>
      <c r="V55" s="708" t="e">
        <f t="shared" si="29"/>
        <v>#DIV/0!</v>
      </c>
      <c r="W55" s="712" t="e">
        <f t="shared" si="30"/>
        <v>#DIV/0!</v>
      </c>
    </row>
    <row r="56" spans="2:23" x14ac:dyDescent="0.25">
      <c r="B56" s="705">
        <f t="shared" si="31"/>
        <v>48</v>
      </c>
      <c r="C56" s="706"/>
      <c r="D56" s="473"/>
      <c r="E56" s="75" t="e">
        <f t="shared" si="17"/>
        <v>#DIV/0!</v>
      </c>
      <c r="F56" s="76" t="e">
        <f t="shared" si="18"/>
        <v>#DIV/0!</v>
      </c>
      <c r="G56" s="19"/>
      <c r="H56" s="48">
        <f t="shared" si="19"/>
        <v>48</v>
      </c>
      <c r="I56" s="77">
        <f t="shared" si="20"/>
        <v>0</v>
      </c>
      <c r="J56" s="707"/>
      <c r="K56" s="707"/>
      <c r="L56" s="473"/>
      <c r="M56" s="705">
        <f t="shared" si="21"/>
        <v>48</v>
      </c>
      <c r="N56" s="708">
        <f t="shared" si="22"/>
        <v>0</v>
      </c>
      <c r="O56" s="709" t="e">
        <f t="shared" si="23"/>
        <v>#DIV/0!</v>
      </c>
      <c r="P56" s="709" t="e">
        <f t="shared" si="24"/>
        <v>#DIV/0!</v>
      </c>
      <c r="Q56" s="473"/>
      <c r="R56" s="710">
        <f t="shared" si="25"/>
        <v>0</v>
      </c>
      <c r="S56" s="709">
        <f t="shared" si="26"/>
        <v>0</v>
      </c>
      <c r="T56" s="711">
        <f t="shared" si="27"/>
        <v>0</v>
      </c>
      <c r="U56" s="710">
        <f t="shared" si="28"/>
        <v>0</v>
      </c>
      <c r="V56" s="708" t="e">
        <f t="shared" si="29"/>
        <v>#DIV/0!</v>
      </c>
      <c r="W56" s="712" t="e">
        <f t="shared" si="30"/>
        <v>#DIV/0!</v>
      </c>
    </row>
    <row r="57" spans="2:23" x14ac:dyDescent="0.25">
      <c r="B57" s="705">
        <f t="shared" si="31"/>
        <v>49</v>
      </c>
      <c r="C57" s="706"/>
      <c r="D57" s="473"/>
      <c r="E57" s="75" t="e">
        <f t="shared" si="17"/>
        <v>#DIV/0!</v>
      </c>
      <c r="F57" s="76" t="e">
        <f t="shared" si="18"/>
        <v>#DIV/0!</v>
      </c>
      <c r="G57" s="19"/>
      <c r="H57" s="48">
        <f t="shared" si="19"/>
        <v>49</v>
      </c>
      <c r="I57" s="77">
        <f t="shared" si="20"/>
        <v>0</v>
      </c>
      <c r="J57" s="707"/>
      <c r="K57" s="707"/>
      <c r="L57" s="473"/>
      <c r="M57" s="705">
        <f t="shared" si="21"/>
        <v>49</v>
      </c>
      <c r="N57" s="708">
        <f t="shared" si="22"/>
        <v>0</v>
      </c>
      <c r="O57" s="709" t="e">
        <f t="shared" si="23"/>
        <v>#DIV/0!</v>
      </c>
      <c r="P57" s="709" t="e">
        <f t="shared" si="24"/>
        <v>#DIV/0!</v>
      </c>
      <c r="Q57" s="473"/>
      <c r="R57" s="710">
        <f t="shared" si="25"/>
        <v>0</v>
      </c>
      <c r="S57" s="709">
        <f t="shared" si="26"/>
        <v>0</v>
      </c>
      <c r="T57" s="711">
        <f t="shared" si="27"/>
        <v>0</v>
      </c>
      <c r="U57" s="710">
        <f t="shared" si="28"/>
        <v>0</v>
      </c>
      <c r="V57" s="708" t="e">
        <f t="shared" si="29"/>
        <v>#DIV/0!</v>
      </c>
      <c r="W57" s="712" t="e">
        <f t="shared" si="30"/>
        <v>#DIV/0!</v>
      </c>
    </row>
    <row r="58" spans="2:23" x14ac:dyDescent="0.25">
      <c r="B58" s="705">
        <f t="shared" si="31"/>
        <v>50</v>
      </c>
      <c r="C58" s="706"/>
      <c r="D58" s="473"/>
      <c r="E58" s="75" t="e">
        <f t="shared" si="17"/>
        <v>#DIV/0!</v>
      </c>
      <c r="F58" s="76" t="e">
        <f t="shared" si="18"/>
        <v>#DIV/0!</v>
      </c>
      <c r="G58" s="19"/>
      <c r="H58" s="48">
        <f t="shared" si="19"/>
        <v>50</v>
      </c>
      <c r="I58" s="77">
        <f t="shared" si="20"/>
        <v>0</v>
      </c>
      <c r="J58" s="707"/>
      <c r="K58" s="707"/>
      <c r="L58" s="473"/>
      <c r="M58" s="705">
        <f t="shared" si="21"/>
        <v>50</v>
      </c>
      <c r="N58" s="708">
        <f t="shared" si="22"/>
        <v>0</v>
      </c>
      <c r="O58" s="709" t="e">
        <f t="shared" si="23"/>
        <v>#DIV/0!</v>
      </c>
      <c r="P58" s="709" t="e">
        <f t="shared" si="24"/>
        <v>#DIV/0!</v>
      </c>
      <c r="Q58" s="473"/>
      <c r="R58" s="710">
        <f t="shared" si="25"/>
        <v>0</v>
      </c>
      <c r="S58" s="709">
        <f t="shared" si="26"/>
        <v>0</v>
      </c>
      <c r="T58" s="711">
        <f t="shared" si="27"/>
        <v>0</v>
      </c>
      <c r="U58" s="710">
        <f t="shared" si="28"/>
        <v>0</v>
      </c>
      <c r="V58" s="708" t="e">
        <f t="shared" si="29"/>
        <v>#DIV/0!</v>
      </c>
      <c r="W58" s="712" t="e">
        <f t="shared" si="30"/>
        <v>#DIV/0!</v>
      </c>
    </row>
    <row r="59" spans="2:23" x14ac:dyDescent="0.25">
      <c r="B59" s="705">
        <f t="shared" si="31"/>
        <v>51</v>
      </c>
      <c r="C59" s="706"/>
      <c r="D59" s="473"/>
      <c r="E59" s="75" t="e">
        <f t="shared" si="17"/>
        <v>#DIV/0!</v>
      </c>
      <c r="F59" s="76" t="e">
        <f t="shared" si="18"/>
        <v>#DIV/0!</v>
      </c>
      <c r="G59" s="19"/>
      <c r="H59" s="48">
        <f t="shared" si="19"/>
        <v>51</v>
      </c>
      <c r="I59" s="77">
        <f t="shared" si="20"/>
        <v>0</v>
      </c>
      <c r="J59" s="707"/>
      <c r="K59" s="707"/>
      <c r="L59" s="473"/>
      <c r="M59" s="705">
        <f t="shared" si="21"/>
        <v>51</v>
      </c>
      <c r="N59" s="708">
        <f t="shared" si="22"/>
        <v>0</v>
      </c>
      <c r="O59" s="709" t="e">
        <f t="shared" si="23"/>
        <v>#DIV/0!</v>
      </c>
      <c r="P59" s="709" t="e">
        <f t="shared" si="24"/>
        <v>#DIV/0!</v>
      </c>
      <c r="Q59" s="473"/>
      <c r="R59" s="710">
        <f t="shared" si="25"/>
        <v>0</v>
      </c>
      <c r="S59" s="709">
        <f t="shared" si="26"/>
        <v>0</v>
      </c>
      <c r="T59" s="711">
        <f t="shared" si="27"/>
        <v>0</v>
      </c>
      <c r="U59" s="710">
        <f t="shared" si="28"/>
        <v>0</v>
      </c>
      <c r="V59" s="708" t="e">
        <f t="shared" si="29"/>
        <v>#DIV/0!</v>
      </c>
      <c r="W59" s="712" t="e">
        <f t="shared" si="30"/>
        <v>#DIV/0!</v>
      </c>
    </row>
    <row r="60" spans="2:23" x14ac:dyDescent="0.25">
      <c r="B60" s="705">
        <f t="shared" si="31"/>
        <v>52</v>
      </c>
      <c r="C60" s="706"/>
      <c r="D60" s="473"/>
      <c r="E60" s="75" t="e">
        <f t="shared" si="17"/>
        <v>#DIV/0!</v>
      </c>
      <c r="F60" s="76" t="e">
        <f t="shared" si="18"/>
        <v>#DIV/0!</v>
      </c>
      <c r="G60" s="19"/>
      <c r="H60" s="48">
        <f t="shared" si="19"/>
        <v>52</v>
      </c>
      <c r="I60" s="77">
        <f t="shared" si="20"/>
        <v>0</v>
      </c>
      <c r="J60" s="707"/>
      <c r="K60" s="707"/>
      <c r="L60" s="473"/>
      <c r="M60" s="705">
        <f t="shared" si="21"/>
        <v>52</v>
      </c>
      <c r="N60" s="708">
        <f t="shared" si="22"/>
        <v>0</v>
      </c>
      <c r="O60" s="709" t="e">
        <f t="shared" si="23"/>
        <v>#DIV/0!</v>
      </c>
      <c r="P60" s="709" t="e">
        <f t="shared" si="24"/>
        <v>#DIV/0!</v>
      </c>
      <c r="Q60" s="473"/>
      <c r="R60" s="710">
        <f t="shared" si="25"/>
        <v>0</v>
      </c>
      <c r="S60" s="709">
        <f t="shared" si="26"/>
        <v>0</v>
      </c>
      <c r="T60" s="711">
        <f t="shared" si="27"/>
        <v>0</v>
      </c>
      <c r="U60" s="710">
        <f t="shared" si="28"/>
        <v>0</v>
      </c>
      <c r="V60" s="708" t="e">
        <f t="shared" si="29"/>
        <v>#DIV/0!</v>
      </c>
      <c r="W60" s="712" t="e">
        <f t="shared" si="30"/>
        <v>#DIV/0!</v>
      </c>
    </row>
    <row r="61" spans="2:23" x14ac:dyDescent="0.25">
      <c r="B61" s="705">
        <f t="shared" si="31"/>
        <v>53</v>
      </c>
      <c r="C61" s="706"/>
      <c r="D61" s="473"/>
      <c r="E61" s="75" t="e">
        <f t="shared" si="17"/>
        <v>#DIV/0!</v>
      </c>
      <c r="F61" s="76" t="e">
        <f t="shared" si="18"/>
        <v>#DIV/0!</v>
      </c>
      <c r="G61" s="19"/>
      <c r="H61" s="48">
        <f t="shared" si="19"/>
        <v>53</v>
      </c>
      <c r="I61" s="77">
        <f t="shared" si="20"/>
        <v>0</v>
      </c>
      <c r="J61" s="707"/>
      <c r="K61" s="707"/>
      <c r="L61" s="473"/>
      <c r="M61" s="705">
        <f t="shared" si="21"/>
        <v>53</v>
      </c>
      <c r="N61" s="708">
        <f t="shared" si="22"/>
        <v>0</v>
      </c>
      <c r="O61" s="709" t="e">
        <f t="shared" si="23"/>
        <v>#DIV/0!</v>
      </c>
      <c r="P61" s="709" t="e">
        <f t="shared" si="24"/>
        <v>#DIV/0!</v>
      </c>
      <c r="Q61" s="473"/>
      <c r="R61" s="710">
        <f t="shared" si="25"/>
        <v>0</v>
      </c>
      <c r="S61" s="709">
        <f t="shared" si="26"/>
        <v>0</v>
      </c>
      <c r="T61" s="711">
        <f t="shared" si="27"/>
        <v>0</v>
      </c>
      <c r="U61" s="710">
        <f t="shared" si="28"/>
        <v>0</v>
      </c>
      <c r="V61" s="708" t="e">
        <f t="shared" si="29"/>
        <v>#DIV/0!</v>
      </c>
      <c r="W61" s="712" t="e">
        <f t="shared" si="30"/>
        <v>#DIV/0!</v>
      </c>
    </row>
    <row r="62" spans="2:23" x14ac:dyDescent="0.25">
      <c r="B62" s="705">
        <f t="shared" si="31"/>
        <v>54</v>
      </c>
      <c r="C62" s="706"/>
      <c r="D62" s="473"/>
      <c r="E62" s="75" t="e">
        <f t="shared" si="17"/>
        <v>#DIV/0!</v>
      </c>
      <c r="F62" s="76" t="e">
        <f t="shared" si="18"/>
        <v>#DIV/0!</v>
      </c>
      <c r="G62" s="19"/>
      <c r="H62" s="48">
        <f t="shared" si="19"/>
        <v>54</v>
      </c>
      <c r="I62" s="77">
        <f t="shared" si="20"/>
        <v>0</v>
      </c>
      <c r="J62" s="707"/>
      <c r="K62" s="707"/>
      <c r="L62" s="473"/>
      <c r="M62" s="705">
        <f t="shared" si="21"/>
        <v>54</v>
      </c>
      <c r="N62" s="708">
        <f t="shared" si="22"/>
        <v>0</v>
      </c>
      <c r="O62" s="709" t="e">
        <f t="shared" si="23"/>
        <v>#DIV/0!</v>
      </c>
      <c r="P62" s="709" t="e">
        <f t="shared" si="24"/>
        <v>#DIV/0!</v>
      </c>
      <c r="Q62" s="473"/>
      <c r="R62" s="710">
        <f t="shared" si="25"/>
        <v>0</v>
      </c>
      <c r="S62" s="709">
        <f t="shared" si="26"/>
        <v>0</v>
      </c>
      <c r="T62" s="711">
        <f t="shared" si="27"/>
        <v>0</v>
      </c>
      <c r="U62" s="710">
        <f t="shared" si="28"/>
        <v>0</v>
      </c>
      <c r="V62" s="708" t="e">
        <f t="shared" si="29"/>
        <v>#DIV/0!</v>
      </c>
      <c r="W62" s="712" t="e">
        <f t="shared" si="30"/>
        <v>#DIV/0!</v>
      </c>
    </row>
    <row r="63" spans="2:23" x14ac:dyDescent="0.25">
      <c r="B63" s="705">
        <f t="shared" si="31"/>
        <v>55</v>
      </c>
      <c r="C63" s="706"/>
      <c r="D63" s="473"/>
      <c r="E63" s="75" t="e">
        <f t="shared" si="17"/>
        <v>#DIV/0!</v>
      </c>
      <c r="F63" s="76" t="e">
        <f t="shared" si="18"/>
        <v>#DIV/0!</v>
      </c>
      <c r="G63" s="19"/>
      <c r="H63" s="48">
        <f t="shared" si="19"/>
        <v>55</v>
      </c>
      <c r="I63" s="77">
        <f t="shared" si="20"/>
        <v>0</v>
      </c>
      <c r="J63" s="707"/>
      <c r="K63" s="707"/>
      <c r="L63" s="473"/>
      <c r="M63" s="705">
        <f t="shared" si="21"/>
        <v>55</v>
      </c>
      <c r="N63" s="708">
        <f t="shared" si="22"/>
        <v>0</v>
      </c>
      <c r="O63" s="709" t="e">
        <f t="shared" si="23"/>
        <v>#DIV/0!</v>
      </c>
      <c r="P63" s="709" t="e">
        <f t="shared" si="24"/>
        <v>#DIV/0!</v>
      </c>
      <c r="Q63" s="473"/>
      <c r="R63" s="710">
        <f t="shared" si="25"/>
        <v>0</v>
      </c>
      <c r="S63" s="709">
        <f t="shared" si="26"/>
        <v>0</v>
      </c>
      <c r="T63" s="711">
        <f t="shared" si="27"/>
        <v>0</v>
      </c>
      <c r="U63" s="710">
        <f t="shared" si="28"/>
        <v>0</v>
      </c>
      <c r="V63" s="708" t="e">
        <f t="shared" si="29"/>
        <v>#DIV/0!</v>
      </c>
      <c r="W63" s="712" t="e">
        <f t="shared" si="30"/>
        <v>#DIV/0!</v>
      </c>
    </row>
    <row r="64" spans="2:23" x14ac:dyDescent="0.25">
      <c r="B64" s="705">
        <f t="shared" ref="B64:B82" si="32">B63+1</f>
        <v>56</v>
      </c>
      <c r="C64" s="706"/>
      <c r="D64" s="473"/>
      <c r="E64" s="75" t="e">
        <f t="shared" ref="E64:E82" si="33">J64/C64-1</f>
        <v>#DIV/0!</v>
      </c>
      <c r="F64" s="76" t="e">
        <f t="shared" ref="F64:F82" si="34">K64/C64-1</f>
        <v>#DIV/0!</v>
      </c>
      <c r="G64" s="19"/>
      <c r="H64" s="48">
        <f t="shared" ref="H64:H82" si="35">B64</f>
        <v>56</v>
      </c>
      <c r="I64" s="77">
        <f t="shared" ref="I64:I82" si="36">C64</f>
        <v>0</v>
      </c>
      <c r="J64" s="707"/>
      <c r="K64" s="707"/>
      <c r="L64" s="473"/>
      <c r="M64" s="705">
        <f t="shared" ref="M64:M82" si="37">H64</f>
        <v>56</v>
      </c>
      <c r="N64" s="708">
        <f t="shared" ref="N64:N82" si="38">I64+$P$7/10000</f>
        <v>0</v>
      </c>
      <c r="O64" s="709" t="e">
        <f t="shared" ref="O64:O82" si="39">N64*(1+E64)</f>
        <v>#DIV/0!</v>
      </c>
      <c r="P64" s="709" t="e">
        <f t="shared" ref="P64:P82" si="40">N64*(1-F64)</f>
        <v>#DIV/0!</v>
      </c>
      <c r="Q64" s="473"/>
      <c r="R64" s="710">
        <f t="shared" ref="R64:R82" si="41">((1+I64)^$H64)/((1+I63)^$H63)-1</f>
        <v>0</v>
      </c>
      <c r="S64" s="709">
        <f t="shared" ref="S64:S82" si="42">((1+J64)^$H64)/((1+J63)^$H63)-1</f>
        <v>0</v>
      </c>
      <c r="T64" s="711">
        <f t="shared" ref="T64:T82" si="43">((1+K64)^$H64)/((1+K63)^$H63)-1</f>
        <v>0</v>
      </c>
      <c r="U64" s="710">
        <f t="shared" ref="U64:U82" si="44">((1+N64)^$H64)/((1+N63)^$H63)-1</f>
        <v>0</v>
      </c>
      <c r="V64" s="708" t="e">
        <f t="shared" ref="V64:V82" si="45">((1+O64)^$H64)/((1+O63)^$H63)-1</f>
        <v>#DIV/0!</v>
      </c>
      <c r="W64" s="712" t="e">
        <f t="shared" ref="W64:W82" si="46">((1+P64)^$H64)/((1+P63)^$H63)-1</f>
        <v>#DIV/0!</v>
      </c>
    </row>
    <row r="65" spans="2:23" x14ac:dyDescent="0.25">
      <c r="B65" s="705">
        <f t="shared" si="32"/>
        <v>57</v>
      </c>
      <c r="C65" s="706"/>
      <c r="D65" s="473"/>
      <c r="E65" s="75" t="e">
        <f t="shared" si="33"/>
        <v>#DIV/0!</v>
      </c>
      <c r="F65" s="76" t="e">
        <f t="shared" si="34"/>
        <v>#DIV/0!</v>
      </c>
      <c r="G65" s="19"/>
      <c r="H65" s="48">
        <f t="shared" si="35"/>
        <v>57</v>
      </c>
      <c r="I65" s="77">
        <f t="shared" si="36"/>
        <v>0</v>
      </c>
      <c r="J65" s="707"/>
      <c r="K65" s="707"/>
      <c r="L65" s="473"/>
      <c r="M65" s="705">
        <f t="shared" si="37"/>
        <v>57</v>
      </c>
      <c r="N65" s="708">
        <f t="shared" si="38"/>
        <v>0</v>
      </c>
      <c r="O65" s="709" t="e">
        <f t="shared" si="39"/>
        <v>#DIV/0!</v>
      </c>
      <c r="P65" s="709" t="e">
        <f t="shared" si="40"/>
        <v>#DIV/0!</v>
      </c>
      <c r="Q65" s="473"/>
      <c r="R65" s="710">
        <f t="shared" si="41"/>
        <v>0</v>
      </c>
      <c r="S65" s="709">
        <f t="shared" si="42"/>
        <v>0</v>
      </c>
      <c r="T65" s="711">
        <f t="shared" si="43"/>
        <v>0</v>
      </c>
      <c r="U65" s="710">
        <f t="shared" si="44"/>
        <v>0</v>
      </c>
      <c r="V65" s="708" t="e">
        <f t="shared" si="45"/>
        <v>#DIV/0!</v>
      </c>
      <c r="W65" s="712" t="e">
        <f t="shared" si="46"/>
        <v>#DIV/0!</v>
      </c>
    </row>
    <row r="66" spans="2:23" x14ac:dyDescent="0.25">
      <c r="B66" s="705">
        <f t="shared" si="32"/>
        <v>58</v>
      </c>
      <c r="C66" s="706"/>
      <c r="D66" s="473"/>
      <c r="E66" s="75" t="e">
        <f t="shared" si="33"/>
        <v>#DIV/0!</v>
      </c>
      <c r="F66" s="76" t="e">
        <f t="shared" si="34"/>
        <v>#DIV/0!</v>
      </c>
      <c r="G66" s="19"/>
      <c r="H66" s="48">
        <f t="shared" si="35"/>
        <v>58</v>
      </c>
      <c r="I66" s="77">
        <f t="shared" si="36"/>
        <v>0</v>
      </c>
      <c r="J66" s="707"/>
      <c r="K66" s="707"/>
      <c r="L66" s="473"/>
      <c r="M66" s="705">
        <f t="shared" si="37"/>
        <v>58</v>
      </c>
      <c r="N66" s="708">
        <f t="shared" si="38"/>
        <v>0</v>
      </c>
      <c r="O66" s="709" t="e">
        <f t="shared" si="39"/>
        <v>#DIV/0!</v>
      </c>
      <c r="P66" s="709" t="e">
        <f t="shared" si="40"/>
        <v>#DIV/0!</v>
      </c>
      <c r="Q66" s="473"/>
      <c r="R66" s="710">
        <f t="shared" si="41"/>
        <v>0</v>
      </c>
      <c r="S66" s="709">
        <f t="shared" si="42"/>
        <v>0</v>
      </c>
      <c r="T66" s="711">
        <f t="shared" si="43"/>
        <v>0</v>
      </c>
      <c r="U66" s="710">
        <f t="shared" si="44"/>
        <v>0</v>
      </c>
      <c r="V66" s="708" t="e">
        <f t="shared" si="45"/>
        <v>#DIV/0!</v>
      </c>
      <c r="W66" s="712" t="e">
        <f t="shared" si="46"/>
        <v>#DIV/0!</v>
      </c>
    </row>
    <row r="67" spans="2:23" x14ac:dyDescent="0.25">
      <c r="B67" s="705">
        <f t="shared" si="32"/>
        <v>59</v>
      </c>
      <c r="C67" s="706"/>
      <c r="D67" s="473"/>
      <c r="E67" s="75" t="e">
        <f t="shared" si="33"/>
        <v>#DIV/0!</v>
      </c>
      <c r="F67" s="76" t="e">
        <f t="shared" si="34"/>
        <v>#DIV/0!</v>
      </c>
      <c r="G67" s="19"/>
      <c r="H67" s="48">
        <f t="shared" si="35"/>
        <v>59</v>
      </c>
      <c r="I67" s="77">
        <f t="shared" si="36"/>
        <v>0</v>
      </c>
      <c r="J67" s="707"/>
      <c r="K67" s="707"/>
      <c r="L67" s="473"/>
      <c r="M67" s="705">
        <f t="shared" si="37"/>
        <v>59</v>
      </c>
      <c r="N67" s="708">
        <f t="shared" si="38"/>
        <v>0</v>
      </c>
      <c r="O67" s="709" t="e">
        <f t="shared" si="39"/>
        <v>#DIV/0!</v>
      </c>
      <c r="P67" s="709" t="e">
        <f t="shared" si="40"/>
        <v>#DIV/0!</v>
      </c>
      <c r="Q67" s="473"/>
      <c r="R67" s="710">
        <f t="shared" si="41"/>
        <v>0</v>
      </c>
      <c r="S67" s="709">
        <f t="shared" si="42"/>
        <v>0</v>
      </c>
      <c r="T67" s="711">
        <f t="shared" si="43"/>
        <v>0</v>
      </c>
      <c r="U67" s="710">
        <f t="shared" si="44"/>
        <v>0</v>
      </c>
      <c r="V67" s="708" t="e">
        <f t="shared" si="45"/>
        <v>#DIV/0!</v>
      </c>
      <c r="W67" s="712" t="e">
        <f t="shared" si="46"/>
        <v>#DIV/0!</v>
      </c>
    </row>
    <row r="68" spans="2:23" x14ac:dyDescent="0.25">
      <c r="B68" s="705">
        <f t="shared" si="32"/>
        <v>60</v>
      </c>
      <c r="C68" s="706"/>
      <c r="D68" s="473"/>
      <c r="E68" s="75" t="e">
        <f t="shared" si="33"/>
        <v>#DIV/0!</v>
      </c>
      <c r="F68" s="76" t="e">
        <f t="shared" si="34"/>
        <v>#DIV/0!</v>
      </c>
      <c r="G68" s="19"/>
      <c r="H68" s="48">
        <f t="shared" si="35"/>
        <v>60</v>
      </c>
      <c r="I68" s="77">
        <f t="shared" si="36"/>
        <v>0</v>
      </c>
      <c r="J68" s="707"/>
      <c r="K68" s="707"/>
      <c r="L68" s="473"/>
      <c r="M68" s="705">
        <f t="shared" si="37"/>
        <v>60</v>
      </c>
      <c r="N68" s="708">
        <f t="shared" si="38"/>
        <v>0</v>
      </c>
      <c r="O68" s="709" t="e">
        <f t="shared" si="39"/>
        <v>#DIV/0!</v>
      </c>
      <c r="P68" s="709" t="e">
        <f t="shared" si="40"/>
        <v>#DIV/0!</v>
      </c>
      <c r="Q68" s="473"/>
      <c r="R68" s="710">
        <f t="shared" si="41"/>
        <v>0</v>
      </c>
      <c r="S68" s="709">
        <f t="shared" si="42"/>
        <v>0</v>
      </c>
      <c r="T68" s="711">
        <f t="shared" si="43"/>
        <v>0</v>
      </c>
      <c r="U68" s="710">
        <f t="shared" si="44"/>
        <v>0</v>
      </c>
      <c r="V68" s="708" t="e">
        <f t="shared" si="45"/>
        <v>#DIV/0!</v>
      </c>
      <c r="W68" s="712" t="e">
        <f t="shared" si="46"/>
        <v>#DIV/0!</v>
      </c>
    </row>
    <row r="69" spans="2:23" x14ac:dyDescent="0.25">
      <c r="B69" s="705">
        <f t="shared" si="32"/>
        <v>61</v>
      </c>
      <c r="C69" s="706"/>
      <c r="D69" s="473"/>
      <c r="E69" s="75" t="e">
        <f t="shared" si="33"/>
        <v>#DIV/0!</v>
      </c>
      <c r="F69" s="76" t="e">
        <f t="shared" si="34"/>
        <v>#DIV/0!</v>
      </c>
      <c r="G69" s="19"/>
      <c r="H69" s="48">
        <f t="shared" si="35"/>
        <v>61</v>
      </c>
      <c r="I69" s="77">
        <f t="shared" si="36"/>
        <v>0</v>
      </c>
      <c r="J69" s="707"/>
      <c r="K69" s="707"/>
      <c r="L69" s="473"/>
      <c r="M69" s="705">
        <f t="shared" si="37"/>
        <v>61</v>
      </c>
      <c r="N69" s="708">
        <f t="shared" si="38"/>
        <v>0</v>
      </c>
      <c r="O69" s="709" t="e">
        <f t="shared" si="39"/>
        <v>#DIV/0!</v>
      </c>
      <c r="P69" s="709" t="e">
        <f t="shared" si="40"/>
        <v>#DIV/0!</v>
      </c>
      <c r="Q69" s="473"/>
      <c r="R69" s="710">
        <f t="shared" si="41"/>
        <v>0</v>
      </c>
      <c r="S69" s="709">
        <f t="shared" si="42"/>
        <v>0</v>
      </c>
      <c r="T69" s="711">
        <f t="shared" si="43"/>
        <v>0</v>
      </c>
      <c r="U69" s="710">
        <f t="shared" si="44"/>
        <v>0</v>
      </c>
      <c r="V69" s="708" t="e">
        <f t="shared" si="45"/>
        <v>#DIV/0!</v>
      </c>
      <c r="W69" s="712" t="e">
        <f t="shared" si="46"/>
        <v>#DIV/0!</v>
      </c>
    </row>
    <row r="70" spans="2:23" x14ac:dyDescent="0.25">
      <c r="B70" s="705">
        <f t="shared" si="32"/>
        <v>62</v>
      </c>
      <c r="C70" s="706"/>
      <c r="D70" s="473"/>
      <c r="E70" s="75" t="e">
        <f t="shared" si="33"/>
        <v>#DIV/0!</v>
      </c>
      <c r="F70" s="76" t="e">
        <f t="shared" si="34"/>
        <v>#DIV/0!</v>
      </c>
      <c r="G70" s="19"/>
      <c r="H70" s="48">
        <f t="shared" si="35"/>
        <v>62</v>
      </c>
      <c r="I70" s="77">
        <f t="shared" si="36"/>
        <v>0</v>
      </c>
      <c r="J70" s="707"/>
      <c r="K70" s="707"/>
      <c r="L70" s="473"/>
      <c r="M70" s="705">
        <f t="shared" si="37"/>
        <v>62</v>
      </c>
      <c r="N70" s="708">
        <f t="shared" si="38"/>
        <v>0</v>
      </c>
      <c r="O70" s="709" t="e">
        <f t="shared" si="39"/>
        <v>#DIV/0!</v>
      </c>
      <c r="P70" s="709" t="e">
        <f t="shared" si="40"/>
        <v>#DIV/0!</v>
      </c>
      <c r="Q70" s="473"/>
      <c r="R70" s="710">
        <f t="shared" si="41"/>
        <v>0</v>
      </c>
      <c r="S70" s="709">
        <f t="shared" si="42"/>
        <v>0</v>
      </c>
      <c r="T70" s="711">
        <f t="shared" si="43"/>
        <v>0</v>
      </c>
      <c r="U70" s="710">
        <f t="shared" si="44"/>
        <v>0</v>
      </c>
      <c r="V70" s="708" t="e">
        <f t="shared" si="45"/>
        <v>#DIV/0!</v>
      </c>
      <c r="W70" s="712" t="e">
        <f t="shared" si="46"/>
        <v>#DIV/0!</v>
      </c>
    </row>
    <row r="71" spans="2:23" x14ac:dyDescent="0.25">
      <c r="B71" s="705">
        <f t="shared" si="32"/>
        <v>63</v>
      </c>
      <c r="C71" s="706"/>
      <c r="D71" s="473"/>
      <c r="E71" s="75" t="e">
        <f t="shared" si="33"/>
        <v>#DIV/0!</v>
      </c>
      <c r="F71" s="76" t="e">
        <f t="shared" si="34"/>
        <v>#DIV/0!</v>
      </c>
      <c r="G71" s="19"/>
      <c r="H71" s="48">
        <f t="shared" si="35"/>
        <v>63</v>
      </c>
      <c r="I71" s="77">
        <f t="shared" si="36"/>
        <v>0</v>
      </c>
      <c r="J71" s="707"/>
      <c r="K71" s="707"/>
      <c r="L71" s="473"/>
      <c r="M71" s="705">
        <f t="shared" si="37"/>
        <v>63</v>
      </c>
      <c r="N71" s="708">
        <f t="shared" si="38"/>
        <v>0</v>
      </c>
      <c r="O71" s="709" t="e">
        <f t="shared" si="39"/>
        <v>#DIV/0!</v>
      </c>
      <c r="P71" s="709" t="e">
        <f t="shared" si="40"/>
        <v>#DIV/0!</v>
      </c>
      <c r="Q71" s="473"/>
      <c r="R71" s="710">
        <f t="shared" si="41"/>
        <v>0</v>
      </c>
      <c r="S71" s="709">
        <f t="shared" si="42"/>
        <v>0</v>
      </c>
      <c r="T71" s="711">
        <f t="shared" si="43"/>
        <v>0</v>
      </c>
      <c r="U71" s="710">
        <f t="shared" si="44"/>
        <v>0</v>
      </c>
      <c r="V71" s="708" t="e">
        <f t="shared" si="45"/>
        <v>#DIV/0!</v>
      </c>
      <c r="W71" s="712" t="e">
        <f t="shared" si="46"/>
        <v>#DIV/0!</v>
      </c>
    </row>
    <row r="72" spans="2:23" x14ac:dyDescent="0.25">
      <c r="B72" s="705">
        <f t="shared" si="32"/>
        <v>64</v>
      </c>
      <c r="C72" s="706"/>
      <c r="D72" s="473"/>
      <c r="E72" s="75" t="e">
        <f t="shared" si="33"/>
        <v>#DIV/0!</v>
      </c>
      <c r="F72" s="76" t="e">
        <f t="shared" si="34"/>
        <v>#DIV/0!</v>
      </c>
      <c r="G72" s="19"/>
      <c r="H72" s="48">
        <f t="shared" si="35"/>
        <v>64</v>
      </c>
      <c r="I72" s="77">
        <f t="shared" si="36"/>
        <v>0</v>
      </c>
      <c r="J72" s="707"/>
      <c r="K72" s="707"/>
      <c r="L72" s="473"/>
      <c r="M72" s="705">
        <f t="shared" si="37"/>
        <v>64</v>
      </c>
      <c r="N72" s="708">
        <f t="shared" si="38"/>
        <v>0</v>
      </c>
      <c r="O72" s="709" t="e">
        <f t="shared" si="39"/>
        <v>#DIV/0!</v>
      </c>
      <c r="P72" s="709" t="e">
        <f t="shared" si="40"/>
        <v>#DIV/0!</v>
      </c>
      <c r="Q72" s="473"/>
      <c r="R72" s="710">
        <f t="shared" si="41"/>
        <v>0</v>
      </c>
      <c r="S72" s="709">
        <f t="shared" si="42"/>
        <v>0</v>
      </c>
      <c r="T72" s="711">
        <f t="shared" si="43"/>
        <v>0</v>
      </c>
      <c r="U72" s="710">
        <f t="shared" si="44"/>
        <v>0</v>
      </c>
      <c r="V72" s="708" t="e">
        <f t="shared" si="45"/>
        <v>#DIV/0!</v>
      </c>
      <c r="W72" s="712" t="e">
        <f t="shared" si="46"/>
        <v>#DIV/0!</v>
      </c>
    </row>
    <row r="73" spans="2:23" x14ac:dyDescent="0.25">
      <c r="B73" s="705">
        <f t="shared" si="32"/>
        <v>65</v>
      </c>
      <c r="C73" s="706"/>
      <c r="D73" s="473"/>
      <c r="E73" s="75" t="e">
        <f t="shared" si="33"/>
        <v>#DIV/0!</v>
      </c>
      <c r="F73" s="76" t="e">
        <f t="shared" si="34"/>
        <v>#DIV/0!</v>
      </c>
      <c r="G73" s="19"/>
      <c r="H73" s="48">
        <f t="shared" si="35"/>
        <v>65</v>
      </c>
      <c r="I73" s="77">
        <f t="shared" si="36"/>
        <v>0</v>
      </c>
      <c r="J73" s="707"/>
      <c r="K73" s="707"/>
      <c r="L73" s="473"/>
      <c r="M73" s="705">
        <f t="shared" si="37"/>
        <v>65</v>
      </c>
      <c r="N73" s="708">
        <f t="shared" si="38"/>
        <v>0</v>
      </c>
      <c r="O73" s="709" t="e">
        <f t="shared" si="39"/>
        <v>#DIV/0!</v>
      </c>
      <c r="P73" s="709" t="e">
        <f t="shared" si="40"/>
        <v>#DIV/0!</v>
      </c>
      <c r="Q73" s="473"/>
      <c r="R73" s="710">
        <f t="shared" si="41"/>
        <v>0</v>
      </c>
      <c r="S73" s="709">
        <f t="shared" si="42"/>
        <v>0</v>
      </c>
      <c r="T73" s="711">
        <f t="shared" si="43"/>
        <v>0</v>
      </c>
      <c r="U73" s="710">
        <f t="shared" si="44"/>
        <v>0</v>
      </c>
      <c r="V73" s="708" t="e">
        <f t="shared" si="45"/>
        <v>#DIV/0!</v>
      </c>
      <c r="W73" s="712" t="e">
        <f t="shared" si="46"/>
        <v>#DIV/0!</v>
      </c>
    </row>
    <row r="74" spans="2:23" x14ac:dyDescent="0.25">
      <c r="B74" s="705">
        <f t="shared" si="32"/>
        <v>66</v>
      </c>
      <c r="C74" s="706"/>
      <c r="D74" s="473"/>
      <c r="E74" s="75" t="e">
        <f t="shared" si="33"/>
        <v>#DIV/0!</v>
      </c>
      <c r="F74" s="76" t="e">
        <f t="shared" si="34"/>
        <v>#DIV/0!</v>
      </c>
      <c r="G74" s="19"/>
      <c r="H74" s="48">
        <f t="shared" si="35"/>
        <v>66</v>
      </c>
      <c r="I74" s="77">
        <f t="shared" si="36"/>
        <v>0</v>
      </c>
      <c r="J74" s="707"/>
      <c r="K74" s="707"/>
      <c r="L74" s="473"/>
      <c r="M74" s="705">
        <f t="shared" si="37"/>
        <v>66</v>
      </c>
      <c r="N74" s="708">
        <f t="shared" si="38"/>
        <v>0</v>
      </c>
      <c r="O74" s="709" t="e">
        <f t="shared" si="39"/>
        <v>#DIV/0!</v>
      </c>
      <c r="P74" s="709" t="e">
        <f t="shared" si="40"/>
        <v>#DIV/0!</v>
      </c>
      <c r="Q74" s="473"/>
      <c r="R74" s="710">
        <f t="shared" si="41"/>
        <v>0</v>
      </c>
      <c r="S74" s="709">
        <f t="shared" si="42"/>
        <v>0</v>
      </c>
      <c r="T74" s="711">
        <f t="shared" si="43"/>
        <v>0</v>
      </c>
      <c r="U74" s="710">
        <f t="shared" si="44"/>
        <v>0</v>
      </c>
      <c r="V74" s="708" t="e">
        <f t="shared" si="45"/>
        <v>#DIV/0!</v>
      </c>
      <c r="W74" s="712" t="e">
        <f t="shared" si="46"/>
        <v>#DIV/0!</v>
      </c>
    </row>
    <row r="75" spans="2:23" x14ac:dyDescent="0.25">
      <c r="B75" s="705">
        <f t="shared" si="32"/>
        <v>67</v>
      </c>
      <c r="C75" s="706"/>
      <c r="D75" s="473"/>
      <c r="E75" s="75" t="e">
        <f t="shared" si="33"/>
        <v>#DIV/0!</v>
      </c>
      <c r="F75" s="76" t="e">
        <f t="shared" si="34"/>
        <v>#DIV/0!</v>
      </c>
      <c r="G75" s="19"/>
      <c r="H75" s="48">
        <f t="shared" si="35"/>
        <v>67</v>
      </c>
      <c r="I75" s="77">
        <f t="shared" si="36"/>
        <v>0</v>
      </c>
      <c r="J75" s="707"/>
      <c r="K75" s="707"/>
      <c r="L75" s="473"/>
      <c r="M75" s="705">
        <f t="shared" si="37"/>
        <v>67</v>
      </c>
      <c r="N75" s="708">
        <f t="shared" si="38"/>
        <v>0</v>
      </c>
      <c r="O75" s="709" t="e">
        <f t="shared" si="39"/>
        <v>#DIV/0!</v>
      </c>
      <c r="P75" s="709" t="e">
        <f t="shared" si="40"/>
        <v>#DIV/0!</v>
      </c>
      <c r="Q75" s="473"/>
      <c r="R75" s="710">
        <f t="shared" si="41"/>
        <v>0</v>
      </c>
      <c r="S75" s="709">
        <f t="shared" si="42"/>
        <v>0</v>
      </c>
      <c r="T75" s="711">
        <f t="shared" si="43"/>
        <v>0</v>
      </c>
      <c r="U75" s="710">
        <f t="shared" si="44"/>
        <v>0</v>
      </c>
      <c r="V75" s="708" t="e">
        <f t="shared" si="45"/>
        <v>#DIV/0!</v>
      </c>
      <c r="W75" s="712" t="e">
        <f t="shared" si="46"/>
        <v>#DIV/0!</v>
      </c>
    </row>
    <row r="76" spans="2:23" x14ac:dyDescent="0.25">
      <c r="B76" s="705">
        <f t="shared" si="32"/>
        <v>68</v>
      </c>
      <c r="C76" s="706"/>
      <c r="D76" s="473"/>
      <c r="E76" s="75" t="e">
        <f t="shared" si="33"/>
        <v>#DIV/0!</v>
      </c>
      <c r="F76" s="76" t="e">
        <f t="shared" si="34"/>
        <v>#DIV/0!</v>
      </c>
      <c r="G76" s="19"/>
      <c r="H76" s="48">
        <f t="shared" si="35"/>
        <v>68</v>
      </c>
      <c r="I76" s="77">
        <f t="shared" si="36"/>
        <v>0</v>
      </c>
      <c r="J76" s="707"/>
      <c r="K76" s="707"/>
      <c r="L76" s="473"/>
      <c r="M76" s="705">
        <f t="shared" si="37"/>
        <v>68</v>
      </c>
      <c r="N76" s="708">
        <f t="shared" si="38"/>
        <v>0</v>
      </c>
      <c r="O76" s="709" t="e">
        <f t="shared" si="39"/>
        <v>#DIV/0!</v>
      </c>
      <c r="P76" s="709" t="e">
        <f t="shared" si="40"/>
        <v>#DIV/0!</v>
      </c>
      <c r="Q76" s="473"/>
      <c r="R76" s="710">
        <f t="shared" si="41"/>
        <v>0</v>
      </c>
      <c r="S76" s="709">
        <f t="shared" si="42"/>
        <v>0</v>
      </c>
      <c r="T76" s="711">
        <f t="shared" si="43"/>
        <v>0</v>
      </c>
      <c r="U76" s="710">
        <f t="shared" si="44"/>
        <v>0</v>
      </c>
      <c r="V76" s="708" t="e">
        <f t="shared" si="45"/>
        <v>#DIV/0!</v>
      </c>
      <c r="W76" s="712" t="e">
        <f t="shared" si="46"/>
        <v>#DIV/0!</v>
      </c>
    </row>
    <row r="77" spans="2:23" x14ac:dyDescent="0.25">
      <c r="B77" s="705">
        <f t="shared" si="32"/>
        <v>69</v>
      </c>
      <c r="C77" s="706"/>
      <c r="D77" s="473"/>
      <c r="E77" s="75" t="e">
        <f t="shared" si="33"/>
        <v>#DIV/0!</v>
      </c>
      <c r="F77" s="76" t="e">
        <f t="shared" si="34"/>
        <v>#DIV/0!</v>
      </c>
      <c r="G77" s="19"/>
      <c r="H77" s="48">
        <f t="shared" si="35"/>
        <v>69</v>
      </c>
      <c r="I77" s="77">
        <f t="shared" si="36"/>
        <v>0</v>
      </c>
      <c r="J77" s="707"/>
      <c r="K77" s="707"/>
      <c r="L77" s="473"/>
      <c r="M77" s="705">
        <f t="shared" si="37"/>
        <v>69</v>
      </c>
      <c r="N77" s="708">
        <f t="shared" si="38"/>
        <v>0</v>
      </c>
      <c r="O77" s="709" t="e">
        <f t="shared" si="39"/>
        <v>#DIV/0!</v>
      </c>
      <c r="P77" s="709" t="e">
        <f t="shared" si="40"/>
        <v>#DIV/0!</v>
      </c>
      <c r="Q77" s="473"/>
      <c r="R77" s="710">
        <f t="shared" si="41"/>
        <v>0</v>
      </c>
      <c r="S77" s="709">
        <f t="shared" si="42"/>
        <v>0</v>
      </c>
      <c r="T77" s="711">
        <f t="shared" si="43"/>
        <v>0</v>
      </c>
      <c r="U77" s="710">
        <f t="shared" si="44"/>
        <v>0</v>
      </c>
      <c r="V77" s="708" t="e">
        <f t="shared" si="45"/>
        <v>#DIV/0!</v>
      </c>
      <c r="W77" s="712" t="e">
        <f t="shared" si="46"/>
        <v>#DIV/0!</v>
      </c>
    </row>
    <row r="78" spans="2:23" x14ac:dyDescent="0.25">
      <c r="B78" s="705">
        <f t="shared" si="32"/>
        <v>70</v>
      </c>
      <c r="C78" s="706"/>
      <c r="D78" s="473"/>
      <c r="E78" s="75" t="e">
        <f t="shared" si="33"/>
        <v>#DIV/0!</v>
      </c>
      <c r="F78" s="76" t="e">
        <f t="shared" si="34"/>
        <v>#DIV/0!</v>
      </c>
      <c r="G78" s="19"/>
      <c r="H78" s="48">
        <f t="shared" si="35"/>
        <v>70</v>
      </c>
      <c r="I78" s="77">
        <f t="shared" si="36"/>
        <v>0</v>
      </c>
      <c r="J78" s="707"/>
      <c r="K78" s="707"/>
      <c r="L78" s="473"/>
      <c r="M78" s="705">
        <f t="shared" si="37"/>
        <v>70</v>
      </c>
      <c r="N78" s="708">
        <f t="shared" si="38"/>
        <v>0</v>
      </c>
      <c r="O78" s="709" t="e">
        <f t="shared" si="39"/>
        <v>#DIV/0!</v>
      </c>
      <c r="P78" s="709" t="e">
        <f t="shared" si="40"/>
        <v>#DIV/0!</v>
      </c>
      <c r="Q78" s="473"/>
      <c r="R78" s="710">
        <f t="shared" si="41"/>
        <v>0</v>
      </c>
      <c r="S78" s="709">
        <f t="shared" si="42"/>
        <v>0</v>
      </c>
      <c r="T78" s="711">
        <f t="shared" si="43"/>
        <v>0</v>
      </c>
      <c r="U78" s="710">
        <f t="shared" si="44"/>
        <v>0</v>
      </c>
      <c r="V78" s="708" t="e">
        <f t="shared" si="45"/>
        <v>#DIV/0!</v>
      </c>
      <c r="W78" s="712" t="e">
        <f t="shared" si="46"/>
        <v>#DIV/0!</v>
      </c>
    </row>
    <row r="79" spans="2:23" x14ac:dyDescent="0.25">
      <c r="B79" s="705">
        <f t="shared" si="32"/>
        <v>71</v>
      </c>
      <c r="C79" s="706"/>
      <c r="D79" s="473"/>
      <c r="E79" s="75" t="e">
        <f t="shared" si="33"/>
        <v>#DIV/0!</v>
      </c>
      <c r="F79" s="76" t="e">
        <f t="shared" si="34"/>
        <v>#DIV/0!</v>
      </c>
      <c r="G79" s="19"/>
      <c r="H79" s="48">
        <f t="shared" si="35"/>
        <v>71</v>
      </c>
      <c r="I79" s="77">
        <f t="shared" si="36"/>
        <v>0</v>
      </c>
      <c r="J79" s="707"/>
      <c r="K79" s="707"/>
      <c r="L79" s="473"/>
      <c r="M79" s="705">
        <f t="shared" si="37"/>
        <v>71</v>
      </c>
      <c r="N79" s="708">
        <f t="shared" si="38"/>
        <v>0</v>
      </c>
      <c r="O79" s="709" t="e">
        <f t="shared" si="39"/>
        <v>#DIV/0!</v>
      </c>
      <c r="P79" s="709" t="e">
        <f t="shared" si="40"/>
        <v>#DIV/0!</v>
      </c>
      <c r="Q79" s="473"/>
      <c r="R79" s="710">
        <f t="shared" si="41"/>
        <v>0</v>
      </c>
      <c r="S79" s="709">
        <f t="shared" si="42"/>
        <v>0</v>
      </c>
      <c r="T79" s="711">
        <f t="shared" si="43"/>
        <v>0</v>
      </c>
      <c r="U79" s="710">
        <f t="shared" si="44"/>
        <v>0</v>
      </c>
      <c r="V79" s="708" t="e">
        <f t="shared" si="45"/>
        <v>#DIV/0!</v>
      </c>
      <c r="W79" s="712" t="e">
        <f t="shared" si="46"/>
        <v>#DIV/0!</v>
      </c>
    </row>
    <row r="80" spans="2:23" x14ac:dyDescent="0.25">
      <c r="B80" s="705">
        <f t="shared" si="32"/>
        <v>72</v>
      </c>
      <c r="C80" s="706"/>
      <c r="D80" s="473"/>
      <c r="E80" s="75" t="e">
        <f t="shared" si="33"/>
        <v>#DIV/0!</v>
      </c>
      <c r="F80" s="76" t="e">
        <f t="shared" si="34"/>
        <v>#DIV/0!</v>
      </c>
      <c r="G80" s="19"/>
      <c r="H80" s="48">
        <f t="shared" si="35"/>
        <v>72</v>
      </c>
      <c r="I80" s="77">
        <f t="shared" si="36"/>
        <v>0</v>
      </c>
      <c r="J80" s="707"/>
      <c r="K80" s="707"/>
      <c r="L80" s="473"/>
      <c r="M80" s="705">
        <f t="shared" si="37"/>
        <v>72</v>
      </c>
      <c r="N80" s="708">
        <f t="shared" si="38"/>
        <v>0</v>
      </c>
      <c r="O80" s="709" t="e">
        <f t="shared" si="39"/>
        <v>#DIV/0!</v>
      </c>
      <c r="P80" s="709" t="e">
        <f t="shared" si="40"/>
        <v>#DIV/0!</v>
      </c>
      <c r="Q80" s="473"/>
      <c r="R80" s="710">
        <f t="shared" si="41"/>
        <v>0</v>
      </c>
      <c r="S80" s="709">
        <f t="shared" si="42"/>
        <v>0</v>
      </c>
      <c r="T80" s="711">
        <f t="shared" si="43"/>
        <v>0</v>
      </c>
      <c r="U80" s="710">
        <f t="shared" si="44"/>
        <v>0</v>
      </c>
      <c r="V80" s="708" t="e">
        <f t="shared" si="45"/>
        <v>#DIV/0!</v>
      </c>
      <c r="W80" s="712" t="e">
        <f t="shared" si="46"/>
        <v>#DIV/0!</v>
      </c>
    </row>
    <row r="81" spans="2:23" x14ac:dyDescent="0.25">
      <c r="B81" s="705">
        <f t="shared" si="32"/>
        <v>73</v>
      </c>
      <c r="C81" s="706"/>
      <c r="D81" s="473"/>
      <c r="E81" s="75" t="e">
        <f t="shared" si="33"/>
        <v>#DIV/0!</v>
      </c>
      <c r="F81" s="76" t="e">
        <f t="shared" si="34"/>
        <v>#DIV/0!</v>
      </c>
      <c r="G81" s="19"/>
      <c r="H81" s="48">
        <f t="shared" si="35"/>
        <v>73</v>
      </c>
      <c r="I81" s="77">
        <f t="shared" si="36"/>
        <v>0</v>
      </c>
      <c r="J81" s="707"/>
      <c r="K81" s="707"/>
      <c r="L81" s="473"/>
      <c r="M81" s="705">
        <f t="shared" si="37"/>
        <v>73</v>
      </c>
      <c r="N81" s="708">
        <f t="shared" si="38"/>
        <v>0</v>
      </c>
      <c r="O81" s="709" t="e">
        <f t="shared" si="39"/>
        <v>#DIV/0!</v>
      </c>
      <c r="P81" s="709" t="e">
        <f t="shared" si="40"/>
        <v>#DIV/0!</v>
      </c>
      <c r="Q81" s="473"/>
      <c r="R81" s="710">
        <f t="shared" si="41"/>
        <v>0</v>
      </c>
      <c r="S81" s="709">
        <f t="shared" si="42"/>
        <v>0</v>
      </c>
      <c r="T81" s="711">
        <f t="shared" si="43"/>
        <v>0</v>
      </c>
      <c r="U81" s="710">
        <f t="shared" si="44"/>
        <v>0</v>
      </c>
      <c r="V81" s="708" t="e">
        <f t="shared" si="45"/>
        <v>#DIV/0!</v>
      </c>
      <c r="W81" s="712" t="e">
        <f t="shared" si="46"/>
        <v>#DIV/0!</v>
      </c>
    </row>
    <row r="82" spans="2:23" x14ac:dyDescent="0.25">
      <c r="B82" s="705">
        <f t="shared" si="32"/>
        <v>74</v>
      </c>
      <c r="C82" s="706"/>
      <c r="D82" s="473"/>
      <c r="E82" s="75" t="e">
        <f t="shared" si="33"/>
        <v>#DIV/0!</v>
      </c>
      <c r="F82" s="76" t="e">
        <f t="shared" si="34"/>
        <v>#DIV/0!</v>
      </c>
      <c r="G82" s="19"/>
      <c r="H82" s="48">
        <f t="shared" si="35"/>
        <v>74</v>
      </c>
      <c r="I82" s="77">
        <f t="shared" si="36"/>
        <v>0</v>
      </c>
      <c r="J82" s="707"/>
      <c r="K82" s="707"/>
      <c r="L82" s="473"/>
      <c r="M82" s="705">
        <f t="shared" si="37"/>
        <v>74</v>
      </c>
      <c r="N82" s="708">
        <f t="shared" si="38"/>
        <v>0</v>
      </c>
      <c r="O82" s="709" t="e">
        <f t="shared" si="39"/>
        <v>#DIV/0!</v>
      </c>
      <c r="P82" s="709" t="e">
        <f t="shared" si="40"/>
        <v>#DIV/0!</v>
      </c>
      <c r="Q82" s="473"/>
      <c r="R82" s="710">
        <f t="shared" si="41"/>
        <v>0</v>
      </c>
      <c r="S82" s="709">
        <f t="shared" si="42"/>
        <v>0</v>
      </c>
      <c r="T82" s="711">
        <f t="shared" si="43"/>
        <v>0</v>
      </c>
      <c r="U82" s="710">
        <f t="shared" si="44"/>
        <v>0</v>
      </c>
      <c r="V82" s="708" t="e">
        <f t="shared" si="45"/>
        <v>#DIV/0!</v>
      </c>
      <c r="W82" s="712" t="e">
        <f t="shared" si="46"/>
        <v>#DIV/0!</v>
      </c>
    </row>
    <row r="83" spans="2:23" x14ac:dyDescent="0.25">
      <c r="B83" s="705">
        <f t="shared" ref="B83:B104" si="47">B82+1</f>
        <v>75</v>
      </c>
      <c r="C83" s="706"/>
      <c r="D83" s="473"/>
      <c r="E83" s="75" t="e">
        <f t="shared" ref="E83:E104" si="48">J83/C83-1</f>
        <v>#DIV/0!</v>
      </c>
      <c r="F83" s="76" t="e">
        <f t="shared" ref="F83:F104" si="49">K83/C83-1</f>
        <v>#DIV/0!</v>
      </c>
      <c r="G83" s="19"/>
      <c r="H83" s="48">
        <f t="shared" ref="H83:H104" si="50">B83</f>
        <v>75</v>
      </c>
      <c r="I83" s="77">
        <f t="shared" ref="I83:I104" si="51">C83</f>
        <v>0</v>
      </c>
      <c r="J83" s="707"/>
      <c r="K83" s="707"/>
      <c r="L83" s="473"/>
      <c r="M83" s="705">
        <f t="shared" ref="M83:M104" si="52">H83</f>
        <v>75</v>
      </c>
      <c r="N83" s="708">
        <f t="shared" ref="N83:N104" si="53">I83+$P$7/10000</f>
        <v>0</v>
      </c>
      <c r="O83" s="709" t="e">
        <f t="shared" ref="O83:O104" si="54">N83*(1+E83)</f>
        <v>#DIV/0!</v>
      </c>
      <c r="P83" s="709" t="e">
        <f t="shared" ref="P83:P104" si="55">N83*(1-F83)</f>
        <v>#DIV/0!</v>
      </c>
      <c r="Q83" s="473"/>
      <c r="R83" s="710">
        <f t="shared" ref="R83:R104" si="56">((1+I83)^$H83)/((1+I82)^$H82)-1</f>
        <v>0</v>
      </c>
      <c r="S83" s="709">
        <f t="shared" ref="S83:S104" si="57">((1+J83)^$H83)/((1+J82)^$H82)-1</f>
        <v>0</v>
      </c>
      <c r="T83" s="711">
        <f t="shared" ref="T83:T104" si="58">((1+K83)^$H83)/((1+K82)^$H82)-1</f>
        <v>0</v>
      </c>
      <c r="U83" s="710">
        <f t="shared" ref="U83:U104" si="59">((1+N83)^$H83)/((1+N82)^$H82)-1</f>
        <v>0</v>
      </c>
      <c r="V83" s="708" t="e">
        <f t="shared" ref="V83:V104" si="60">((1+O83)^$H83)/((1+O82)^$H82)-1</f>
        <v>#DIV/0!</v>
      </c>
      <c r="W83" s="712" t="e">
        <f t="shared" ref="W83:W104" si="61">((1+P83)^$H83)/((1+P82)^$H82)-1</f>
        <v>#DIV/0!</v>
      </c>
    </row>
    <row r="84" spans="2:23" x14ac:dyDescent="0.25">
      <c r="B84" s="705">
        <f t="shared" si="47"/>
        <v>76</v>
      </c>
      <c r="C84" s="706"/>
      <c r="D84" s="473"/>
      <c r="E84" s="75" t="e">
        <f t="shared" si="48"/>
        <v>#DIV/0!</v>
      </c>
      <c r="F84" s="76" t="e">
        <f t="shared" si="49"/>
        <v>#DIV/0!</v>
      </c>
      <c r="G84" s="19"/>
      <c r="H84" s="48">
        <f t="shared" si="50"/>
        <v>76</v>
      </c>
      <c r="I84" s="77">
        <f t="shared" si="51"/>
        <v>0</v>
      </c>
      <c r="J84" s="707"/>
      <c r="K84" s="707"/>
      <c r="L84" s="473"/>
      <c r="M84" s="705">
        <f t="shared" si="52"/>
        <v>76</v>
      </c>
      <c r="N84" s="708">
        <f t="shared" si="53"/>
        <v>0</v>
      </c>
      <c r="O84" s="709" t="e">
        <f t="shared" si="54"/>
        <v>#DIV/0!</v>
      </c>
      <c r="P84" s="709" t="e">
        <f t="shared" si="55"/>
        <v>#DIV/0!</v>
      </c>
      <c r="Q84" s="473"/>
      <c r="R84" s="710">
        <f t="shared" si="56"/>
        <v>0</v>
      </c>
      <c r="S84" s="709">
        <f t="shared" si="57"/>
        <v>0</v>
      </c>
      <c r="T84" s="711">
        <f t="shared" si="58"/>
        <v>0</v>
      </c>
      <c r="U84" s="710">
        <f t="shared" si="59"/>
        <v>0</v>
      </c>
      <c r="V84" s="708" t="e">
        <f t="shared" si="60"/>
        <v>#DIV/0!</v>
      </c>
      <c r="W84" s="712" t="e">
        <f t="shared" si="61"/>
        <v>#DIV/0!</v>
      </c>
    </row>
    <row r="85" spans="2:23" x14ac:dyDescent="0.25">
      <c r="B85" s="705">
        <f t="shared" si="47"/>
        <v>77</v>
      </c>
      <c r="C85" s="706"/>
      <c r="D85" s="473"/>
      <c r="E85" s="75" t="e">
        <f t="shared" si="48"/>
        <v>#DIV/0!</v>
      </c>
      <c r="F85" s="76" t="e">
        <f t="shared" si="49"/>
        <v>#DIV/0!</v>
      </c>
      <c r="G85" s="19"/>
      <c r="H85" s="48">
        <f t="shared" si="50"/>
        <v>77</v>
      </c>
      <c r="I85" s="77">
        <f t="shared" si="51"/>
        <v>0</v>
      </c>
      <c r="J85" s="707"/>
      <c r="K85" s="707"/>
      <c r="L85" s="473"/>
      <c r="M85" s="705">
        <f t="shared" si="52"/>
        <v>77</v>
      </c>
      <c r="N85" s="708">
        <f t="shared" si="53"/>
        <v>0</v>
      </c>
      <c r="O85" s="709" t="e">
        <f t="shared" si="54"/>
        <v>#DIV/0!</v>
      </c>
      <c r="P85" s="709" t="e">
        <f t="shared" si="55"/>
        <v>#DIV/0!</v>
      </c>
      <c r="Q85" s="473"/>
      <c r="R85" s="710">
        <f t="shared" si="56"/>
        <v>0</v>
      </c>
      <c r="S85" s="709">
        <f t="shared" si="57"/>
        <v>0</v>
      </c>
      <c r="T85" s="711">
        <f t="shared" si="58"/>
        <v>0</v>
      </c>
      <c r="U85" s="710">
        <f t="shared" si="59"/>
        <v>0</v>
      </c>
      <c r="V85" s="708" t="e">
        <f t="shared" si="60"/>
        <v>#DIV/0!</v>
      </c>
      <c r="W85" s="712" t="e">
        <f t="shared" si="61"/>
        <v>#DIV/0!</v>
      </c>
    </row>
    <row r="86" spans="2:23" x14ac:dyDescent="0.25">
      <c r="B86" s="705">
        <f t="shared" si="47"/>
        <v>78</v>
      </c>
      <c r="C86" s="706"/>
      <c r="D86" s="473"/>
      <c r="E86" s="75" t="e">
        <f t="shared" si="48"/>
        <v>#DIV/0!</v>
      </c>
      <c r="F86" s="76" t="e">
        <f t="shared" si="49"/>
        <v>#DIV/0!</v>
      </c>
      <c r="G86" s="19"/>
      <c r="H86" s="48">
        <f t="shared" si="50"/>
        <v>78</v>
      </c>
      <c r="I86" s="77">
        <f t="shared" si="51"/>
        <v>0</v>
      </c>
      <c r="J86" s="707"/>
      <c r="K86" s="707"/>
      <c r="L86" s="473"/>
      <c r="M86" s="705">
        <f t="shared" si="52"/>
        <v>78</v>
      </c>
      <c r="N86" s="708">
        <f t="shared" si="53"/>
        <v>0</v>
      </c>
      <c r="O86" s="709" t="e">
        <f t="shared" si="54"/>
        <v>#DIV/0!</v>
      </c>
      <c r="P86" s="709" t="e">
        <f t="shared" si="55"/>
        <v>#DIV/0!</v>
      </c>
      <c r="Q86" s="473"/>
      <c r="R86" s="710">
        <f t="shared" si="56"/>
        <v>0</v>
      </c>
      <c r="S86" s="709">
        <f t="shared" si="57"/>
        <v>0</v>
      </c>
      <c r="T86" s="711">
        <f t="shared" si="58"/>
        <v>0</v>
      </c>
      <c r="U86" s="710">
        <f t="shared" si="59"/>
        <v>0</v>
      </c>
      <c r="V86" s="708" t="e">
        <f t="shared" si="60"/>
        <v>#DIV/0!</v>
      </c>
      <c r="W86" s="712" t="e">
        <f t="shared" si="61"/>
        <v>#DIV/0!</v>
      </c>
    </row>
    <row r="87" spans="2:23" x14ac:dyDescent="0.25">
      <c r="B87" s="705">
        <f t="shared" si="47"/>
        <v>79</v>
      </c>
      <c r="C87" s="706"/>
      <c r="D87" s="473"/>
      <c r="E87" s="75" t="e">
        <f t="shared" si="48"/>
        <v>#DIV/0!</v>
      </c>
      <c r="F87" s="76" t="e">
        <f t="shared" si="49"/>
        <v>#DIV/0!</v>
      </c>
      <c r="G87" s="19"/>
      <c r="H87" s="48">
        <f t="shared" si="50"/>
        <v>79</v>
      </c>
      <c r="I87" s="77">
        <f t="shared" si="51"/>
        <v>0</v>
      </c>
      <c r="J87" s="707"/>
      <c r="K87" s="707"/>
      <c r="L87" s="473"/>
      <c r="M87" s="705">
        <f t="shared" si="52"/>
        <v>79</v>
      </c>
      <c r="N87" s="708">
        <f t="shared" si="53"/>
        <v>0</v>
      </c>
      <c r="O87" s="709" t="e">
        <f t="shared" si="54"/>
        <v>#DIV/0!</v>
      </c>
      <c r="P87" s="709" t="e">
        <f t="shared" si="55"/>
        <v>#DIV/0!</v>
      </c>
      <c r="Q87" s="473"/>
      <c r="R87" s="710">
        <f t="shared" si="56"/>
        <v>0</v>
      </c>
      <c r="S87" s="709">
        <f t="shared" si="57"/>
        <v>0</v>
      </c>
      <c r="T87" s="711">
        <f t="shared" si="58"/>
        <v>0</v>
      </c>
      <c r="U87" s="710">
        <f t="shared" si="59"/>
        <v>0</v>
      </c>
      <c r="V87" s="708" t="e">
        <f t="shared" si="60"/>
        <v>#DIV/0!</v>
      </c>
      <c r="W87" s="712" t="e">
        <f t="shared" si="61"/>
        <v>#DIV/0!</v>
      </c>
    </row>
    <row r="88" spans="2:23" x14ac:dyDescent="0.25">
      <c r="B88" s="705">
        <f t="shared" si="47"/>
        <v>80</v>
      </c>
      <c r="C88" s="706"/>
      <c r="D88" s="473"/>
      <c r="E88" s="75" t="e">
        <f t="shared" si="48"/>
        <v>#DIV/0!</v>
      </c>
      <c r="F88" s="76" t="e">
        <f t="shared" si="49"/>
        <v>#DIV/0!</v>
      </c>
      <c r="G88" s="19"/>
      <c r="H88" s="48">
        <f t="shared" si="50"/>
        <v>80</v>
      </c>
      <c r="I88" s="77">
        <f t="shared" si="51"/>
        <v>0</v>
      </c>
      <c r="J88" s="707"/>
      <c r="K88" s="707"/>
      <c r="L88" s="473"/>
      <c r="M88" s="705">
        <f t="shared" si="52"/>
        <v>80</v>
      </c>
      <c r="N88" s="708">
        <f t="shared" si="53"/>
        <v>0</v>
      </c>
      <c r="O88" s="709" t="e">
        <f t="shared" si="54"/>
        <v>#DIV/0!</v>
      </c>
      <c r="P88" s="709" t="e">
        <f t="shared" si="55"/>
        <v>#DIV/0!</v>
      </c>
      <c r="Q88" s="473"/>
      <c r="R88" s="710">
        <f t="shared" si="56"/>
        <v>0</v>
      </c>
      <c r="S88" s="709">
        <f t="shared" si="57"/>
        <v>0</v>
      </c>
      <c r="T88" s="711">
        <f t="shared" si="58"/>
        <v>0</v>
      </c>
      <c r="U88" s="710">
        <f t="shared" si="59"/>
        <v>0</v>
      </c>
      <c r="V88" s="708" t="e">
        <f t="shared" si="60"/>
        <v>#DIV/0!</v>
      </c>
      <c r="W88" s="712" t="e">
        <f t="shared" si="61"/>
        <v>#DIV/0!</v>
      </c>
    </row>
    <row r="89" spans="2:23" x14ac:dyDescent="0.25">
      <c r="B89" s="705">
        <f t="shared" si="47"/>
        <v>81</v>
      </c>
      <c r="C89" s="706"/>
      <c r="D89" s="473"/>
      <c r="E89" s="75" t="e">
        <f t="shared" si="48"/>
        <v>#DIV/0!</v>
      </c>
      <c r="F89" s="76" t="e">
        <f t="shared" si="49"/>
        <v>#DIV/0!</v>
      </c>
      <c r="G89" s="19"/>
      <c r="H89" s="48">
        <f t="shared" si="50"/>
        <v>81</v>
      </c>
      <c r="I89" s="77">
        <f t="shared" si="51"/>
        <v>0</v>
      </c>
      <c r="J89" s="707"/>
      <c r="K89" s="707"/>
      <c r="L89" s="473"/>
      <c r="M89" s="705">
        <f t="shared" si="52"/>
        <v>81</v>
      </c>
      <c r="N89" s="708">
        <f t="shared" si="53"/>
        <v>0</v>
      </c>
      <c r="O89" s="709" t="e">
        <f t="shared" si="54"/>
        <v>#DIV/0!</v>
      </c>
      <c r="P89" s="709" t="e">
        <f t="shared" si="55"/>
        <v>#DIV/0!</v>
      </c>
      <c r="Q89" s="473"/>
      <c r="R89" s="710">
        <f t="shared" si="56"/>
        <v>0</v>
      </c>
      <c r="S89" s="709">
        <f t="shared" si="57"/>
        <v>0</v>
      </c>
      <c r="T89" s="711">
        <f t="shared" si="58"/>
        <v>0</v>
      </c>
      <c r="U89" s="710">
        <f t="shared" si="59"/>
        <v>0</v>
      </c>
      <c r="V89" s="708" t="e">
        <f t="shared" si="60"/>
        <v>#DIV/0!</v>
      </c>
      <c r="W89" s="712" t="e">
        <f t="shared" si="61"/>
        <v>#DIV/0!</v>
      </c>
    </row>
    <row r="90" spans="2:23" x14ac:dyDescent="0.25">
      <c r="B90" s="705">
        <f t="shared" si="47"/>
        <v>82</v>
      </c>
      <c r="C90" s="706"/>
      <c r="D90" s="473"/>
      <c r="E90" s="75" t="e">
        <f t="shared" si="48"/>
        <v>#DIV/0!</v>
      </c>
      <c r="F90" s="76" t="e">
        <f t="shared" si="49"/>
        <v>#DIV/0!</v>
      </c>
      <c r="G90" s="19"/>
      <c r="H90" s="48">
        <f t="shared" si="50"/>
        <v>82</v>
      </c>
      <c r="I90" s="77">
        <f t="shared" si="51"/>
        <v>0</v>
      </c>
      <c r="J90" s="707"/>
      <c r="K90" s="707"/>
      <c r="L90" s="473"/>
      <c r="M90" s="705">
        <f t="shared" si="52"/>
        <v>82</v>
      </c>
      <c r="N90" s="708">
        <f t="shared" si="53"/>
        <v>0</v>
      </c>
      <c r="O90" s="709" t="e">
        <f t="shared" si="54"/>
        <v>#DIV/0!</v>
      </c>
      <c r="P90" s="709" t="e">
        <f t="shared" si="55"/>
        <v>#DIV/0!</v>
      </c>
      <c r="Q90" s="473"/>
      <c r="R90" s="710">
        <f t="shared" si="56"/>
        <v>0</v>
      </c>
      <c r="S90" s="709">
        <f t="shared" si="57"/>
        <v>0</v>
      </c>
      <c r="T90" s="711">
        <f t="shared" si="58"/>
        <v>0</v>
      </c>
      <c r="U90" s="710">
        <f t="shared" si="59"/>
        <v>0</v>
      </c>
      <c r="V90" s="708" t="e">
        <f t="shared" si="60"/>
        <v>#DIV/0!</v>
      </c>
      <c r="W90" s="712" t="e">
        <f t="shared" si="61"/>
        <v>#DIV/0!</v>
      </c>
    </row>
    <row r="91" spans="2:23" x14ac:dyDescent="0.25">
      <c r="B91" s="705">
        <f t="shared" si="47"/>
        <v>83</v>
      </c>
      <c r="C91" s="706"/>
      <c r="D91" s="473"/>
      <c r="E91" s="75" t="e">
        <f t="shared" si="48"/>
        <v>#DIV/0!</v>
      </c>
      <c r="F91" s="76" t="e">
        <f t="shared" si="49"/>
        <v>#DIV/0!</v>
      </c>
      <c r="G91" s="19"/>
      <c r="H91" s="48">
        <f t="shared" si="50"/>
        <v>83</v>
      </c>
      <c r="I91" s="77">
        <f t="shared" si="51"/>
        <v>0</v>
      </c>
      <c r="J91" s="707"/>
      <c r="K91" s="707"/>
      <c r="L91" s="473"/>
      <c r="M91" s="705">
        <f t="shared" si="52"/>
        <v>83</v>
      </c>
      <c r="N91" s="708">
        <f t="shared" si="53"/>
        <v>0</v>
      </c>
      <c r="O91" s="709" t="e">
        <f t="shared" si="54"/>
        <v>#DIV/0!</v>
      </c>
      <c r="P91" s="709" t="e">
        <f t="shared" si="55"/>
        <v>#DIV/0!</v>
      </c>
      <c r="Q91" s="473"/>
      <c r="R91" s="710">
        <f t="shared" si="56"/>
        <v>0</v>
      </c>
      <c r="S91" s="709">
        <f t="shared" si="57"/>
        <v>0</v>
      </c>
      <c r="T91" s="711">
        <f t="shared" si="58"/>
        <v>0</v>
      </c>
      <c r="U91" s="710">
        <f t="shared" si="59"/>
        <v>0</v>
      </c>
      <c r="V91" s="708" t="e">
        <f t="shared" si="60"/>
        <v>#DIV/0!</v>
      </c>
      <c r="W91" s="712" t="e">
        <f t="shared" si="61"/>
        <v>#DIV/0!</v>
      </c>
    </row>
    <row r="92" spans="2:23" x14ac:dyDescent="0.25">
      <c r="B92" s="705">
        <f t="shared" si="47"/>
        <v>84</v>
      </c>
      <c r="C92" s="706"/>
      <c r="D92" s="473"/>
      <c r="E92" s="75" t="e">
        <f t="shared" si="48"/>
        <v>#DIV/0!</v>
      </c>
      <c r="F92" s="76" t="e">
        <f t="shared" si="49"/>
        <v>#DIV/0!</v>
      </c>
      <c r="G92" s="19"/>
      <c r="H92" s="48">
        <f t="shared" si="50"/>
        <v>84</v>
      </c>
      <c r="I92" s="77">
        <f t="shared" si="51"/>
        <v>0</v>
      </c>
      <c r="J92" s="707"/>
      <c r="K92" s="707"/>
      <c r="L92" s="473"/>
      <c r="M92" s="705">
        <f t="shared" si="52"/>
        <v>84</v>
      </c>
      <c r="N92" s="708">
        <f t="shared" si="53"/>
        <v>0</v>
      </c>
      <c r="O92" s="709" t="e">
        <f t="shared" si="54"/>
        <v>#DIV/0!</v>
      </c>
      <c r="P92" s="709" t="e">
        <f t="shared" si="55"/>
        <v>#DIV/0!</v>
      </c>
      <c r="Q92" s="473"/>
      <c r="R92" s="710">
        <f t="shared" si="56"/>
        <v>0</v>
      </c>
      <c r="S92" s="709">
        <f t="shared" si="57"/>
        <v>0</v>
      </c>
      <c r="T92" s="711">
        <f t="shared" si="58"/>
        <v>0</v>
      </c>
      <c r="U92" s="710">
        <f t="shared" si="59"/>
        <v>0</v>
      </c>
      <c r="V92" s="708" t="e">
        <f t="shared" si="60"/>
        <v>#DIV/0!</v>
      </c>
      <c r="W92" s="712" t="e">
        <f t="shared" si="61"/>
        <v>#DIV/0!</v>
      </c>
    </row>
    <row r="93" spans="2:23" x14ac:dyDescent="0.25">
      <c r="B93" s="705">
        <f t="shared" si="47"/>
        <v>85</v>
      </c>
      <c r="C93" s="706"/>
      <c r="D93" s="473"/>
      <c r="E93" s="75" t="e">
        <f t="shared" si="48"/>
        <v>#DIV/0!</v>
      </c>
      <c r="F93" s="76" t="e">
        <f t="shared" si="49"/>
        <v>#DIV/0!</v>
      </c>
      <c r="G93" s="19"/>
      <c r="H93" s="48">
        <f t="shared" si="50"/>
        <v>85</v>
      </c>
      <c r="I93" s="77">
        <f t="shared" si="51"/>
        <v>0</v>
      </c>
      <c r="J93" s="707"/>
      <c r="K93" s="707"/>
      <c r="L93" s="473"/>
      <c r="M93" s="705">
        <f t="shared" si="52"/>
        <v>85</v>
      </c>
      <c r="N93" s="708">
        <f t="shared" si="53"/>
        <v>0</v>
      </c>
      <c r="O93" s="709" t="e">
        <f t="shared" si="54"/>
        <v>#DIV/0!</v>
      </c>
      <c r="P93" s="709" t="e">
        <f t="shared" si="55"/>
        <v>#DIV/0!</v>
      </c>
      <c r="Q93" s="473"/>
      <c r="R93" s="710">
        <f t="shared" si="56"/>
        <v>0</v>
      </c>
      <c r="S93" s="709">
        <f t="shared" si="57"/>
        <v>0</v>
      </c>
      <c r="T93" s="711">
        <f t="shared" si="58"/>
        <v>0</v>
      </c>
      <c r="U93" s="710">
        <f t="shared" si="59"/>
        <v>0</v>
      </c>
      <c r="V93" s="708" t="e">
        <f t="shared" si="60"/>
        <v>#DIV/0!</v>
      </c>
      <c r="W93" s="712" t="e">
        <f t="shared" si="61"/>
        <v>#DIV/0!</v>
      </c>
    </row>
    <row r="94" spans="2:23" x14ac:dyDescent="0.25">
      <c r="B94" s="705">
        <f t="shared" si="47"/>
        <v>86</v>
      </c>
      <c r="C94" s="706"/>
      <c r="D94" s="473"/>
      <c r="E94" s="75" t="e">
        <f t="shared" si="48"/>
        <v>#DIV/0!</v>
      </c>
      <c r="F94" s="76" t="e">
        <f t="shared" si="49"/>
        <v>#DIV/0!</v>
      </c>
      <c r="G94" s="19"/>
      <c r="H94" s="48">
        <f t="shared" si="50"/>
        <v>86</v>
      </c>
      <c r="I94" s="77">
        <f t="shared" si="51"/>
        <v>0</v>
      </c>
      <c r="J94" s="707"/>
      <c r="K94" s="707"/>
      <c r="L94" s="473"/>
      <c r="M94" s="705">
        <f t="shared" si="52"/>
        <v>86</v>
      </c>
      <c r="N94" s="708">
        <f t="shared" si="53"/>
        <v>0</v>
      </c>
      <c r="O94" s="709" t="e">
        <f t="shared" si="54"/>
        <v>#DIV/0!</v>
      </c>
      <c r="P94" s="709" t="e">
        <f t="shared" si="55"/>
        <v>#DIV/0!</v>
      </c>
      <c r="Q94" s="473"/>
      <c r="R94" s="710">
        <f t="shared" si="56"/>
        <v>0</v>
      </c>
      <c r="S94" s="709">
        <f t="shared" si="57"/>
        <v>0</v>
      </c>
      <c r="T94" s="711">
        <f t="shared" si="58"/>
        <v>0</v>
      </c>
      <c r="U94" s="710">
        <f t="shared" si="59"/>
        <v>0</v>
      </c>
      <c r="V94" s="708" t="e">
        <f t="shared" si="60"/>
        <v>#DIV/0!</v>
      </c>
      <c r="W94" s="712" t="e">
        <f t="shared" si="61"/>
        <v>#DIV/0!</v>
      </c>
    </row>
    <row r="95" spans="2:23" x14ac:dyDescent="0.25">
      <c r="B95" s="705">
        <f t="shared" si="47"/>
        <v>87</v>
      </c>
      <c r="C95" s="706"/>
      <c r="D95" s="473"/>
      <c r="E95" s="75" t="e">
        <f t="shared" si="48"/>
        <v>#DIV/0!</v>
      </c>
      <c r="F95" s="76" t="e">
        <f t="shared" si="49"/>
        <v>#DIV/0!</v>
      </c>
      <c r="G95" s="19"/>
      <c r="H95" s="48">
        <f t="shared" si="50"/>
        <v>87</v>
      </c>
      <c r="I95" s="77">
        <f t="shared" si="51"/>
        <v>0</v>
      </c>
      <c r="J95" s="707"/>
      <c r="K95" s="707"/>
      <c r="L95" s="473"/>
      <c r="M95" s="705">
        <f t="shared" si="52"/>
        <v>87</v>
      </c>
      <c r="N95" s="708">
        <f t="shared" si="53"/>
        <v>0</v>
      </c>
      <c r="O95" s="709" t="e">
        <f t="shared" si="54"/>
        <v>#DIV/0!</v>
      </c>
      <c r="P95" s="709" t="e">
        <f t="shared" si="55"/>
        <v>#DIV/0!</v>
      </c>
      <c r="Q95" s="473"/>
      <c r="R95" s="710">
        <f t="shared" si="56"/>
        <v>0</v>
      </c>
      <c r="S95" s="709">
        <f t="shared" si="57"/>
        <v>0</v>
      </c>
      <c r="T95" s="711">
        <f t="shared" si="58"/>
        <v>0</v>
      </c>
      <c r="U95" s="710">
        <f t="shared" si="59"/>
        <v>0</v>
      </c>
      <c r="V95" s="708" t="e">
        <f t="shared" si="60"/>
        <v>#DIV/0!</v>
      </c>
      <c r="W95" s="712" t="e">
        <f t="shared" si="61"/>
        <v>#DIV/0!</v>
      </c>
    </row>
    <row r="96" spans="2:23" x14ac:dyDescent="0.25">
      <c r="B96" s="705">
        <f t="shared" si="47"/>
        <v>88</v>
      </c>
      <c r="C96" s="706"/>
      <c r="D96" s="473"/>
      <c r="E96" s="75" t="e">
        <f t="shared" si="48"/>
        <v>#DIV/0!</v>
      </c>
      <c r="F96" s="76" t="e">
        <f t="shared" si="49"/>
        <v>#DIV/0!</v>
      </c>
      <c r="G96" s="19"/>
      <c r="H96" s="48">
        <f t="shared" si="50"/>
        <v>88</v>
      </c>
      <c r="I96" s="77">
        <f t="shared" si="51"/>
        <v>0</v>
      </c>
      <c r="J96" s="707"/>
      <c r="K96" s="707"/>
      <c r="L96" s="473"/>
      <c r="M96" s="705">
        <f t="shared" si="52"/>
        <v>88</v>
      </c>
      <c r="N96" s="708">
        <f t="shared" si="53"/>
        <v>0</v>
      </c>
      <c r="O96" s="709" t="e">
        <f t="shared" si="54"/>
        <v>#DIV/0!</v>
      </c>
      <c r="P96" s="709" t="e">
        <f t="shared" si="55"/>
        <v>#DIV/0!</v>
      </c>
      <c r="Q96" s="473"/>
      <c r="R96" s="710">
        <f t="shared" si="56"/>
        <v>0</v>
      </c>
      <c r="S96" s="709">
        <f t="shared" si="57"/>
        <v>0</v>
      </c>
      <c r="T96" s="711">
        <f t="shared" si="58"/>
        <v>0</v>
      </c>
      <c r="U96" s="710">
        <f t="shared" si="59"/>
        <v>0</v>
      </c>
      <c r="V96" s="708" t="e">
        <f t="shared" si="60"/>
        <v>#DIV/0!</v>
      </c>
      <c r="W96" s="712" t="e">
        <f t="shared" si="61"/>
        <v>#DIV/0!</v>
      </c>
    </row>
    <row r="97" spans="1:23" x14ac:dyDescent="0.25">
      <c r="A97" s="473"/>
      <c r="B97" s="705">
        <f t="shared" si="47"/>
        <v>89</v>
      </c>
      <c r="C97" s="706"/>
      <c r="D97" s="473"/>
      <c r="E97" s="75" t="e">
        <f t="shared" si="48"/>
        <v>#DIV/0!</v>
      </c>
      <c r="F97" s="76" t="e">
        <f t="shared" si="49"/>
        <v>#DIV/0!</v>
      </c>
      <c r="G97" s="19"/>
      <c r="H97" s="48">
        <f t="shared" si="50"/>
        <v>89</v>
      </c>
      <c r="I97" s="77">
        <f t="shared" si="51"/>
        <v>0</v>
      </c>
      <c r="J97" s="707"/>
      <c r="K97" s="707"/>
      <c r="L97" s="473"/>
      <c r="M97" s="705">
        <f t="shared" si="52"/>
        <v>89</v>
      </c>
      <c r="N97" s="708">
        <f t="shared" si="53"/>
        <v>0</v>
      </c>
      <c r="O97" s="709" t="e">
        <f t="shared" si="54"/>
        <v>#DIV/0!</v>
      </c>
      <c r="P97" s="709" t="e">
        <f t="shared" si="55"/>
        <v>#DIV/0!</v>
      </c>
      <c r="Q97" s="473"/>
      <c r="R97" s="710">
        <f t="shared" si="56"/>
        <v>0</v>
      </c>
      <c r="S97" s="709">
        <f t="shared" si="57"/>
        <v>0</v>
      </c>
      <c r="T97" s="711">
        <f t="shared" si="58"/>
        <v>0</v>
      </c>
      <c r="U97" s="710">
        <f t="shared" si="59"/>
        <v>0</v>
      </c>
      <c r="V97" s="708" t="e">
        <f t="shared" si="60"/>
        <v>#DIV/0!</v>
      </c>
      <c r="W97" s="712" t="e">
        <f t="shared" si="61"/>
        <v>#DIV/0!</v>
      </c>
    </row>
    <row r="98" spans="1:23" x14ac:dyDescent="0.25">
      <c r="A98" s="473"/>
      <c r="B98" s="705">
        <f t="shared" si="47"/>
        <v>90</v>
      </c>
      <c r="C98" s="706"/>
      <c r="D98" s="473"/>
      <c r="E98" s="75" t="e">
        <f t="shared" si="48"/>
        <v>#DIV/0!</v>
      </c>
      <c r="F98" s="76" t="e">
        <f t="shared" si="49"/>
        <v>#DIV/0!</v>
      </c>
      <c r="G98" s="19"/>
      <c r="H98" s="48">
        <f t="shared" si="50"/>
        <v>90</v>
      </c>
      <c r="I98" s="77">
        <f t="shared" si="51"/>
        <v>0</v>
      </c>
      <c r="J98" s="707"/>
      <c r="K98" s="707"/>
      <c r="L98" s="473"/>
      <c r="M98" s="705">
        <f t="shared" si="52"/>
        <v>90</v>
      </c>
      <c r="N98" s="708">
        <f t="shared" si="53"/>
        <v>0</v>
      </c>
      <c r="O98" s="709" t="e">
        <f t="shared" si="54"/>
        <v>#DIV/0!</v>
      </c>
      <c r="P98" s="709" t="e">
        <f t="shared" si="55"/>
        <v>#DIV/0!</v>
      </c>
      <c r="Q98" s="473"/>
      <c r="R98" s="710">
        <f t="shared" si="56"/>
        <v>0</v>
      </c>
      <c r="S98" s="709">
        <f t="shared" si="57"/>
        <v>0</v>
      </c>
      <c r="T98" s="711">
        <f t="shared" si="58"/>
        <v>0</v>
      </c>
      <c r="U98" s="710">
        <f t="shared" si="59"/>
        <v>0</v>
      </c>
      <c r="V98" s="708" t="e">
        <f t="shared" si="60"/>
        <v>#DIV/0!</v>
      </c>
      <c r="W98" s="712" t="e">
        <f t="shared" si="61"/>
        <v>#DIV/0!</v>
      </c>
    </row>
    <row r="99" spans="1:23" x14ac:dyDescent="0.25">
      <c r="A99" s="473"/>
      <c r="B99" s="705">
        <f t="shared" si="47"/>
        <v>91</v>
      </c>
      <c r="C99" s="706"/>
      <c r="D99" s="473"/>
      <c r="E99" s="75" t="e">
        <f t="shared" si="48"/>
        <v>#DIV/0!</v>
      </c>
      <c r="F99" s="76" t="e">
        <f t="shared" si="49"/>
        <v>#DIV/0!</v>
      </c>
      <c r="G99" s="19"/>
      <c r="H99" s="48">
        <f t="shared" si="50"/>
        <v>91</v>
      </c>
      <c r="I99" s="77">
        <f t="shared" si="51"/>
        <v>0</v>
      </c>
      <c r="J99" s="707"/>
      <c r="K99" s="707"/>
      <c r="L99" s="473"/>
      <c r="M99" s="705">
        <f t="shared" si="52"/>
        <v>91</v>
      </c>
      <c r="N99" s="708">
        <f t="shared" si="53"/>
        <v>0</v>
      </c>
      <c r="O99" s="709" t="e">
        <f t="shared" si="54"/>
        <v>#DIV/0!</v>
      </c>
      <c r="P99" s="709" t="e">
        <f t="shared" si="55"/>
        <v>#DIV/0!</v>
      </c>
      <c r="Q99" s="473"/>
      <c r="R99" s="710">
        <f t="shared" si="56"/>
        <v>0</v>
      </c>
      <c r="S99" s="709">
        <f t="shared" si="57"/>
        <v>0</v>
      </c>
      <c r="T99" s="711">
        <f t="shared" si="58"/>
        <v>0</v>
      </c>
      <c r="U99" s="710">
        <f t="shared" si="59"/>
        <v>0</v>
      </c>
      <c r="V99" s="708" t="e">
        <f t="shared" si="60"/>
        <v>#DIV/0!</v>
      </c>
      <c r="W99" s="712" t="e">
        <f t="shared" si="61"/>
        <v>#DIV/0!</v>
      </c>
    </row>
    <row r="100" spans="1:23" x14ac:dyDescent="0.25">
      <c r="A100" s="473"/>
      <c r="B100" s="705">
        <f t="shared" si="47"/>
        <v>92</v>
      </c>
      <c r="C100" s="706"/>
      <c r="D100" s="473"/>
      <c r="E100" s="75" t="e">
        <f t="shared" si="48"/>
        <v>#DIV/0!</v>
      </c>
      <c r="F100" s="76" t="e">
        <f t="shared" si="49"/>
        <v>#DIV/0!</v>
      </c>
      <c r="G100" s="19"/>
      <c r="H100" s="48">
        <f t="shared" si="50"/>
        <v>92</v>
      </c>
      <c r="I100" s="77">
        <f t="shared" si="51"/>
        <v>0</v>
      </c>
      <c r="J100" s="707"/>
      <c r="K100" s="707"/>
      <c r="L100" s="473"/>
      <c r="M100" s="705">
        <f t="shared" si="52"/>
        <v>92</v>
      </c>
      <c r="N100" s="708">
        <f t="shared" si="53"/>
        <v>0</v>
      </c>
      <c r="O100" s="709" t="e">
        <f t="shared" si="54"/>
        <v>#DIV/0!</v>
      </c>
      <c r="P100" s="709" t="e">
        <f t="shared" si="55"/>
        <v>#DIV/0!</v>
      </c>
      <c r="Q100" s="473"/>
      <c r="R100" s="710">
        <f t="shared" si="56"/>
        <v>0</v>
      </c>
      <c r="S100" s="709">
        <f t="shared" si="57"/>
        <v>0</v>
      </c>
      <c r="T100" s="711">
        <f t="shared" si="58"/>
        <v>0</v>
      </c>
      <c r="U100" s="710">
        <f t="shared" si="59"/>
        <v>0</v>
      </c>
      <c r="V100" s="708" t="e">
        <f t="shared" si="60"/>
        <v>#DIV/0!</v>
      </c>
      <c r="W100" s="712" t="e">
        <f t="shared" si="61"/>
        <v>#DIV/0!</v>
      </c>
    </row>
    <row r="101" spans="1:23" x14ac:dyDescent="0.25">
      <c r="A101" s="473"/>
      <c r="B101" s="705">
        <f t="shared" si="47"/>
        <v>93</v>
      </c>
      <c r="C101" s="706"/>
      <c r="D101" s="473"/>
      <c r="E101" s="75" t="e">
        <f t="shared" si="48"/>
        <v>#DIV/0!</v>
      </c>
      <c r="F101" s="76" t="e">
        <f t="shared" si="49"/>
        <v>#DIV/0!</v>
      </c>
      <c r="G101" s="19"/>
      <c r="H101" s="48">
        <f t="shared" si="50"/>
        <v>93</v>
      </c>
      <c r="I101" s="77">
        <f t="shared" si="51"/>
        <v>0</v>
      </c>
      <c r="J101" s="707"/>
      <c r="K101" s="707"/>
      <c r="L101" s="473"/>
      <c r="M101" s="705">
        <f t="shared" si="52"/>
        <v>93</v>
      </c>
      <c r="N101" s="708">
        <f t="shared" si="53"/>
        <v>0</v>
      </c>
      <c r="O101" s="709" t="e">
        <f t="shared" si="54"/>
        <v>#DIV/0!</v>
      </c>
      <c r="P101" s="709" t="e">
        <f t="shared" si="55"/>
        <v>#DIV/0!</v>
      </c>
      <c r="Q101" s="473"/>
      <c r="R101" s="710">
        <f t="shared" si="56"/>
        <v>0</v>
      </c>
      <c r="S101" s="709">
        <f t="shared" si="57"/>
        <v>0</v>
      </c>
      <c r="T101" s="711">
        <f t="shared" si="58"/>
        <v>0</v>
      </c>
      <c r="U101" s="710">
        <f t="shared" si="59"/>
        <v>0</v>
      </c>
      <c r="V101" s="708" t="e">
        <f t="shared" si="60"/>
        <v>#DIV/0!</v>
      </c>
      <c r="W101" s="712" t="e">
        <f t="shared" si="61"/>
        <v>#DIV/0!</v>
      </c>
    </row>
    <row r="102" spans="1:23" x14ac:dyDescent="0.25">
      <c r="A102" s="473"/>
      <c r="B102" s="705">
        <f t="shared" si="47"/>
        <v>94</v>
      </c>
      <c r="C102" s="706"/>
      <c r="D102" s="473"/>
      <c r="E102" s="75" t="e">
        <f t="shared" si="48"/>
        <v>#DIV/0!</v>
      </c>
      <c r="F102" s="76" t="e">
        <f t="shared" si="49"/>
        <v>#DIV/0!</v>
      </c>
      <c r="G102" s="19"/>
      <c r="H102" s="48">
        <f t="shared" si="50"/>
        <v>94</v>
      </c>
      <c r="I102" s="77">
        <f t="shared" si="51"/>
        <v>0</v>
      </c>
      <c r="J102" s="707"/>
      <c r="K102" s="707"/>
      <c r="L102" s="473"/>
      <c r="M102" s="705">
        <f t="shared" si="52"/>
        <v>94</v>
      </c>
      <c r="N102" s="708">
        <f t="shared" si="53"/>
        <v>0</v>
      </c>
      <c r="O102" s="709" t="e">
        <f t="shared" si="54"/>
        <v>#DIV/0!</v>
      </c>
      <c r="P102" s="709" t="e">
        <f t="shared" si="55"/>
        <v>#DIV/0!</v>
      </c>
      <c r="Q102" s="473"/>
      <c r="R102" s="710">
        <f t="shared" si="56"/>
        <v>0</v>
      </c>
      <c r="S102" s="709">
        <f t="shared" si="57"/>
        <v>0</v>
      </c>
      <c r="T102" s="711">
        <f t="shared" si="58"/>
        <v>0</v>
      </c>
      <c r="U102" s="710">
        <f t="shared" si="59"/>
        <v>0</v>
      </c>
      <c r="V102" s="708" t="e">
        <f t="shared" si="60"/>
        <v>#DIV/0!</v>
      </c>
      <c r="W102" s="712" t="e">
        <f t="shared" si="61"/>
        <v>#DIV/0!</v>
      </c>
    </row>
    <row r="103" spans="1:23" x14ac:dyDescent="0.25">
      <c r="A103" s="473"/>
      <c r="B103" s="705">
        <f t="shared" si="47"/>
        <v>95</v>
      </c>
      <c r="C103" s="706"/>
      <c r="D103" s="473"/>
      <c r="E103" s="75" t="e">
        <f t="shared" si="48"/>
        <v>#DIV/0!</v>
      </c>
      <c r="F103" s="76" t="e">
        <f t="shared" si="49"/>
        <v>#DIV/0!</v>
      </c>
      <c r="G103" s="19"/>
      <c r="H103" s="48">
        <f t="shared" si="50"/>
        <v>95</v>
      </c>
      <c r="I103" s="77">
        <f t="shared" si="51"/>
        <v>0</v>
      </c>
      <c r="J103" s="707"/>
      <c r="K103" s="707"/>
      <c r="L103" s="473"/>
      <c r="M103" s="705">
        <f t="shared" si="52"/>
        <v>95</v>
      </c>
      <c r="N103" s="708">
        <f t="shared" si="53"/>
        <v>0</v>
      </c>
      <c r="O103" s="709" t="e">
        <f t="shared" si="54"/>
        <v>#DIV/0!</v>
      </c>
      <c r="P103" s="709" t="e">
        <f t="shared" si="55"/>
        <v>#DIV/0!</v>
      </c>
      <c r="Q103" s="473"/>
      <c r="R103" s="710">
        <f t="shared" si="56"/>
        <v>0</v>
      </c>
      <c r="S103" s="709">
        <f t="shared" si="57"/>
        <v>0</v>
      </c>
      <c r="T103" s="711">
        <f t="shared" si="58"/>
        <v>0</v>
      </c>
      <c r="U103" s="710">
        <f t="shared" si="59"/>
        <v>0</v>
      </c>
      <c r="V103" s="708" t="e">
        <f t="shared" si="60"/>
        <v>#DIV/0!</v>
      </c>
      <c r="W103" s="712" t="e">
        <f t="shared" si="61"/>
        <v>#DIV/0!</v>
      </c>
    </row>
    <row r="104" spans="1:23" x14ac:dyDescent="0.25">
      <c r="A104" s="473"/>
      <c r="B104" s="705">
        <f t="shared" si="47"/>
        <v>96</v>
      </c>
      <c r="C104" s="706"/>
      <c r="D104" s="473"/>
      <c r="E104" s="75" t="e">
        <f t="shared" si="48"/>
        <v>#DIV/0!</v>
      </c>
      <c r="F104" s="76" t="e">
        <f t="shared" si="49"/>
        <v>#DIV/0!</v>
      </c>
      <c r="G104" s="19"/>
      <c r="H104" s="48">
        <f t="shared" si="50"/>
        <v>96</v>
      </c>
      <c r="I104" s="77">
        <f t="shared" si="51"/>
        <v>0</v>
      </c>
      <c r="J104" s="707"/>
      <c r="K104" s="707"/>
      <c r="L104" s="473"/>
      <c r="M104" s="705">
        <f t="shared" si="52"/>
        <v>96</v>
      </c>
      <c r="N104" s="708">
        <f t="shared" si="53"/>
        <v>0</v>
      </c>
      <c r="O104" s="709" t="e">
        <f t="shared" si="54"/>
        <v>#DIV/0!</v>
      </c>
      <c r="P104" s="709" t="e">
        <f t="shared" si="55"/>
        <v>#DIV/0!</v>
      </c>
      <c r="Q104" s="473"/>
      <c r="R104" s="710">
        <f t="shared" si="56"/>
        <v>0</v>
      </c>
      <c r="S104" s="709">
        <f t="shared" si="57"/>
        <v>0</v>
      </c>
      <c r="T104" s="711">
        <f t="shared" si="58"/>
        <v>0</v>
      </c>
      <c r="U104" s="710">
        <f t="shared" si="59"/>
        <v>0</v>
      </c>
      <c r="V104" s="708" t="e">
        <f t="shared" si="60"/>
        <v>#DIV/0!</v>
      </c>
      <c r="W104" s="712" t="e">
        <f t="shared" si="61"/>
        <v>#DIV/0!</v>
      </c>
    </row>
    <row r="105" spans="1:23" x14ac:dyDescent="0.25">
      <c r="A105" s="473"/>
      <c r="B105" s="705">
        <f>B104+1</f>
        <v>97</v>
      </c>
      <c r="C105" s="706"/>
      <c r="D105" s="473"/>
      <c r="E105" s="75" t="e">
        <f>J105/C105-1</f>
        <v>#DIV/0!</v>
      </c>
      <c r="F105" s="76" t="e">
        <f>K105/C105-1</f>
        <v>#DIV/0!</v>
      </c>
      <c r="G105" s="19"/>
      <c r="H105" s="48">
        <f t="shared" ref="H105:I108" si="62">B105</f>
        <v>97</v>
      </c>
      <c r="I105" s="77">
        <f t="shared" si="62"/>
        <v>0</v>
      </c>
      <c r="J105" s="707"/>
      <c r="K105" s="707"/>
      <c r="L105" s="473"/>
      <c r="M105" s="705">
        <f>H105</f>
        <v>97</v>
      </c>
      <c r="N105" s="708">
        <f>I105+$P$7/10000</f>
        <v>0</v>
      </c>
      <c r="O105" s="709" t="e">
        <f>N105*(1+E105)</f>
        <v>#DIV/0!</v>
      </c>
      <c r="P105" s="709" t="e">
        <f>N105*(1-F105)</f>
        <v>#DIV/0!</v>
      </c>
      <c r="Q105" s="473"/>
      <c r="R105" s="710">
        <f t="shared" ref="R105:T108" si="63">((1+I105)^$H105)/((1+I104)^$H104)-1</f>
        <v>0</v>
      </c>
      <c r="S105" s="709">
        <f t="shared" si="63"/>
        <v>0</v>
      </c>
      <c r="T105" s="711">
        <f t="shared" si="63"/>
        <v>0</v>
      </c>
      <c r="U105" s="710">
        <f t="shared" ref="U105:W108" si="64">((1+N105)^$H105)/((1+N104)^$H104)-1</f>
        <v>0</v>
      </c>
      <c r="V105" s="708" t="e">
        <f t="shared" si="64"/>
        <v>#DIV/0!</v>
      </c>
      <c r="W105" s="712" t="e">
        <f t="shared" si="64"/>
        <v>#DIV/0!</v>
      </c>
    </row>
    <row r="106" spans="1:23" x14ac:dyDescent="0.25">
      <c r="A106" s="473"/>
      <c r="B106" s="705">
        <f>B105+1</f>
        <v>98</v>
      </c>
      <c r="C106" s="706"/>
      <c r="D106" s="473"/>
      <c r="E106" s="75" t="e">
        <f>J106/C106-1</f>
        <v>#DIV/0!</v>
      </c>
      <c r="F106" s="76" t="e">
        <f>K106/C106-1</f>
        <v>#DIV/0!</v>
      </c>
      <c r="G106" s="19"/>
      <c r="H106" s="48">
        <f t="shared" si="62"/>
        <v>98</v>
      </c>
      <c r="I106" s="77">
        <f t="shared" si="62"/>
        <v>0</v>
      </c>
      <c r="J106" s="707"/>
      <c r="K106" s="707"/>
      <c r="L106" s="473"/>
      <c r="M106" s="705">
        <f>H106</f>
        <v>98</v>
      </c>
      <c r="N106" s="708">
        <f>I106+$P$7/10000</f>
        <v>0</v>
      </c>
      <c r="O106" s="709" t="e">
        <f>N106*(1+E106)</f>
        <v>#DIV/0!</v>
      </c>
      <c r="P106" s="709" t="e">
        <f>N106*(1-F106)</f>
        <v>#DIV/0!</v>
      </c>
      <c r="Q106" s="473"/>
      <c r="R106" s="710">
        <f t="shared" si="63"/>
        <v>0</v>
      </c>
      <c r="S106" s="709">
        <f t="shared" si="63"/>
        <v>0</v>
      </c>
      <c r="T106" s="711">
        <f t="shared" si="63"/>
        <v>0</v>
      </c>
      <c r="U106" s="710">
        <f t="shared" si="64"/>
        <v>0</v>
      </c>
      <c r="V106" s="708" t="e">
        <f t="shared" si="64"/>
        <v>#DIV/0!</v>
      </c>
      <c r="W106" s="712" t="e">
        <f t="shared" si="64"/>
        <v>#DIV/0!</v>
      </c>
    </row>
    <row r="107" spans="1:23" x14ac:dyDescent="0.25">
      <c r="A107" s="473"/>
      <c r="B107" s="705">
        <f>B106+1</f>
        <v>99</v>
      </c>
      <c r="C107" s="706"/>
      <c r="D107" s="473"/>
      <c r="E107" s="75" t="e">
        <f>J107/C107-1</f>
        <v>#DIV/0!</v>
      </c>
      <c r="F107" s="76" t="e">
        <f>K107/C107-1</f>
        <v>#DIV/0!</v>
      </c>
      <c r="G107" s="19"/>
      <c r="H107" s="48">
        <f t="shared" si="62"/>
        <v>99</v>
      </c>
      <c r="I107" s="77">
        <f t="shared" si="62"/>
        <v>0</v>
      </c>
      <c r="J107" s="707"/>
      <c r="K107" s="707"/>
      <c r="L107" s="473"/>
      <c r="M107" s="705">
        <f>H107</f>
        <v>99</v>
      </c>
      <c r="N107" s="708">
        <f>I107+$P$7/10000</f>
        <v>0</v>
      </c>
      <c r="O107" s="709" t="e">
        <f>N107*(1+E107)</f>
        <v>#DIV/0!</v>
      </c>
      <c r="P107" s="709" t="e">
        <f>N107*(1-F107)</f>
        <v>#DIV/0!</v>
      </c>
      <c r="Q107" s="473"/>
      <c r="R107" s="710">
        <f t="shared" si="63"/>
        <v>0</v>
      </c>
      <c r="S107" s="709">
        <f t="shared" si="63"/>
        <v>0</v>
      </c>
      <c r="T107" s="711">
        <f t="shared" si="63"/>
        <v>0</v>
      </c>
      <c r="U107" s="710">
        <f t="shared" si="64"/>
        <v>0</v>
      </c>
      <c r="V107" s="708" t="e">
        <f t="shared" si="64"/>
        <v>#DIV/0!</v>
      </c>
      <c r="W107" s="712" t="e">
        <f t="shared" si="64"/>
        <v>#DIV/0!</v>
      </c>
    </row>
    <row r="108" spans="1:23" x14ac:dyDescent="0.25">
      <c r="A108" s="473"/>
      <c r="B108" s="705">
        <f>B107+1</f>
        <v>100</v>
      </c>
      <c r="C108" s="706"/>
      <c r="D108" s="473"/>
      <c r="E108" s="75" t="e">
        <f>J108/C108-1</f>
        <v>#DIV/0!</v>
      </c>
      <c r="F108" s="76" t="e">
        <f>K108/C108-1</f>
        <v>#DIV/0!</v>
      </c>
      <c r="G108" s="19"/>
      <c r="H108" s="48">
        <f t="shared" si="62"/>
        <v>100</v>
      </c>
      <c r="I108" s="77">
        <f t="shared" si="62"/>
        <v>0</v>
      </c>
      <c r="J108" s="707"/>
      <c r="K108" s="707"/>
      <c r="L108" s="473"/>
      <c r="M108" s="705">
        <f>H108</f>
        <v>100</v>
      </c>
      <c r="N108" s="708">
        <f>I108+$P$7/10000</f>
        <v>0</v>
      </c>
      <c r="O108" s="709" t="e">
        <f>N108*(1+E108)</f>
        <v>#DIV/0!</v>
      </c>
      <c r="P108" s="709" t="e">
        <f>N108*(1-F108)</f>
        <v>#DIV/0!</v>
      </c>
      <c r="Q108" s="473"/>
      <c r="R108" s="710">
        <f t="shared" si="63"/>
        <v>0</v>
      </c>
      <c r="S108" s="709">
        <f t="shared" si="63"/>
        <v>0</v>
      </c>
      <c r="T108" s="711">
        <f t="shared" si="63"/>
        <v>0</v>
      </c>
      <c r="U108" s="710">
        <f t="shared" si="64"/>
        <v>0</v>
      </c>
      <c r="V108" s="708" t="e">
        <f t="shared" si="64"/>
        <v>#DIV/0!</v>
      </c>
      <c r="W108" s="712" t="e">
        <f t="shared" si="64"/>
        <v>#DIV/0!</v>
      </c>
    </row>
    <row r="109" spans="1:23" x14ac:dyDescent="0.25">
      <c r="A109" s="473"/>
      <c r="B109" s="473"/>
      <c r="C109" s="473"/>
      <c r="D109" s="473"/>
      <c r="E109" s="473"/>
      <c r="F109" s="473"/>
      <c r="G109" s="473"/>
      <c r="H109" s="473"/>
      <c r="I109" s="473"/>
      <c r="J109" s="473"/>
      <c r="K109" s="473"/>
      <c r="L109" s="473"/>
      <c r="M109" s="473"/>
      <c r="N109" s="473"/>
      <c r="O109" s="473"/>
      <c r="P109" s="473"/>
      <c r="Q109" s="473"/>
      <c r="R109" s="473"/>
      <c r="S109" s="473"/>
      <c r="T109" s="473"/>
      <c r="U109" s="473"/>
      <c r="V109" s="473"/>
      <c r="W109" s="473"/>
    </row>
    <row r="110" spans="1:23" ht="20.399999999999999" customHeight="1" x14ac:dyDescent="0.25">
      <c r="A110" s="49" t="s">
        <v>652</v>
      </c>
      <c r="B110" s="713"/>
      <c r="C110" s="713"/>
      <c r="D110" s="713"/>
      <c r="E110" s="713"/>
      <c r="F110" s="713"/>
      <c r="G110" s="713"/>
      <c r="H110" s="713"/>
      <c r="I110" s="713"/>
      <c r="J110" s="713"/>
      <c r="K110" s="713"/>
      <c r="L110" s="714"/>
      <c r="M110" s="473"/>
      <c r="N110" s="473"/>
      <c r="O110" s="473"/>
      <c r="P110" s="473"/>
      <c r="Q110" s="473"/>
      <c r="R110" s="473"/>
      <c r="S110" s="473"/>
      <c r="T110" s="473"/>
      <c r="U110" s="473"/>
      <c r="V110" s="473"/>
      <c r="W110" s="473"/>
    </row>
    <row r="111" spans="1:23" x14ac:dyDescent="0.25">
      <c r="A111" s="715">
        <v>1</v>
      </c>
      <c r="B111" s="716" t="s">
        <v>653</v>
      </c>
      <c r="C111" s="716"/>
      <c r="D111" s="716"/>
      <c r="E111" s="716"/>
      <c r="F111" s="716"/>
      <c r="G111" s="716"/>
      <c r="H111" s="716"/>
      <c r="I111" s="716"/>
      <c r="J111" s="716"/>
      <c r="K111" s="716"/>
      <c r="L111" s="717"/>
      <c r="M111" s="473"/>
      <c r="N111" s="473"/>
      <c r="O111" s="473"/>
      <c r="P111" s="473"/>
      <c r="Q111" s="473"/>
      <c r="R111" s="473"/>
      <c r="S111" s="473"/>
      <c r="T111" s="473"/>
      <c r="U111" s="473"/>
      <c r="V111" s="473"/>
      <c r="W111" s="473"/>
    </row>
    <row r="112" spans="1:23" x14ac:dyDescent="0.25">
      <c r="A112" s="715"/>
      <c r="B112" s="716"/>
      <c r="C112" s="716"/>
      <c r="D112" s="716"/>
      <c r="E112" s="716"/>
      <c r="F112" s="716"/>
      <c r="G112" s="716"/>
      <c r="H112" s="716"/>
      <c r="I112" s="716"/>
      <c r="J112" s="716"/>
      <c r="K112" s="716"/>
      <c r="L112" s="717"/>
      <c r="M112" s="473"/>
      <c r="N112" s="473"/>
      <c r="O112" s="473"/>
      <c r="P112" s="473"/>
      <c r="Q112" s="473"/>
      <c r="R112" s="473"/>
      <c r="S112" s="473"/>
      <c r="T112" s="473"/>
      <c r="U112" s="473"/>
      <c r="V112" s="473"/>
      <c r="W112" s="473"/>
    </row>
    <row r="113" spans="1:12" x14ac:dyDescent="0.25">
      <c r="A113" s="715"/>
      <c r="B113" s="716"/>
      <c r="C113" s="716"/>
      <c r="D113" s="716"/>
      <c r="E113" s="716"/>
      <c r="F113" s="716"/>
      <c r="G113" s="716"/>
      <c r="H113" s="716"/>
      <c r="I113" s="716"/>
      <c r="J113" s="716"/>
      <c r="K113" s="716"/>
      <c r="L113" s="717"/>
    </row>
    <row r="114" spans="1:12" x14ac:dyDescent="0.25">
      <c r="A114" s="715">
        <v>2</v>
      </c>
      <c r="B114" s="716" t="s">
        <v>654</v>
      </c>
      <c r="C114" s="716"/>
      <c r="D114" s="716"/>
      <c r="E114" s="716"/>
      <c r="F114" s="716"/>
      <c r="G114" s="716"/>
      <c r="H114" s="716"/>
      <c r="I114" s="716"/>
      <c r="J114" s="716"/>
      <c r="K114" s="716"/>
      <c r="L114" s="717"/>
    </row>
    <row r="115" spans="1:12" x14ac:dyDescent="0.25">
      <c r="A115" s="715"/>
      <c r="B115" s="716"/>
      <c r="C115" s="716"/>
      <c r="D115" s="716"/>
      <c r="E115" s="716"/>
      <c r="F115" s="716"/>
      <c r="G115" s="716"/>
      <c r="H115" s="716"/>
      <c r="I115" s="716"/>
      <c r="J115" s="716"/>
      <c r="K115" s="716"/>
      <c r="L115" s="717"/>
    </row>
    <row r="116" spans="1:12" x14ac:dyDescent="0.25">
      <c r="A116" s="715"/>
      <c r="B116" s="716"/>
      <c r="C116" s="716"/>
      <c r="D116" s="716"/>
      <c r="E116" s="716"/>
      <c r="F116" s="716"/>
      <c r="G116" s="716"/>
      <c r="H116" s="716"/>
      <c r="I116" s="716"/>
      <c r="J116" s="716"/>
      <c r="K116" s="716"/>
      <c r="L116" s="717"/>
    </row>
    <row r="117" spans="1:12" x14ac:dyDescent="0.25">
      <c r="A117" s="715">
        <v>3</v>
      </c>
      <c r="B117" s="716" t="s">
        <v>655</v>
      </c>
      <c r="C117" s="716"/>
      <c r="D117" s="716"/>
      <c r="E117" s="716"/>
      <c r="F117" s="716"/>
      <c r="G117" s="716"/>
      <c r="H117" s="716"/>
      <c r="I117" s="716"/>
      <c r="J117" s="716"/>
      <c r="K117" s="716"/>
      <c r="L117" s="717"/>
    </row>
    <row r="118" spans="1:12" x14ac:dyDescent="0.25">
      <c r="A118" s="715"/>
      <c r="B118" s="716"/>
      <c r="C118" s="716"/>
      <c r="D118" s="716"/>
      <c r="E118" s="716"/>
      <c r="F118" s="716"/>
      <c r="G118" s="716"/>
      <c r="H118" s="716"/>
      <c r="I118" s="716"/>
      <c r="J118" s="716"/>
      <c r="K118" s="716"/>
      <c r="L118" s="717"/>
    </row>
    <row r="119" spans="1:12" x14ac:dyDescent="0.25">
      <c r="A119" s="715"/>
      <c r="B119" s="716"/>
      <c r="C119" s="716"/>
      <c r="D119" s="716"/>
      <c r="E119" s="716"/>
      <c r="F119" s="716"/>
      <c r="G119" s="716"/>
      <c r="H119" s="716"/>
      <c r="I119" s="716"/>
      <c r="J119" s="716"/>
      <c r="K119" s="716"/>
      <c r="L119" s="717"/>
    </row>
    <row r="120" spans="1:12" x14ac:dyDescent="0.25">
      <c r="A120" s="715"/>
      <c r="B120" s="716"/>
      <c r="C120" s="716"/>
      <c r="D120" s="716"/>
      <c r="E120" s="716"/>
      <c r="F120" s="716"/>
      <c r="G120" s="716"/>
      <c r="H120" s="716"/>
      <c r="I120" s="716"/>
      <c r="J120" s="716"/>
      <c r="K120" s="716"/>
      <c r="L120" s="717"/>
    </row>
    <row r="121" spans="1:12" x14ac:dyDescent="0.25">
      <c r="A121" s="718"/>
      <c r="B121" s="719"/>
      <c r="C121" s="719"/>
      <c r="D121" s="719"/>
      <c r="E121" s="719"/>
      <c r="F121" s="719"/>
      <c r="G121" s="719"/>
      <c r="H121" s="719"/>
      <c r="I121" s="719"/>
      <c r="J121" s="719"/>
      <c r="K121" s="719"/>
      <c r="L121" s="720"/>
    </row>
    <row r="122" spans="1:12" x14ac:dyDescent="0.25">
      <c r="A122" s="473"/>
      <c r="B122" s="473"/>
      <c r="C122" s="473"/>
      <c r="D122" s="473"/>
      <c r="E122" s="473"/>
      <c r="F122" s="473"/>
      <c r="G122" s="473"/>
      <c r="H122" s="473"/>
      <c r="I122" s="473"/>
      <c r="J122" s="473"/>
      <c r="K122" s="473"/>
      <c r="L122" s="473"/>
    </row>
    <row r="123" spans="1:12" x14ac:dyDescent="0.25">
      <c r="A123" s="473"/>
      <c r="B123" s="473"/>
      <c r="C123" s="473"/>
      <c r="D123" s="473"/>
      <c r="E123" s="473"/>
      <c r="F123" s="473"/>
      <c r="G123" s="473"/>
      <c r="H123" s="473"/>
      <c r="I123" s="473"/>
      <c r="J123" s="473"/>
      <c r="K123" s="473"/>
      <c r="L123" s="473"/>
    </row>
    <row r="124" spans="1:12" x14ac:dyDescent="0.25">
      <c r="A124" s="473"/>
      <c r="B124" s="473"/>
      <c r="C124" s="473"/>
      <c r="D124" s="473"/>
      <c r="E124" s="473"/>
      <c r="F124" s="473"/>
      <c r="G124" s="473"/>
      <c r="H124" s="473"/>
      <c r="I124" s="473"/>
      <c r="J124" s="473"/>
      <c r="K124" s="473"/>
      <c r="L124" s="473"/>
    </row>
    <row r="125" spans="1:12" x14ac:dyDescent="0.25">
      <c r="A125" s="473"/>
      <c r="B125" s="473"/>
      <c r="C125" s="473"/>
      <c r="D125" s="473"/>
      <c r="E125" s="473"/>
      <c r="F125" s="473"/>
      <c r="G125" s="473"/>
      <c r="H125" s="473"/>
      <c r="I125" s="473"/>
      <c r="J125" s="473"/>
      <c r="K125" s="473"/>
      <c r="L125" s="473"/>
    </row>
    <row r="126" spans="1:12" x14ac:dyDescent="0.25">
      <c r="A126" s="473"/>
      <c r="B126" s="473"/>
      <c r="C126" s="473"/>
      <c r="D126" s="473"/>
      <c r="E126" s="473"/>
      <c r="F126" s="473"/>
      <c r="G126" s="473"/>
      <c r="H126" s="473"/>
      <c r="I126" s="473"/>
      <c r="J126" s="473"/>
      <c r="K126" s="473"/>
      <c r="L126" s="473"/>
    </row>
    <row r="127" spans="1:12" x14ac:dyDescent="0.25">
      <c r="A127" s="473"/>
      <c r="B127" s="473"/>
      <c r="C127" s="473"/>
      <c r="D127" s="473"/>
      <c r="E127" s="473"/>
      <c r="F127" s="473"/>
      <c r="G127" s="473"/>
      <c r="H127" s="473"/>
      <c r="I127" s="473"/>
      <c r="J127" s="473"/>
      <c r="K127" s="473"/>
      <c r="L127" s="473"/>
    </row>
    <row r="128" spans="1:12" x14ac:dyDescent="0.25">
      <c r="A128" s="473"/>
      <c r="B128" s="473"/>
      <c r="C128" s="473"/>
      <c r="D128" s="473"/>
      <c r="E128" s="473"/>
      <c r="F128" s="473"/>
      <c r="G128" s="473"/>
      <c r="H128" s="473"/>
      <c r="I128" s="473"/>
      <c r="J128" s="473"/>
      <c r="K128" s="473"/>
      <c r="L128" s="473"/>
    </row>
    <row r="129" spans="5:23" ht="12.75" hidden="1" customHeight="1" x14ac:dyDescent="0.25">
      <c r="E129" s="33" t="e">
        <f t="shared" ref="E129:E138" si="65">J129/C129-1</f>
        <v>#DIV/0!</v>
      </c>
      <c r="F129" s="50" t="e">
        <f t="shared" ref="F129:F138" si="66">K129/C129-1</f>
        <v>#DIV/0!</v>
      </c>
      <c r="G129" s="473"/>
      <c r="H129" s="473"/>
      <c r="I129" s="473"/>
      <c r="J129" s="473"/>
      <c r="K129" s="473"/>
      <c r="L129" s="473"/>
      <c r="M129" s="473"/>
      <c r="N129" s="473"/>
      <c r="O129" s="473"/>
      <c r="P129" s="473"/>
      <c r="Q129" s="473"/>
      <c r="R129" s="721">
        <f t="shared" ref="R129:T139" si="67">((1+I129)^$H129)/((1+I128)^$H128)-1</f>
        <v>0</v>
      </c>
      <c r="S129" s="722">
        <f t="shared" si="67"/>
        <v>0</v>
      </c>
      <c r="T129" s="723">
        <f t="shared" si="67"/>
        <v>0</v>
      </c>
      <c r="U129" s="721">
        <f t="shared" ref="U129:W138" si="68">((1+N129)^$H129)/((1+N128)^$H128)-1</f>
        <v>0</v>
      </c>
      <c r="V129" s="724">
        <f t="shared" si="68"/>
        <v>0</v>
      </c>
      <c r="W129" s="725">
        <f t="shared" si="68"/>
        <v>0</v>
      </c>
    </row>
    <row r="130" spans="5:23" ht="12.75" hidden="1" customHeight="1" x14ac:dyDescent="0.25">
      <c r="E130" s="33" t="e">
        <f t="shared" si="65"/>
        <v>#DIV/0!</v>
      </c>
      <c r="F130" s="50" t="e">
        <f t="shared" si="66"/>
        <v>#DIV/0!</v>
      </c>
      <c r="G130" s="473"/>
      <c r="H130" s="473"/>
      <c r="I130" s="473"/>
      <c r="J130" s="473"/>
      <c r="K130" s="473"/>
      <c r="L130" s="473"/>
      <c r="M130" s="473"/>
      <c r="N130" s="473"/>
      <c r="O130" s="473"/>
      <c r="P130" s="473"/>
      <c r="Q130" s="473"/>
      <c r="R130" s="721">
        <f t="shared" si="67"/>
        <v>0</v>
      </c>
      <c r="S130" s="722">
        <f t="shared" si="67"/>
        <v>0</v>
      </c>
      <c r="T130" s="723">
        <f t="shared" si="67"/>
        <v>0</v>
      </c>
      <c r="U130" s="721">
        <f t="shared" si="68"/>
        <v>0</v>
      </c>
      <c r="V130" s="724">
        <f t="shared" si="68"/>
        <v>0</v>
      </c>
      <c r="W130" s="725">
        <f t="shared" si="68"/>
        <v>0</v>
      </c>
    </row>
    <row r="131" spans="5:23" ht="12.75" hidden="1" customHeight="1" x14ac:dyDescent="0.25">
      <c r="E131" s="33" t="e">
        <f t="shared" si="65"/>
        <v>#DIV/0!</v>
      </c>
      <c r="F131" s="50" t="e">
        <f t="shared" si="66"/>
        <v>#DIV/0!</v>
      </c>
      <c r="G131" s="473"/>
      <c r="H131" s="473"/>
      <c r="I131" s="473"/>
      <c r="J131" s="473"/>
      <c r="K131" s="473"/>
      <c r="L131" s="473"/>
      <c r="M131" s="473"/>
      <c r="N131" s="473"/>
      <c r="O131" s="473"/>
      <c r="P131" s="473"/>
      <c r="Q131" s="473"/>
      <c r="R131" s="721">
        <f t="shared" si="67"/>
        <v>0</v>
      </c>
      <c r="S131" s="722">
        <f t="shared" si="67"/>
        <v>0</v>
      </c>
      <c r="T131" s="723">
        <f t="shared" si="67"/>
        <v>0</v>
      </c>
      <c r="U131" s="721">
        <f t="shared" si="68"/>
        <v>0</v>
      </c>
      <c r="V131" s="724">
        <f t="shared" si="68"/>
        <v>0</v>
      </c>
      <c r="W131" s="725">
        <f t="shared" si="68"/>
        <v>0</v>
      </c>
    </row>
    <row r="132" spans="5:23" ht="12.75" hidden="1" customHeight="1" x14ac:dyDescent="0.25">
      <c r="E132" s="33" t="e">
        <f t="shared" si="65"/>
        <v>#DIV/0!</v>
      </c>
      <c r="F132" s="50" t="e">
        <f t="shared" si="66"/>
        <v>#DIV/0!</v>
      </c>
      <c r="G132" s="473"/>
      <c r="H132" s="473"/>
      <c r="I132" s="473"/>
      <c r="J132" s="473"/>
      <c r="K132" s="473"/>
      <c r="L132" s="473"/>
      <c r="M132" s="473"/>
      <c r="N132" s="473"/>
      <c r="O132" s="473"/>
      <c r="P132" s="473"/>
      <c r="Q132" s="473"/>
      <c r="R132" s="721">
        <f t="shared" si="67"/>
        <v>0</v>
      </c>
      <c r="S132" s="722">
        <f t="shared" si="67"/>
        <v>0</v>
      </c>
      <c r="T132" s="723">
        <f t="shared" si="67"/>
        <v>0</v>
      </c>
      <c r="U132" s="721">
        <f t="shared" si="68"/>
        <v>0</v>
      </c>
      <c r="V132" s="724">
        <f t="shared" si="68"/>
        <v>0</v>
      </c>
      <c r="W132" s="725">
        <f t="shared" si="68"/>
        <v>0</v>
      </c>
    </row>
    <row r="133" spans="5:23" ht="12.75" hidden="1" customHeight="1" x14ac:dyDescent="0.25">
      <c r="E133" s="33" t="e">
        <f t="shared" si="65"/>
        <v>#DIV/0!</v>
      </c>
      <c r="F133" s="50" t="e">
        <f t="shared" si="66"/>
        <v>#DIV/0!</v>
      </c>
      <c r="G133" s="473"/>
      <c r="H133" s="473"/>
      <c r="I133" s="473"/>
      <c r="J133" s="473"/>
      <c r="K133" s="473"/>
      <c r="L133" s="473"/>
      <c r="M133" s="473"/>
      <c r="N133" s="473"/>
      <c r="O133" s="473"/>
      <c r="P133" s="473"/>
      <c r="Q133" s="473"/>
      <c r="R133" s="721">
        <f t="shared" si="67"/>
        <v>0</v>
      </c>
      <c r="S133" s="722">
        <f t="shared" si="67"/>
        <v>0</v>
      </c>
      <c r="T133" s="723">
        <f t="shared" si="67"/>
        <v>0</v>
      </c>
      <c r="U133" s="721">
        <f t="shared" si="68"/>
        <v>0</v>
      </c>
      <c r="V133" s="724">
        <f t="shared" si="68"/>
        <v>0</v>
      </c>
      <c r="W133" s="725">
        <f t="shared" si="68"/>
        <v>0</v>
      </c>
    </row>
    <row r="134" spans="5:23" ht="12.75" hidden="1" customHeight="1" x14ac:dyDescent="0.25">
      <c r="E134" s="33" t="e">
        <f t="shared" si="65"/>
        <v>#DIV/0!</v>
      </c>
      <c r="F134" s="50" t="e">
        <f t="shared" si="66"/>
        <v>#DIV/0!</v>
      </c>
      <c r="G134" s="473"/>
      <c r="H134" s="473"/>
      <c r="I134" s="473"/>
      <c r="J134" s="473"/>
      <c r="K134" s="473"/>
      <c r="L134" s="473"/>
      <c r="M134" s="473"/>
      <c r="N134" s="473"/>
      <c r="O134" s="473"/>
      <c r="P134" s="473"/>
      <c r="Q134" s="473"/>
      <c r="R134" s="721">
        <f t="shared" si="67"/>
        <v>0</v>
      </c>
      <c r="S134" s="722">
        <f t="shared" si="67"/>
        <v>0</v>
      </c>
      <c r="T134" s="723">
        <f t="shared" si="67"/>
        <v>0</v>
      </c>
      <c r="U134" s="721">
        <f t="shared" si="68"/>
        <v>0</v>
      </c>
      <c r="V134" s="724">
        <f t="shared" si="68"/>
        <v>0</v>
      </c>
      <c r="W134" s="725">
        <f t="shared" si="68"/>
        <v>0</v>
      </c>
    </row>
    <row r="135" spans="5:23" ht="12.75" hidden="1" customHeight="1" x14ac:dyDescent="0.25">
      <c r="E135" s="33" t="e">
        <f t="shared" si="65"/>
        <v>#DIV/0!</v>
      </c>
      <c r="F135" s="50" t="e">
        <f t="shared" si="66"/>
        <v>#DIV/0!</v>
      </c>
      <c r="G135" s="473"/>
      <c r="H135" s="473"/>
      <c r="I135" s="473"/>
      <c r="J135" s="473"/>
      <c r="K135" s="473"/>
      <c r="L135" s="473"/>
      <c r="M135" s="473"/>
      <c r="N135" s="473"/>
      <c r="O135" s="473"/>
      <c r="P135" s="473"/>
      <c r="Q135" s="473"/>
      <c r="R135" s="721">
        <f t="shared" si="67"/>
        <v>0</v>
      </c>
      <c r="S135" s="722">
        <f t="shared" si="67"/>
        <v>0</v>
      </c>
      <c r="T135" s="723">
        <f t="shared" si="67"/>
        <v>0</v>
      </c>
      <c r="U135" s="721">
        <f t="shared" si="68"/>
        <v>0</v>
      </c>
      <c r="V135" s="724">
        <f t="shared" si="68"/>
        <v>0</v>
      </c>
      <c r="W135" s="725">
        <f t="shared" si="68"/>
        <v>0</v>
      </c>
    </row>
    <row r="136" spans="5:23" ht="12.75" hidden="1" customHeight="1" x14ac:dyDescent="0.25">
      <c r="E136" s="33" t="e">
        <f t="shared" si="65"/>
        <v>#DIV/0!</v>
      </c>
      <c r="F136" s="50" t="e">
        <f t="shared" si="66"/>
        <v>#DIV/0!</v>
      </c>
      <c r="G136" s="473"/>
      <c r="H136" s="473"/>
      <c r="I136" s="473"/>
      <c r="J136" s="473"/>
      <c r="K136" s="473"/>
      <c r="L136" s="473"/>
      <c r="M136" s="473"/>
      <c r="N136" s="473"/>
      <c r="O136" s="473"/>
      <c r="P136" s="473"/>
      <c r="Q136" s="473"/>
      <c r="R136" s="721">
        <f t="shared" si="67"/>
        <v>0</v>
      </c>
      <c r="S136" s="722">
        <f t="shared" si="67"/>
        <v>0</v>
      </c>
      <c r="T136" s="723">
        <f t="shared" si="67"/>
        <v>0</v>
      </c>
      <c r="U136" s="721">
        <f t="shared" si="68"/>
        <v>0</v>
      </c>
      <c r="V136" s="724">
        <f t="shared" si="68"/>
        <v>0</v>
      </c>
      <c r="W136" s="725">
        <f t="shared" si="68"/>
        <v>0</v>
      </c>
    </row>
    <row r="137" spans="5:23" ht="12.75" hidden="1" customHeight="1" x14ac:dyDescent="0.25">
      <c r="E137" s="33" t="e">
        <f t="shared" si="65"/>
        <v>#DIV/0!</v>
      </c>
      <c r="F137" s="50" t="e">
        <f t="shared" si="66"/>
        <v>#DIV/0!</v>
      </c>
      <c r="G137" s="473"/>
      <c r="H137" s="473"/>
      <c r="I137" s="473"/>
      <c r="J137" s="473"/>
      <c r="K137" s="473"/>
      <c r="L137" s="473"/>
      <c r="M137" s="473"/>
      <c r="N137" s="473"/>
      <c r="O137" s="473"/>
      <c r="P137" s="473"/>
      <c r="Q137" s="473"/>
      <c r="R137" s="721">
        <f t="shared" si="67"/>
        <v>0</v>
      </c>
      <c r="S137" s="722">
        <f t="shared" si="67"/>
        <v>0</v>
      </c>
      <c r="T137" s="723">
        <f t="shared" si="67"/>
        <v>0</v>
      </c>
      <c r="U137" s="721">
        <f t="shared" si="68"/>
        <v>0</v>
      </c>
      <c r="V137" s="724">
        <f t="shared" si="68"/>
        <v>0</v>
      </c>
      <c r="W137" s="725">
        <f t="shared" si="68"/>
        <v>0</v>
      </c>
    </row>
    <row r="138" spans="5:23" ht="12.75" hidden="1" customHeight="1" x14ac:dyDescent="0.25">
      <c r="E138" s="33" t="e">
        <f t="shared" si="65"/>
        <v>#DIV/0!</v>
      </c>
      <c r="F138" s="50" t="e">
        <f t="shared" si="66"/>
        <v>#DIV/0!</v>
      </c>
      <c r="G138" s="473"/>
      <c r="H138" s="473"/>
      <c r="I138" s="473"/>
      <c r="J138" s="473"/>
      <c r="K138" s="473"/>
      <c r="L138" s="473"/>
      <c r="M138" s="473"/>
      <c r="N138" s="473"/>
      <c r="O138" s="473"/>
      <c r="P138" s="473"/>
      <c r="Q138" s="473"/>
      <c r="R138" s="721">
        <f t="shared" si="67"/>
        <v>0</v>
      </c>
      <c r="S138" s="722">
        <f t="shared" si="67"/>
        <v>0</v>
      </c>
      <c r="T138" s="723">
        <f t="shared" si="67"/>
        <v>0</v>
      </c>
      <c r="U138" s="721">
        <f t="shared" si="68"/>
        <v>0</v>
      </c>
      <c r="V138" s="724">
        <f t="shared" si="68"/>
        <v>0</v>
      </c>
      <c r="W138" s="725">
        <f t="shared" si="68"/>
        <v>0</v>
      </c>
    </row>
    <row r="139" spans="5:23" ht="12.75" hidden="1" customHeight="1" x14ac:dyDescent="0.25">
      <c r="E139" s="33" t="e">
        <f t="shared" ref="E139:E173" si="69">J139/C139-1</f>
        <v>#DIV/0!</v>
      </c>
      <c r="F139" s="50" t="e">
        <f t="shared" ref="F139:F173" si="70">K139/C139-1</f>
        <v>#DIV/0!</v>
      </c>
      <c r="G139" s="473"/>
      <c r="H139" s="473"/>
      <c r="I139" s="473"/>
      <c r="J139" s="473"/>
      <c r="K139" s="473"/>
      <c r="L139" s="473"/>
      <c r="M139" s="473"/>
      <c r="N139" s="473"/>
      <c r="O139" s="473"/>
      <c r="P139" s="473"/>
      <c r="Q139" s="473"/>
      <c r="R139" s="721">
        <f t="shared" si="67"/>
        <v>0</v>
      </c>
      <c r="S139" s="722">
        <f t="shared" si="67"/>
        <v>0</v>
      </c>
      <c r="T139" s="723">
        <f t="shared" si="67"/>
        <v>0</v>
      </c>
      <c r="U139" s="721">
        <f t="shared" ref="U139:W154" si="71">((1+N139)^$H139)/((1+N138)^$H138)-1</f>
        <v>0</v>
      </c>
      <c r="V139" s="724">
        <f t="shared" si="71"/>
        <v>0</v>
      </c>
      <c r="W139" s="725">
        <f t="shared" si="71"/>
        <v>0</v>
      </c>
    </row>
    <row r="140" spans="5:23" ht="12.75" hidden="1" customHeight="1" x14ac:dyDescent="0.25">
      <c r="E140" s="33" t="e">
        <f t="shared" si="69"/>
        <v>#DIV/0!</v>
      </c>
      <c r="F140" s="50" t="e">
        <f t="shared" si="70"/>
        <v>#DIV/0!</v>
      </c>
      <c r="G140" s="473"/>
      <c r="H140" s="473"/>
      <c r="I140" s="473"/>
      <c r="J140" s="473"/>
      <c r="K140" s="473"/>
      <c r="L140" s="473"/>
      <c r="M140" s="473"/>
      <c r="N140" s="473"/>
      <c r="O140" s="473"/>
      <c r="P140" s="473"/>
      <c r="Q140" s="473"/>
      <c r="R140" s="721">
        <f t="shared" ref="R140:T155" si="72">((1+I140)^$H140)/((1+I139)^$H139)-1</f>
        <v>0</v>
      </c>
      <c r="S140" s="722">
        <f t="shared" si="72"/>
        <v>0</v>
      </c>
      <c r="T140" s="723">
        <f t="shared" si="72"/>
        <v>0</v>
      </c>
      <c r="U140" s="721">
        <f t="shared" si="71"/>
        <v>0</v>
      </c>
      <c r="V140" s="724">
        <f t="shared" si="71"/>
        <v>0</v>
      </c>
      <c r="W140" s="725">
        <f t="shared" si="71"/>
        <v>0</v>
      </c>
    </row>
    <row r="141" spans="5:23" ht="12.75" hidden="1" customHeight="1" x14ac:dyDescent="0.25">
      <c r="E141" s="33" t="e">
        <f t="shared" si="69"/>
        <v>#DIV/0!</v>
      </c>
      <c r="F141" s="50" t="e">
        <f t="shared" si="70"/>
        <v>#DIV/0!</v>
      </c>
      <c r="G141" s="473"/>
      <c r="H141" s="473"/>
      <c r="I141" s="473"/>
      <c r="J141" s="473"/>
      <c r="K141" s="473"/>
      <c r="L141" s="473"/>
      <c r="M141" s="473"/>
      <c r="N141" s="473"/>
      <c r="O141" s="473"/>
      <c r="P141" s="473"/>
      <c r="Q141" s="473"/>
      <c r="R141" s="721">
        <f t="shared" si="72"/>
        <v>0</v>
      </c>
      <c r="S141" s="722">
        <f t="shared" si="72"/>
        <v>0</v>
      </c>
      <c r="T141" s="723">
        <f t="shared" si="72"/>
        <v>0</v>
      </c>
      <c r="U141" s="721">
        <f t="shared" si="71"/>
        <v>0</v>
      </c>
      <c r="V141" s="724">
        <f t="shared" si="71"/>
        <v>0</v>
      </c>
      <c r="W141" s="725">
        <f t="shared" si="71"/>
        <v>0</v>
      </c>
    </row>
    <row r="142" spans="5:23" ht="12.75" hidden="1" customHeight="1" x14ac:dyDescent="0.25">
      <c r="E142" s="33" t="e">
        <f t="shared" si="69"/>
        <v>#DIV/0!</v>
      </c>
      <c r="F142" s="50" t="e">
        <f t="shared" si="70"/>
        <v>#DIV/0!</v>
      </c>
      <c r="G142" s="473"/>
      <c r="H142" s="473"/>
      <c r="I142" s="473"/>
      <c r="J142" s="473"/>
      <c r="K142" s="473"/>
      <c r="L142" s="473"/>
      <c r="M142" s="473"/>
      <c r="N142" s="473"/>
      <c r="O142" s="473"/>
      <c r="P142" s="473"/>
      <c r="Q142" s="473"/>
      <c r="R142" s="721">
        <f t="shared" si="72"/>
        <v>0</v>
      </c>
      <c r="S142" s="722">
        <f t="shared" si="72"/>
        <v>0</v>
      </c>
      <c r="T142" s="723">
        <f t="shared" si="72"/>
        <v>0</v>
      </c>
      <c r="U142" s="721">
        <f t="shared" si="71"/>
        <v>0</v>
      </c>
      <c r="V142" s="724">
        <f t="shared" si="71"/>
        <v>0</v>
      </c>
      <c r="W142" s="725">
        <f t="shared" si="71"/>
        <v>0</v>
      </c>
    </row>
    <row r="143" spans="5:23" ht="12.75" hidden="1" customHeight="1" x14ac:dyDescent="0.25">
      <c r="E143" s="33" t="e">
        <f t="shared" si="69"/>
        <v>#DIV/0!</v>
      </c>
      <c r="F143" s="50" t="e">
        <f t="shared" si="70"/>
        <v>#DIV/0!</v>
      </c>
      <c r="G143" s="473"/>
      <c r="H143" s="473"/>
      <c r="I143" s="473"/>
      <c r="J143" s="473"/>
      <c r="K143" s="473"/>
      <c r="L143" s="473"/>
      <c r="M143" s="473"/>
      <c r="N143" s="473"/>
      <c r="O143" s="473"/>
      <c r="P143" s="473"/>
      <c r="Q143" s="473"/>
      <c r="R143" s="721">
        <f t="shared" si="72"/>
        <v>0</v>
      </c>
      <c r="S143" s="722">
        <f t="shared" si="72"/>
        <v>0</v>
      </c>
      <c r="T143" s="723">
        <f t="shared" si="72"/>
        <v>0</v>
      </c>
      <c r="U143" s="721">
        <f t="shared" si="71"/>
        <v>0</v>
      </c>
      <c r="V143" s="724">
        <f t="shared" si="71"/>
        <v>0</v>
      </c>
      <c r="W143" s="725">
        <f t="shared" si="71"/>
        <v>0</v>
      </c>
    </row>
    <row r="144" spans="5:23" ht="12.75" hidden="1" customHeight="1" x14ac:dyDescent="0.25">
      <c r="E144" s="33" t="e">
        <f t="shared" si="69"/>
        <v>#DIV/0!</v>
      </c>
      <c r="F144" s="50" t="e">
        <f t="shared" si="70"/>
        <v>#DIV/0!</v>
      </c>
      <c r="G144" s="473"/>
      <c r="H144" s="473"/>
      <c r="I144" s="473"/>
      <c r="J144" s="473"/>
      <c r="K144" s="473"/>
      <c r="L144" s="473"/>
      <c r="M144" s="473"/>
      <c r="N144" s="473"/>
      <c r="O144" s="473"/>
      <c r="P144" s="473"/>
      <c r="Q144" s="473"/>
      <c r="R144" s="721">
        <f t="shared" si="72"/>
        <v>0</v>
      </c>
      <c r="S144" s="722">
        <f t="shared" si="72"/>
        <v>0</v>
      </c>
      <c r="T144" s="723">
        <f t="shared" si="72"/>
        <v>0</v>
      </c>
      <c r="U144" s="721">
        <f t="shared" si="71"/>
        <v>0</v>
      </c>
      <c r="V144" s="724">
        <f t="shared" si="71"/>
        <v>0</v>
      </c>
      <c r="W144" s="725">
        <f t="shared" si="71"/>
        <v>0</v>
      </c>
    </row>
    <row r="145" spans="5:23" ht="12.75" hidden="1" customHeight="1" x14ac:dyDescent="0.25">
      <c r="E145" s="33" t="e">
        <f t="shared" si="69"/>
        <v>#DIV/0!</v>
      </c>
      <c r="F145" s="50" t="e">
        <f t="shared" si="70"/>
        <v>#DIV/0!</v>
      </c>
      <c r="G145" s="473"/>
      <c r="H145" s="473"/>
      <c r="I145" s="473"/>
      <c r="J145" s="473"/>
      <c r="K145" s="473"/>
      <c r="L145" s="473"/>
      <c r="M145" s="473"/>
      <c r="N145" s="473"/>
      <c r="O145" s="473"/>
      <c r="P145" s="473"/>
      <c r="Q145" s="473"/>
      <c r="R145" s="721">
        <f t="shared" si="72"/>
        <v>0</v>
      </c>
      <c r="S145" s="722">
        <f t="shared" si="72"/>
        <v>0</v>
      </c>
      <c r="T145" s="723">
        <f t="shared" si="72"/>
        <v>0</v>
      </c>
      <c r="U145" s="721">
        <f t="shared" si="71"/>
        <v>0</v>
      </c>
      <c r="V145" s="724">
        <f t="shared" si="71"/>
        <v>0</v>
      </c>
      <c r="W145" s="725">
        <f t="shared" si="71"/>
        <v>0</v>
      </c>
    </row>
    <row r="146" spans="5:23" ht="12.75" hidden="1" customHeight="1" x14ac:dyDescent="0.25">
      <c r="E146" s="33" t="e">
        <f t="shared" si="69"/>
        <v>#DIV/0!</v>
      </c>
      <c r="F146" s="50" t="e">
        <f t="shared" si="70"/>
        <v>#DIV/0!</v>
      </c>
      <c r="G146" s="473"/>
      <c r="H146" s="473"/>
      <c r="I146" s="473"/>
      <c r="J146" s="473"/>
      <c r="K146" s="473"/>
      <c r="L146" s="473"/>
      <c r="M146" s="473"/>
      <c r="N146" s="473"/>
      <c r="O146" s="473"/>
      <c r="P146" s="473"/>
      <c r="Q146" s="473"/>
      <c r="R146" s="721">
        <f t="shared" si="72"/>
        <v>0</v>
      </c>
      <c r="S146" s="722">
        <f t="shared" si="72"/>
        <v>0</v>
      </c>
      <c r="T146" s="723">
        <f t="shared" si="72"/>
        <v>0</v>
      </c>
      <c r="U146" s="721">
        <f t="shared" si="71"/>
        <v>0</v>
      </c>
      <c r="V146" s="724">
        <f t="shared" si="71"/>
        <v>0</v>
      </c>
      <c r="W146" s="725">
        <f t="shared" si="71"/>
        <v>0</v>
      </c>
    </row>
    <row r="147" spans="5:23" ht="12.75" hidden="1" customHeight="1" x14ac:dyDescent="0.25">
      <c r="E147" s="33" t="e">
        <f t="shared" si="69"/>
        <v>#DIV/0!</v>
      </c>
      <c r="F147" s="50" t="e">
        <f t="shared" si="70"/>
        <v>#DIV/0!</v>
      </c>
      <c r="G147" s="473"/>
      <c r="H147" s="473"/>
      <c r="I147" s="473"/>
      <c r="J147" s="473"/>
      <c r="K147" s="473"/>
      <c r="L147" s="473"/>
      <c r="M147" s="473"/>
      <c r="N147" s="473"/>
      <c r="O147" s="473"/>
      <c r="P147" s="473"/>
      <c r="Q147" s="473"/>
      <c r="R147" s="721">
        <f t="shared" si="72"/>
        <v>0</v>
      </c>
      <c r="S147" s="722">
        <f t="shared" si="72"/>
        <v>0</v>
      </c>
      <c r="T147" s="723">
        <f t="shared" si="72"/>
        <v>0</v>
      </c>
      <c r="U147" s="721">
        <f t="shared" si="71"/>
        <v>0</v>
      </c>
      <c r="V147" s="724">
        <f t="shared" si="71"/>
        <v>0</v>
      </c>
      <c r="W147" s="725">
        <f t="shared" si="71"/>
        <v>0</v>
      </c>
    </row>
    <row r="148" spans="5:23" ht="12.75" hidden="1" customHeight="1" x14ac:dyDescent="0.25">
      <c r="E148" s="33" t="e">
        <f t="shared" si="69"/>
        <v>#DIV/0!</v>
      </c>
      <c r="F148" s="50" t="e">
        <f t="shared" si="70"/>
        <v>#DIV/0!</v>
      </c>
      <c r="G148" s="473"/>
      <c r="H148" s="473"/>
      <c r="I148" s="473"/>
      <c r="J148" s="473"/>
      <c r="K148" s="473"/>
      <c r="L148" s="473"/>
      <c r="M148" s="473"/>
      <c r="N148" s="473"/>
      <c r="O148" s="473"/>
      <c r="P148" s="473"/>
      <c r="Q148" s="473"/>
      <c r="R148" s="721">
        <f t="shared" si="72"/>
        <v>0</v>
      </c>
      <c r="S148" s="722">
        <f t="shared" si="72"/>
        <v>0</v>
      </c>
      <c r="T148" s="723">
        <f t="shared" si="72"/>
        <v>0</v>
      </c>
      <c r="U148" s="721">
        <f t="shared" si="71"/>
        <v>0</v>
      </c>
      <c r="V148" s="724">
        <f t="shared" si="71"/>
        <v>0</v>
      </c>
      <c r="W148" s="725">
        <f t="shared" si="71"/>
        <v>0</v>
      </c>
    </row>
    <row r="149" spans="5:23" ht="12.75" hidden="1" customHeight="1" x14ac:dyDescent="0.25">
      <c r="E149" s="33" t="e">
        <f t="shared" si="69"/>
        <v>#DIV/0!</v>
      </c>
      <c r="F149" s="50" t="e">
        <f t="shared" si="70"/>
        <v>#DIV/0!</v>
      </c>
      <c r="G149" s="473"/>
      <c r="H149" s="473"/>
      <c r="I149" s="473"/>
      <c r="J149" s="473"/>
      <c r="K149" s="473"/>
      <c r="L149" s="473"/>
      <c r="M149" s="473"/>
      <c r="N149" s="473"/>
      <c r="O149" s="473"/>
      <c r="P149" s="473"/>
      <c r="Q149" s="473"/>
      <c r="R149" s="721">
        <f t="shared" si="72"/>
        <v>0</v>
      </c>
      <c r="S149" s="722">
        <f t="shared" si="72"/>
        <v>0</v>
      </c>
      <c r="T149" s="723">
        <f t="shared" si="72"/>
        <v>0</v>
      </c>
      <c r="U149" s="721">
        <f t="shared" si="71"/>
        <v>0</v>
      </c>
      <c r="V149" s="724">
        <f t="shared" si="71"/>
        <v>0</v>
      </c>
      <c r="W149" s="725">
        <f t="shared" si="71"/>
        <v>0</v>
      </c>
    </row>
    <row r="150" spans="5:23" ht="12.75" hidden="1" customHeight="1" x14ac:dyDescent="0.25">
      <c r="E150" s="33" t="e">
        <f t="shared" si="69"/>
        <v>#DIV/0!</v>
      </c>
      <c r="F150" s="50" t="e">
        <f t="shared" si="70"/>
        <v>#DIV/0!</v>
      </c>
      <c r="G150" s="473"/>
      <c r="H150" s="473"/>
      <c r="I150" s="473"/>
      <c r="J150" s="473"/>
      <c r="K150" s="473"/>
      <c r="L150" s="473"/>
      <c r="M150" s="473"/>
      <c r="N150" s="473"/>
      <c r="O150" s="473"/>
      <c r="P150" s="473"/>
      <c r="Q150" s="473"/>
      <c r="R150" s="721">
        <f t="shared" si="72"/>
        <v>0</v>
      </c>
      <c r="S150" s="722">
        <f t="shared" si="72"/>
        <v>0</v>
      </c>
      <c r="T150" s="723">
        <f t="shared" si="72"/>
        <v>0</v>
      </c>
      <c r="U150" s="721">
        <f t="shared" si="71"/>
        <v>0</v>
      </c>
      <c r="V150" s="724">
        <f t="shared" si="71"/>
        <v>0</v>
      </c>
      <c r="W150" s="725">
        <f t="shared" si="71"/>
        <v>0</v>
      </c>
    </row>
    <row r="151" spans="5:23" ht="12.75" hidden="1" customHeight="1" x14ac:dyDescent="0.25">
      <c r="E151" s="33" t="e">
        <f t="shared" si="69"/>
        <v>#DIV/0!</v>
      </c>
      <c r="F151" s="50" t="e">
        <f t="shared" si="70"/>
        <v>#DIV/0!</v>
      </c>
      <c r="G151" s="473"/>
      <c r="H151" s="473"/>
      <c r="I151" s="473"/>
      <c r="J151" s="473"/>
      <c r="K151" s="473"/>
      <c r="L151" s="473"/>
      <c r="M151" s="473"/>
      <c r="N151" s="473"/>
      <c r="O151" s="473"/>
      <c r="P151" s="473"/>
      <c r="Q151" s="473"/>
      <c r="R151" s="721">
        <f t="shared" si="72"/>
        <v>0</v>
      </c>
      <c r="S151" s="722">
        <f t="shared" si="72"/>
        <v>0</v>
      </c>
      <c r="T151" s="723">
        <f t="shared" si="72"/>
        <v>0</v>
      </c>
      <c r="U151" s="721">
        <f t="shared" si="71"/>
        <v>0</v>
      </c>
      <c r="V151" s="724">
        <f t="shared" si="71"/>
        <v>0</v>
      </c>
      <c r="W151" s="725">
        <f t="shared" si="71"/>
        <v>0</v>
      </c>
    </row>
    <row r="152" spans="5:23" ht="12.75" hidden="1" customHeight="1" x14ac:dyDescent="0.25">
      <c r="E152" s="33" t="e">
        <f t="shared" si="69"/>
        <v>#DIV/0!</v>
      </c>
      <c r="F152" s="50" t="e">
        <f t="shared" si="70"/>
        <v>#DIV/0!</v>
      </c>
      <c r="G152" s="473"/>
      <c r="H152" s="473"/>
      <c r="I152" s="473"/>
      <c r="J152" s="473"/>
      <c r="K152" s="473"/>
      <c r="L152" s="473"/>
      <c r="M152" s="473"/>
      <c r="N152" s="473"/>
      <c r="O152" s="473"/>
      <c r="P152" s="473"/>
      <c r="Q152" s="473"/>
      <c r="R152" s="721">
        <f t="shared" si="72"/>
        <v>0</v>
      </c>
      <c r="S152" s="722">
        <f t="shared" si="72"/>
        <v>0</v>
      </c>
      <c r="T152" s="723">
        <f t="shared" si="72"/>
        <v>0</v>
      </c>
      <c r="U152" s="721">
        <f t="shared" si="71"/>
        <v>0</v>
      </c>
      <c r="V152" s="724">
        <f t="shared" si="71"/>
        <v>0</v>
      </c>
      <c r="W152" s="725">
        <f t="shared" si="71"/>
        <v>0</v>
      </c>
    </row>
    <row r="153" spans="5:23" ht="12.75" hidden="1" customHeight="1" x14ac:dyDescent="0.25">
      <c r="E153" s="33" t="e">
        <f t="shared" si="69"/>
        <v>#DIV/0!</v>
      </c>
      <c r="F153" s="50" t="e">
        <f t="shared" si="70"/>
        <v>#DIV/0!</v>
      </c>
      <c r="G153" s="473"/>
      <c r="H153" s="473"/>
      <c r="I153" s="473"/>
      <c r="J153" s="473"/>
      <c r="K153" s="473"/>
      <c r="L153" s="473"/>
      <c r="M153" s="473"/>
      <c r="N153" s="473"/>
      <c r="O153" s="473"/>
      <c r="P153" s="473"/>
      <c r="Q153" s="473"/>
      <c r="R153" s="721">
        <f t="shared" si="72"/>
        <v>0</v>
      </c>
      <c r="S153" s="722">
        <f t="shared" si="72"/>
        <v>0</v>
      </c>
      <c r="T153" s="723">
        <f t="shared" si="72"/>
        <v>0</v>
      </c>
      <c r="U153" s="721">
        <f t="shared" si="71"/>
        <v>0</v>
      </c>
      <c r="V153" s="724">
        <f t="shared" si="71"/>
        <v>0</v>
      </c>
      <c r="W153" s="725">
        <f t="shared" si="71"/>
        <v>0</v>
      </c>
    </row>
    <row r="154" spans="5:23" ht="12.75" hidden="1" customHeight="1" x14ac:dyDescent="0.25">
      <c r="E154" s="33" t="e">
        <f t="shared" si="69"/>
        <v>#DIV/0!</v>
      </c>
      <c r="F154" s="50" t="e">
        <f t="shared" si="70"/>
        <v>#DIV/0!</v>
      </c>
      <c r="G154" s="473"/>
      <c r="H154" s="473"/>
      <c r="I154" s="473"/>
      <c r="J154" s="473"/>
      <c r="K154" s="473"/>
      <c r="L154" s="473"/>
      <c r="M154" s="473"/>
      <c r="N154" s="473"/>
      <c r="O154" s="473"/>
      <c r="P154" s="473"/>
      <c r="Q154" s="473"/>
      <c r="R154" s="721">
        <f t="shared" si="72"/>
        <v>0</v>
      </c>
      <c r="S154" s="722">
        <f t="shared" si="72"/>
        <v>0</v>
      </c>
      <c r="T154" s="723">
        <f t="shared" si="72"/>
        <v>0</v>
      </c>
      <c r="U154" s="721">
        <f t="shared" si="71"/>
        <v>0</v>
      </c>
      <c r="V154" s="724">
        <f t="shared" si="71"/>
        <v>0</v>
      </c>
      <c r="W154" s="725">
        <f t="shared" si="71"/>
        <v>0</v>
      </c>
    </row>
    <row r="155" spans="5:23" ht="12.75" hidden="1" customHeight="1" x14ac:dyDescent="0.25">
      <c r="E155" s="33" t="e">
        <f t="shared" si="69"/>
        <v>#DIV/0!</v>
      </c>
      <c r="F155" s="50" t="e">
        <f t="shared" si="70"/>
        <v>#DIV/0!</v>
      </c>
      <c r="G155" s="473"/>
      <c r="H155" s="473"/>
      <c r="I155" s="473"/>
      <c r="J155" s="473"/>
      <c r="K155" s="473"/>
      <c r="L155" s="473"/>
      <c r="M155" s="473"/>
      <c r="N155" s="473"/>
      <c r="O155" s="473"/>
      <c r="P155" s="473"/>
      <c r="Q155" s="473"/>
      <c r="R155" s="721">
        <f t="shared" si="72"/>
        <v>0</v>
      </c>
      <c r="S155" s="722">
        <f t="shared" si="72"/>
        <v>0</v>
      </c>
      <c r="T155" s="723">
        <f t="shared" si="72"/>
        <v>0</v>
      </c>
      <c r="U155" s="721">
        <f t="shared" ref="U155:W170" si="73">((1+N155)^$H155)/((1+N154)^$H154)-1</f>
        <v>0</v>
      </c>
      <c r="V155" s="724">
        <f t="shared" si="73"/>
        <v>0</v>
      </c>
      <c r="W155" s="725">
        <f t="shared" si="73"/>
        <v>0</v>
      </c>
    </row>
    <row r="156" spans="5:23" ht="12.75" hidden="1" customHeight="1" x14ac:dyDescent="0.25">
      <c r="E156" s="33" t="e">
        <f t="shared" si="69"/>
        <v>#DIV/0!</v>
      </c>
      <c r="F156" s="50" t="e">
        <f t="shared" si="70"/>
        <v>#DIV/0!</v>
      </c>
      <c r="G156" s="473"/>
      <c r="H156" s="473"/>
      <c r="I156" s="473"/>
      <c r="J156" s="473"/>
      <c r="K156" s="473"/>
      <c r="L156" s="473"/>
      <c r="M156" s="473"/>
      <c r="N156" s="473"/>
      <c r="O156" s="473"/>
      <c r="P156" s="473"/>
      <c r="Q156" s="473"/>
      <c r="R156" s="721">
        <f t="shared" ref="R156:T171" si="74">((1+I156)^$H156)/((1+I155)^$H155)-1</f>
        <v>0</v>
      </c>
      <c r="S156" s="722">
        <f t="shared" si="74"/>
        <v>0</v>
      </c>
      <c r="T156" s="723">
        <f t="shared" si="74"/>
        <v>0</v>
      </c>
      <c r="U156" s="721">
        <f t="shared" si="73"/>
        <v>0</v>
      </c>
      <c r="V156" s="724">
        <f t="shared" si="73"/>
        <v>0</v>
      </c>
      <c r="W156" s="725">
        <f t="shared" si="73"/>
        <v>0</v>
      </c>
    </row>
    <row r="157" spans="5:23" ht="12.75" hidden="1" customHeight="1" x14ac:dyDescent="0.25">
      <c r="E157" s="33" t="e">
        <f t="shared" si="69"/>
        <v>#DIV/0!</v>
      </c>
      <c r="F157" s="50" t="e">
        <f t="shared" si="70"/>
        <v>#DIV/0!</v>
      </c>
      <c r="G157" s="473"/>
      <c r="H157" s="473"/>
      <c r="I157" s="473"/>
      <c r="J157" s="473"/>
      <c r="K157" s="473"/>
      <c r="L157" s="473"/>
      <c r="M157" s="473"/>
      <c r="N157" s="473"/>
      <c r="O157" s="473"/>
      <c r="P157" s="473"/>
      <c r="Q157" s="473"/>
      <c r="R157" s="721">
        <f t="shared" si="74"/>
        <v>0</v>
      </c>
      <c r="S157" s="722">
        <f t="shared" si="74"/>
        <v>0</v>
      </c>
      <c r="T157" s="723">
        <f t="shared" si="74"/>
        <v>0</v>
      </c>
      <c r="U157" s="721">
        <f t="shared" si="73"/>
        <v>0</v>
      </c>
      <c r="V157" s="724">
        <f t="shared" si="73"/>
        <v>0</v>
      </c>
      <c r="W157" s="725">
        <f t="shared" si="73"/>
        <v>0</v>
      </c>
    </row>
    <row r="158" spans="5:23" ht="12.75" hidden="1" customHeight="1" x14ac:dyDescent="0.25">
      <c r="E158" s="33" t="e">
        <f t="shared" si="69"/>
        <v>#DIV/0!</v>
      </c>
      <c r="F158" s="50" t="e">
        <f t="shared" si="70"/>
        <v>#DIV/0!</v>
      </c>
      <c r="G158" s="473"/>
      <c r="H158" s="473"/>
      <c r="I158" s="473"/>
      <c r="J158" s="473"/>
      <c r="K158" s="473"/>
      <c r="L158" s="473"/>
      <c r="M158" s="473"/>
      <c r="N158" s="473"/>
      <c r="O158" s="473"/>
      <c r="P158" s="473"/>
      <c r="Q158" s="473"/>
      <c r="R158" s="721">
        <f t="shared" si="74"/>
        <v>0</v>
      </c>
      <c r="S158" s="722">
        <f t="shared" si="74"/>
        <v>0</v>
      </c>
      <c r="T158" s="723">
        <f t="shared" si="74"/>
        <v>0</v>
      </c>
      <c r="U158" s="721">
        <f t="shared" si="73"/>
        <v>0</v>
      </c>
      <c r="V158" s="724">
        <f t="shared" si="73"/>
        <v>0</v>
      </c>
      <c r="W158" s="725">
        <f t="shared" si="73"/>
        <v>0</v>
      </c>
    </row>
    <row r="159" spans="5:23" ht="12.75" hidden="1" customHeight="1" x14ac:dyDescent="0.25">
      <c r="E159" s="33" t="e">
        <f t="shared" si="69"/>
        <v>#DIV/0!</v>
      </c>
      <c r="F159" s="50" t="e">
        <f t="shared" si="70"/>
        <v>#DIV/0!</v>
      </c>
      <c r="G159" s="473"/>
      <c r="H159" s="473"/>
      <c r="I159" s="473"/>
      <c r="J159" s="473"/>
      <c r="K159" s="473"/>
      <c r="L159" s="473"/>
      <c r="M159" s="473"/>
      <c r="N159" s="473"/>
      <c r="O159" s="473"/>
      <c r="P159" s="473"/>
      <c r="Q159" s="473"/>
      <c r="R159" s="721">
        <f t="shared" si="74"/>
        <v>0</v>
      </c>
      <c r="S159" s="722">
        <f t="shared" si="74"/>
        <v>0</v>
      </c>
      <c r="T159" s="723">
        <f t="shared" si="74"/>
        <v>0</v>
      </c>
      <c r="U159" s="721">
        <f t="shared" si="73"/>
        <v>0</v>
      </c>
      <c r="V159" s="724">
        <f t="shared" si="73"/>
        <v>0</v>
      </c>
      <c r="W159" s="725">
        <f t="shared" si="73"/>
        <v>0</v>
      </c>
    </row>
    <row r="160" spans="5:23" ht="12.75" hidden="1" customHeight="1" x14ac:dyDescent="0.25">
      <c r="E160" s="33" t="e">
        <f t="shared" si="69"/>
        <v>#DIV/0!</v>
      </c>
      <c r="F160" s="50" t="e">
        <f t="shared" si="70"/>
        <v>#DIV/0!</v>
      </c>
      <c r="G160" s="473"/>
      <c r="H160" s="473"/>
      <c r="I160" s="473"/>
      <c r="J160" s="473"/>
      <c r="K160" s="473"/>
      <c r="L160" s="473"/>
      <c r="M160" s="473"/>
      <c r="N160" s="473"/>
      <c r="O160" s="473"/>
      <c r="P160" s="473"/>
      <c r="Q160" s="473"/>
      <c r="R160" s="721">
        <f t="shared" si="74"/>
        <v>0</v>
      </c>
      <c r="S160" s="722">
        <f t="shared" si="74"/>
        <v>0</v>
      </c>
      <c r="T160" s="723">
        <f t="shared" si="74"/>
        <v>0</v>
      </c>
      <c r="U160" s="721">
        <f t="shared" si="73"/>
        <v>0</v>
      </c>
      <c r="V160" s="724">
        <f t="shared" si="73"/>
        <v>0</v>
      </c>
      <c r="W160" s="725">
        <f t="shared" si="73"/>
        <v>0</v>
      </c>
    </row>
    <row r="161" spans="5:23" ht="12.75" hidden="1" customHeight="1" x14ac:dyDescent="0.25">
      <c r="E161" s="33" t="e">
        <f t="shared" si="69"/>
        <v>#DIV/0!</v>
      </c>
      <c r="F161" s="50" t="e">
        <f t="shared" si="70"/>
        <v>#DIV/0!</v>
      </c>
      <c r="G161" s="473"/>
      <c r="H161" s="473"/>
      <c r="I161" s="473"/>
      <c r="J161" s="473"/>
      <c r="K161" s="473"/>
      <c r="L161" s="473"/>
      <c r="M161" s="473"/>
      <c r="N161" s="473"/>
      <c r="O161" s="473"/>
      <c r="P161" s="473"/>
      <c r="Q161" s="473"/>
      <c r="R161" s="721">
        <f t="shared" si="74"/>
        <v>0</v>
      </c>
      <c r="S161" s="722">
        <f t="shared" si="74"/>
        <v>0</v>
      </c>
      <c r="T161" s="723">
        <f t="shared" si="74"/>
        <v>0</v>
      </c>
      <c r="U161" s="721">
        <f t="shared" si="73"/>
        <v>0</v>
      </c>
      <c r="V161" s="724">
        <f t="shared" si="73"/>
        <v>0</v>
      </c>
      <c r="W161" s="725">
        <f t="shared" si="73"/>
        <v>0</v>
      </c>
    </row>
    <row r="162" spans="5:23" ht="12.75" hidden="1" customHeight="1" x14ac:dyDescent="0.25">
      <c r="E162" s="33" t="e">
        <f t="shared" si="69"/>
        <v>#DIV/0!</v>
      </c>
      <c r="F162" s="50" t="e">
        <f t="shared" si="70"/>
        <v>#DIV/0!</v>
      </c>
      <c r="G162" s="473"/>
      <c r="H162" s="473"/>
      <c r="I162" s="473"/>
      <c r="J162" s="473"/>
      <c r="K162" s="473"/>
      <c r="L162" s="473"/>
      <c r="M162" s="473"/>
      <c r="N162" s="473"/>
      <c r="O162" s="473"/>
      <c r="P162" s="473"/>
      <c r="Q162" s="473"/>
      <c r="R162" s="721">
        <f t="shared" si="74"/>
        <v>0</v>
      </c>
      <c r="S162" s="722">
        <f t="shared" si="74"/>
        <v>0</v>
      </c>
      <c r="T162" s="723">
        <f t="shared" si="74"/>
        <v>0</v>
      </c>
      <c r="U162" s="721">
        <f t="shared" si="73"/>
        <v>0</v>
      </c>
      <c r="V162" s="724">
        <f t="shared" si="73"/>
        <v>0</v>
      </c>
      <c r="W162" s="725">
        <f t="shared" si="73"/>
        <v>0</v>
      </c>
    </row>
    <row r="163" spans="5:23" ht="12.75" hidden="1" customHeight="1" x14ac:dyDescent="0.25">
      <c r="E163" s="33" t="e">
        <f t="shared" si="69"/>
        <v>#DIV/0!</v>
      </c>
      <c r="F163" s="50" t="e">
        <f t="shared" si="70"/>
        <v>#DIV/0!</v>
      </c>
      <c r="G163" s="473"/>
      <c r="H163" s="473"/>
      <c r="I163" s="473"/>
      <c r="J163" s="473"/>
      <c r="K163" s="473"/>
      <c r="L163" s="473"/>
      <c r="M163" s="473"/>
      <c r="N163" s="473"/>
      <c r="O163" s="473"/>
      <c r="P163" s="473"/>
      <c r="Q163" s="473"/>
      <c r="R163" s="721">
        <f t="shared" si="74"/>
        <v>0</v>
      </c>
      <c r="S163" s="722">
        <f t="shared" si="74"/>
        <v>0</v>
      </c>
      <c r="T163" s="723">
        <f t="shared" si="74"/>
        <v>0</v>
      </c>
      <c r="U163" s="721">
        <f t="shared" si="73"/>
        <v>0</v>
      </c>
      <c r="V163" s="724">
        <f t="shared" si="73"/>
        <v>0</v>
      </c>
      <c r="W163" s="725">
        <f t="shared" si="73"/>
        <v>0</v>
      </c>
    </row>
    <row r="164" spans="5:23" ht="12.75" hidden="1" customHeight="1" x14ac:dyDescent="0.25">
      <c r="E164" s="33" t="e">
        <f t="shared" si="69"/>
        <v>#DIV/0!</v>
      </c>
      <c r="F164" s="50" t="e">
        <f t="shared" si="70"/>
        <v>#DIV/0!</v>
      </c>
      <c r="G164" s="473"/>
      <c r="H164" s="473"/>
      <c r="I164" s="473"/>
      <c r="J164" s="473"/>
      <c r="K164" s="473"/>
      <c r="L164" s="473"/>
      <c r="M164" s="473"/>
      <c r="N164" s="473"/>
      <c r="O164" s="473"/>
      <c r="P164" s="473"/>
      <c r="Q164" s="473"/>
      <c r="R164" s="721">
        <f t="shared" si="74"/>
        <v>0</v>
      </c>
      <c r="S164" s="722">
        <f t="shared" si="74"/>
        <v>0</v>
      </c>
      <c r="T164" s="723">
        <f t="shared" si="74"/>
        <v>0</v>
      </c>
      <c r="U164" s="721">
        <f t="shared" si="73"/>
        <v>0</v>
      </c>
      <c r="V164" s="724">
        <f t="shared" si="73"/>
        <v>0</v>
      </c>
      <c r="W164" s="725">
        <f t="shared" si="73"/>
        <v>0</v>
      </c>
    </row>
    <row r="165" spans="5:23" ht="12.75" hidden="1" customHeight="1" x14ac:dyDescent="0.25">
      <c r="E165" s="33" t="e">
        <f t="shared" si="69"/>
        <v>#DIV/0!</v>
      </c>
      <c r="F165" s="50" t="e">
        <f t="shared" si="70"/>
        <v>#DIV/0!</v>
      </c>
      <c r="G165" s="473"/>
      <c r="H165" s="473"/>
      <c r="I165" s="473"/>
      <c r="J165" s="473"/>
      <c r="K165" s="473"/>
      <c r="L165" s="473"/>
      <c r="M165" s="473"/>
      <c r="N165" s="473"/>
      <c r="O165" s="473"/>
      <c r="P165" s="473"/>
      <c r="Q165" s="473"/>
      <c r="R165" s="721">
        <f t="shared" si="74"/>
        <v>0</v>
      </c>
      <c r="S165" s="722">
        <f t="shared" si="74"/>
        <v>0</v>
      </c>
      <c r="T165" s="723">
        <f t="shared" si="74"/>
        <v>0</v>
      </c>
      <c r="U165" s="721">
        <f t="shared" si="73"/>
        <v>0</v>
      </c>
      <c r="V165" s="724">
        <f t="shared" si="73"/>
        <v>0</v>
      </c>
      <c r="W165" s="725">
        <f t="shared" si="73"/>
        <v>0</v>
      </c>
    </row>
    <row r="166" spans="5:23" ht="12.75" hidden="1" customHeight="1" x14ac:dyDescent="0.25">
      <c r="E166" s="33" t="e">
        <f t="shared" si="69"/>
        <v>#DIV/0!</v>
      </c>
      <c r="F166" s="50" t="e">
        <f t="shared" si="70"/>
        <v>#DIV/0!</v>
      </c>
      <c r="G166" s="473"/>
      <c r="H166" s="473"/>
      <c r="I166" s="473"/>
      <c r="J166" s="473"/>
      <c r="K166" s="473"/>
      <c r="L166" s="473"/>
      <c r="M166" s="473"/>
      <c r="N166" s="473"/>
      <c r="O166" s="473"/>
      <c r="P166" s="473"/>
      <c r="Q166" s="473"/>
      <c r="R166" s="721">
        <f t="shared" si="74"/>
        <v>0</v>
      </c>
      <c r="S166" s="722">
        <f t="shared" si="74"/>
        <v>0</v>
      </c>
      <c r="T166" s="723">
        <f t="shared" si="74"/>
        <v>0</v>
      </c>
      <c r="U166" s="721">
        <f t="shared" si="73"/>
        <v>0</v>
      </c>
      <c r="V166" s="724">
        <f t="shared" si="73"/>
        <v>0</v>
      </c>
      <c r="W166" s="725">
        <f t="shared" si="73"/>
        <v>0</v>
      </c>
    </row>
    <row r="167" spans="5:23" ht="12.75" hidden="1" customHeight="1" x14ac:dyDescent="0.25">
      <c r="E167" s="33" t="e">
        <f t="shared" si="69"/>
        <v>#DIV/0!</v>
      </c>
      <c r="F167" s="50" t="e">
        <f t="shared" si="70"/>
        <v>#DIV/0!</v>
      </c>
      <c r="G167" s="473"/>
      <c r="H167" s="473"/>
      <c r="I167" s="473"/>
      <c r="J167" s="473"/>
      <c r="K167" s="473"/>
      <c r="L167" s="473"/>
      <c r="M167" s="473"/>
      <c r="N167" s="473"/>
      <c r="O167" s="473"/>
      <c r="P167" s="473"/>
      <c r="Q167" s="473"/>
      <c r="R167" s="721">
        <f t="shared" si="74"/>
        <v>0</v>
      </c>
      <c r="S167" s="722">
        <f t="shared" si="74"/>
        <v>0</v>
      </c>
      <c r="T167" s="723">
        <f t="shared" si="74"/>
        <v>0</v>
      </c>
      <c r="U167" s="721">
        <f t="shared" si="73"/>
        <v>0</v>
      </c>
      <c r="V167" s="724">
        <f t="shared" si="73"/>
        <v>0</v>
      </c>
      <c r="W167" s="725">
        <f t="shared" si="73"/>
        <v>0</v>
      </c>
    </row>
    <row r="168" spans="5:23" ht="12.75" hidden="1" customHeight="1" x14ac:dyDescent="0.25">
      <c r="E168" s="33" t="e">
        <f t="shared" si="69"/>
        <v>#DIV/0!</v>
      </c>
      <c r="F168" s="50" t="e">
        <f t="shared" si="70"/>
        <v>#DIV/0!</v>
      </c>
      <c r="G168" s="473"/>
      <c r="H168" s="473"/>
      <c r="I168" s="473"/>
      <c r="J168" s="473"/>
      <c r="K168" s="473"/>
      <c r="L168" s="473"/>
      <c r="M168" s="473"/>
      <c r="N168" s="473"/>
      <c r="O168" s="473"/>
      <c r="P168" s="473"/>
      <c r="Q168" s="473"/>
      <c r="R168" s="721">
        <f t="shared" si="74"/>
        <v>0</v>
      </c>
      <c r="S168" s="722">
        <f t="shared" si="74"/>
        <v>0</v>
      </c>
      <c r="T168" s="723">
        <f t="shared" si="74"/>
        <v>0</v>
      </c>
      <c r="U168" s="721">
        <f t="shared" si="73"/>
        <v>0</v>
      </c>
      <c r="V168" s="724">
        <f t="shared" si="73"/>
        <v>0</v>
      </c>
      <c r="W168" s="725">
        <f t="shared" si="73"/>
        <v>0</v>
      </c>
    </row>
    <row r="169" spans="5:23" ht="12.75" hidden="1" customHeight="1" x14ac:dyDescent="0.25">
      <c r="E169" s="33" t="e">
        <f t="shared" si="69"/>
        <v>#DIV/0!</v>
      </c>
      <c r="F169" s="50" t="e">
        <f t="shared" si="70"/>
        <v>#DIV/0!</v>
      </c>
      <c r="G169" s="473"/>
      <c r="H169" s="473"/>
      <c r="I169" s="473"/>
      <c r="J169" s="473"/>
      <c r="K169" s="473"/>
      <c r="L169" s="473"/>
      <c r="M169" s="473"/>
      <c r="N169" s="473"/>
      <c r="O169" s="473"/>
      <c r="P169" s="473"/>
      <c r="Q169" s="473"/>
      <c r="R169" s="721">
        <f t="shared" si="74"/>
        <v>0</v>
      </c>
      <c r="S169" s="722">
        <f t="shared" si="74"/>
        <v>0</v>
      </c>
      <c r="T169" s="723">
        <f t="shared" si="74"/>
        <v>0</v>
      </c>
      <c r="U169" s="721">
        <f t="shared" si="73"/>
        <v>0</v>
      </c>
      <c r="V169" s="724">
        <f t="shared" si="73"/>
        <v>0</v>
      </c>
      <c r="W169" s="725">
        <f t="shared" si="73"/>
        <v>0</v>
      </c>
    </row>
    <row r="170" spans="5:23" ht="12.75" hidden="1" customHeight="1" x14ac:dyDescent="0.25">
      <c r="E170" s="33" t="e">
        <f t="shared" si="69"/>
        <v>#DIV/0!</v>
      </c>
      <c r="F170" s="50" t="e">
        <f t="shared" si="70"/>
        <v>#DIV/0!</v>
      </c>
      <c r="G170" s="473"/>
      <c r="H170" s="473"/>
      <c r="I170" s="473"/>
      <c r="J170" s="473"/>
      <c r="K170" s="473"/>
      <c r="L170" s="473"/>
      <c r="M170" s="473"/>
      <c r="N170" s="473"/>
      <c r="O170" s="473"/>
      <c r="P170" s="473"/>
      <c r="Q170" s="473"/>
      <c r="R170" s="721">
        <f t="shared" si="74"/>
        <v>0</v>
      </c>
      <c r="S170" s="722">
        <f t="shared" si="74"/>
        <v>0</v>
      </c>
      <c r="T170" s="723">
        <f t="shared" si="74"/>
        <v>0</v>
      </c>
      <c r="U170" s="721">
        <f t="shared" si="73"/>
        <v>0</v>
      </c>
      <c r="V170" s="724">
        <f t="shared" si="73"/>
        <v>0</v>
      </c>
      <c r="W170" s="725">
        <f t="shared" si="73"/>
        <v>0</v>
      </c>
    </row>
    <row r="171" spans="5:23" ht="12.75" hidden="1" customHeight="1" x14ac:dyDescent="0.25">
      <c r="E171" s="33" t="e">
        <f t="shared" si="69"/>
        <v>#DIV/0!</v>
      </c>
      <c r="F171" s="50" t="e">
        <f t="shared" si="70"/>
        <v>#DIV/0!</v>
      </c>
      <c r="G171" s="473"/>
      <c r="H171" s="473"/>
      <c r="I171" s="473"/>
      <c r="J171" s="473"/>
      <c r="K171" s="473"/>
      <c r="L171" s="473"/>
      <c r="M171" s="473"/>
      <c r="N171" s="473"/>
      <c r="O171" s="473"/>
      <c r="P171" s="473"/>
      <c r="Q171" s="473"/>
      <c r="R171" s="721">
        <f t="shared" si="74"/>
        <v>0</v>
      </c>
      <c r="S171" s="722">
        <f t="shared" si="74"/>
        <v>0</v>
      </c>
      <c r="T171" s="723">
        <f t="shared" si="74"/>
        <v>0</v>
      </c>
      <c r="U171" s="721">
        <f t="shared" ref="U171:W173" si="75">((1+N171)^$H171)/((1+N170)^$H170)-1</f>
        <v>0</v>
      </c>
      <c r="V171" s="724">
        <f t="shared" si="75"/>
        <v>0</v>
      </c>
      <c r="W171" s="725">
        <f t="shared" si="75"/>
        <v>0</v>
      </c>
    </row>
    <row r="172" spans="5:23" ht="12.75" hidden="1" customHeight="1" x14ac:dyDescent="0.25">
      <c r="E172" s="33" t="e">
        <f t="shared" si="69"/>
        <v>#DIV/0!</v>
      </c>
      <c r="F172" s="50" t="e">
        <f t="shared" si="70"/>
        <v>#DIV/0!</v>
      </c>
      <c r="G172" s="473"/>
      <c r="H172" s="473"/>
      <c r="I172" s="473"/>
      <c r="J172" s="473"/>
      <c r="K172" s="473"/>
      <c r="L172" s="473"/>
      <c r="M172" s="473"/>
      <c r="N172" s="473"/>
      <c r="O172" s="473"/>
      <c r="P172" s="473"/>
      <c r="Q172" s="473"/>
      <c r="R172" s="721">
        <f t="shared" ref="R172:T173" si="76">((1+I172)^$H172)/((1+I171)^$H171)-1</f>
        <v>0</v>
      </c>
      <c r="S172" s="722">
        <f t="shared" si="76"/>
        <v>0</v>
      </c>
      <c r="T172" s="723">
        <f t="shared" si="76"/>
        <v>0</v>
      </c>
      <c r="U172" s="721">
        <f t="shared" si="75"/>
        <v>0</v>
      </c>
      <c r="V172" s="724">
        <f t="shared" si="75"/>
        <v>0</v>
      </c>
      <c r="W172" s="725">
        <f t="shared" si="75"/>
        <v>0</v>
      </c>
    </row>
    <row r="173" spans="5:23" ht="13.5" hidden="1" customHeight="1" thickBot="1" x14ac:dyDescent="0.3">
      <c r="E173" s="33" t="e">
        <f t="shared" si="69"/>
        <v>#DIV/0!</v>
      </c>
      <c r="F173" s="50" t="e">
        <f t="shared" si="70"/>
        <v>#DIV/0!</v>
      </c>
      <c r="G173" s="473"/>
      <c r="H173" s="473"/>
      <c r="I173" s="473"/>
      <c r="J173" s="473"/>
      <c r="K173" s="473"/>
      <c r="L173" s="473"/>
      <c r="M173" s="473"/>
      <c r="N173" s="473"/>
      <c r="O173" s="473"/>
      <c r="P173" s="473"/>
      <c r="Q173" s="473"/>
      <c r="R173" s="726">
        <f t="shared" si="76"/>
        <v>0</v>
      </c>
      <c r="S173" s="727">
        <f t="shared" si="76"/>
        <v>0</v>
      </c>
      <c r="T173" s="728">
        <f t="shared" si="76"/>
        <v>0</v>
      </c>
      <c r="U173" s="726">
        <f t="shared" si="75"/>
        <v>0</v>
      </c>
      <c r="V173" s="729">
        <f t="shared" si="75"/>
        <v>0</v>
      </c>
      <c r="W173" s="730">
        <f t="shared" si="75"/>
        <v>0</v>
      </c>
    </row>
  </sheetData>
  <mergeCells count="9">
    <mergeCell ref="B2:D2"/>
    <mergeCell ref="B1:W1"/>
    <mergeCell ref="R6:W6"/>
    <mergeCell ref="R7:T7"/>
    <mergeCell ref="U7:W7"/>
    <mergeCell ref="H6:K6"/>
    <mergeCell ref="E6:F6"/>
    <mergeCell ref="B6:C6"/>
    <mergeCell ref="M6:P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0169-D193-4A52-B153-260E98F583B3}">
  <dimension ref="A1:AP68"/>
  <sheetViews>
    <sheetView workbookViewId="0"/>
  </sheetViews>
  <sheetFormatPr defaultColWidth="9.109375" defaultRowHeight="13.8" x14ac:dyDescent="0.25"/>
  <cols>
    <col min="1" max="1" width="6.5546875" style="221" customWidth="1"/>
    <col min="2" max="2" width="34.5546875" style="221" customWidth="1"/>
    <col min="3" max="3" width="23.5546875" style="221" customWidth="1"/>
    <col min="4" max="4" width="25.5546875" style="221" customWidth="1"/>
    <col min="5" max="7" width="9.109375" style="221"/>
    <col min="8" max="8" width="14.109375" style="221" customWidth="1"/>
    <col min="9" max="16384" width="9.109375" style="221"/>
  </cols>
  <sheetData>
    <row r="1" spans="1:4" ht="20.100000000000001" customHeight="1" x14ac:dyDescent="0.25">
      <c r="A1" s="35" t="s">
        <v>656</v>
      </c>
      <c r="B1" s="19"/>
      <c r="C1" s="19"/>
      <c r="D1" s="19"/>
    </row>
    <row r="2" spans="1:4" ht="20.100000000000001" customHeight="1" x14ac:dyDescent="0.25">
      <c r="A2" s="977" t="s">
        <v>657</v>
      </c>
      <c r="B2" s="977"/>
      <c r="C2" s="977"/>
      <c r="D2" s="977"/>
    </row>
    <row r="3" spans="1:4" ht="20.100000000000001" customHeight="1" x14ac:dyDescent="0.25">
      <c r="A3" s="925" t="s">
        <v>658</v>
      </c>
      <c r="B3" s="925"/>
      <c r="C3" s="925"/>
      <c r="D3" s="925"/>
    </row>
    <row r="4" spans="1:4" ht="20.100000000000001" customHeight="1" x14ac:dyDescent="0.25">
      <c r="A4" s="925" t="s">
        <v>493</v>
      </c>
      <c r="B4" s="925"/>
      <c r="C4" s="925"/>
      <c r="D4" s="19"/>
    </row>
    <row r="5" spans="1:4" ht="20.100000000000001" customHeight="1" x14ac:dyDescent="0.25">
      <c r="A5" s="45" t="s">
        <v>494</v>
      </c>
      <c r="B5" s="19"/>
      <c r="C5" s="19"/>
      <c r="D5" s="19"/>
    </row>
    <row r="6" spans="1:4" ht="14.4" thickBot="1" x14ac:dyDescent="0.3">
      <c r="A6" s="19"/>
      <c r="B6" s="19"/>
      <c r="C6" s="19"/>
      <c r="D6" s="19"/>
    </row>
    <row r="7" spans="1:4" ht="46.5" customHeight="1" x14ac:dyDescent="0.25">
      <c r="A7" s="222" t="s">
        <v>353</v>
      </c>
      <c r="B7" s="223" t="s">
        <v>189</v>
      </c>
      <c r="C7" s="224" t="s">
        <v>659</v>
      </c>
      <c r="D7" s="225" t="s">
        <v>660</v>
      </c>
    </row>
    <row r="8" spans="1:4" x14ac:dyDescent="0.25">
      <c r="A8" s="226" t="s">
        <v>409</v>
      </c>
      <c r="B8" s="227" t="s">
        <v>400</v>
      </c>
      <c r="C8" s="227" t="s">
        <v>390</v>
      </c>
      <c r="D8" s="228" t="s">
        <v>410</v>
      </c>
    </row>
    <row r="9" spans="1:4" x14ac:dyDescent="0.25">
      <c r="A9" s="978" t="s">
        <v>661</v>
      </c>
      <c r="B9" s="979"/>
      <c r="C9" s="979"/>
      <c r="D9" s="980"/>
    </row>
    <row r="10" spans="1:4" x14ac:dyDescent="0.25">
      <c r="A10" s="232" t="s">
        <v>662</v>
      </c>
      <c r="B10" s="123" t="s">
        <v>663</v>
      </c>
      <c r="C10" s="123"/>
      <c r="D10" s="233"/>
    </row>
    <row r="11" spans="1:4" x14ac:dyDescent="0.25">
      <c r="A11" s="232" t="s">
        <v>664</v>
      </c>
      <c r="B11" s="123" t="s">
        <v>123</v>
      </c>
      <c r="C11" s="123"/>
      <c r="D11" s="233"/>
    </row>
    <row r="12" spans="1:4" x14ac:dyDescent="0.25">
      <c r="A12" s="232" t="s">
        <v>665</v>
      </c>
      <c r="B12" s="123" t="s">
        <v>666</v>
      </c>
      <c r="C12" s="123"/>
      <c r="D12" s="233"/>
    </row>
    <row r="13" spans="1:4" x14ac:dyDescent="0.25">
      <c r="A13" s="232"/>
      <c r="B13" s="123"/>
      <c r="C13" s="123"/>
      <c r="D13" s="233"/>
    </row>
    <row r="14" spans="1:4" x14ac:dyDescent="0.25">
      <c r="A14" s="978" t="s">
        <v>667</v>
      </c>
      <c r="B14" s="979"/>
      <c r="C14" s="979"/>
      <c r="D14" s="980"/>
    </row>
    <row r="15" spans="1:4" x14ac:dyDescent="0.25">
      <c r="A15" s="232" t="s">
        <v>668</v>
      </c>
      <c r="B15" s="123" t="s">
        <v>663</v>
      </c>
      <c r="C15" s="123"/>
      <c r="D15" s="233"/>
    </row>
    <row r="16" spans="1:4" x14ac:dyDescent="0.25">
      <c r="A16" s="232" t="s">
        <v>669</v>
      </c>
      <c r="B16" s="123" t="s">
        <v>123</v>
      </c>
      <c r="C16" s="123"/>
      <c r="D16" s="233"/>
    </row>
    <row r="17" spans="1:4" x14ac:dyDescent="0.25">
      <c r="A17" s="232" t="s">
        <v>670</v>
      </c>
      <c r="B17" s="123" t="s">
        <v>666</v>
      </c>
      <c r="C17" s="123"/>
      <c r="D17" s="233"/>
    </row>
    <row r="18" spans="1:4" x14ac:dyDescent="0.25">
      <c r="A18" s="232"/>
      <c r="B18" s="123"/>
      <c r="C18" s="123"/>
      <c r="D18" s="233"/>
    </row>
    <row r="19" spans="1:4" x14ac:dyDescent="0.25">
      <c r="A19" s="981" t="s">
        <v>671</v>
      </c>
      <c r="B19" s="982"/>
      <c r="C19" s="982"/>
      <c r="D19" s="983"/>
    </row>
    <row r="20" spans="1:4" x14ac:dyDescent="0.25">
      <c r="A20" s="234"/>
      <c r="B20" s="230" t="s">
        <v>672</v>
      </c>
      <c r="C20" s="123"/>
      <c r="D20" s="233"/>
    </row>
    <row r="21" spans="1:4" x14ac:dyDescent="0.25">
      <c r="A21" s="232" t="s">
        <v>673</v>
      </c>
      <c r="B21" s="123" t="s">
        <v>663</v>
      </c>
      <c r="C21" s="123"/>
      <c r="D21" s="233"/>
    </row>
    <row r="22" spans="1:4" x14ac:dyDescent="0.25">
      <c r="A22" s="232" t="s">
        <v>674</v>
      </c>
      <c r="B22" s="123" t="s">
        <v>123</v>
      </c>
      <c r="C22" s="123"/>
      <c r="D22" s="233"/>
    </row>
    <row r="23" spans="1:4" x14ac:dyDescent="0.25">
      <c r="A23" s="232" t="s">
        <v>675</v>
      </c>
      <c r="B23" s="123" t="s">
        <v>666</v>
      </c>
      <c r="C23" s="123"/>
      <c r="D23" s="233"/>
    </row>
    <row r="24" spans="1:4" x14ac:dyDescent="0.25">
      <c r="A24" s="232"/>
      <c r="B24" s="123"/>
      <c r="C24" s="123"/>
      <c r="D24" s="233"/>
    </row>
    <row r="25" spans="1:4" x14ac:dyDescent="0.25">
      <c r="A25" s="235"/>
      <c r="B25" s="230" t="s">
        <v>676</v>
      </c>
      <c r="C25" s="123"/>
      <c r="D25" s="233"/>
    </row>
    <row r="26" spans="1:4" x14ac:dyDescent="0.25">
      <c r="A26" s="235">
        <v>12</v>
      </c>
      <c r="B26" s="123" t="s">
        <v>663</v>
      </c>
      <c r="C26" s="123"/>
      <c r="D26" s="233"/>
    </row>
    <row r="27" spans="1:4" x14ac:dyDescent="0.25">
      <c r="A27" s="235">
        <v>13</v>
      </c>
      <c r="B27" s="123" t="s">
        <v>123</v>
      </c>
      <c r="C27" s="123"/>
      <c r="D27" s="233"/>
    </row>
    <row r="28" spans="1:4" x14ac:dyDescent="0.25">
      <c r="A28" s="235">
        <v>14</v>
      </c>
      <c r="B28" s="123" t="s">
        <v>666</v>
      </c>
      <c r="C28" s="123"/>
      <c r="D28" s="233"/>
    </row>
    <row r="29" spans="1:4" x14ac:dyDescent="0.25">
      <c r="A29" s="235"/>
      <c r="B29" s="123"/>
      <c r="C29" s="123"/>
      <c r="D29" s="233"/>
    </row>
    <row r="30" spans="1:4" x14ac:dyDescent="0.25">
      <c r="A30" s="235"/>
      <c r="B30" s="230" t="s">
        <v>677</v>
      </c>
      <c r="C30" s="123"/>
      <c r="D30" s="233"/>
    </row>
    <row r="31" spans="1:4" x14ac:dyDescent="0.25">
      <c r="A31" s="235">
        <v>15</v>
      </c>
      <c r="B31" s="123" t="s">
        <v>663</v>
      </c>
      <c r="C31" s="123"/>
      <c r="D31" s="233"/>
    </row>
    <row r="32" spans="1:4" x14ac:dyDescent="0.25">
      <c r="A32" s="235">
        <v>16</v>
      </c>
      <c r="B32" s="123" t="s">
        <v>123</v>
      </c>
      <c r="C32" s="123"/>
      <c r="D32" s="233"/>
    </row>
    <row r="33" spans="1:4" x14ac:dyDescent="0.25">
      <c r="A33" s="235">
        <v>17</v>
      </c>
      <c r="B33" s="123" t="s">
        <v>666</v>
      </c>
      <c r="C33" s="123"/>
      <c r="D33" s="233"/>
    </row>
    <row r="34" spans="1:4" x14ac:dyDescent="0.25">
      <c r="A34" s="235"/>
      <c r="B34" s="123"/>
      <c r="C34" s="123"/>
      <c r="D34" s="233"/>
    </row>
    <row r="35" spans="1:4" x14ac:dyDescent="0.25">
      <c r="A35" s="235"/>
      <c r="B35" s="230" t="s">
        <v>678</v>
      </c>
      <c r="C35" s="123"/>
      <c r="D35" s="233"/>
    </row>
    <row r="36" spans="1:4" x14ac:dyDescent="0.25">
      <c r="A36" s="235">
        <v>18</v>
      </c>
      <c r="B36" s="123" t="s">
        <v>663</v>
      </c>
      <c r="C36" s="123"/>
      <c r="D36" s="233"/>
    </row>
    <row r="37" spans="1:4" x14ac:dyDescent="0.25">
      <c r="A37" s="235">
        <v>19</v>
      </c>
      <c r="B37" s="123" t="s">
        <v>123</v>
      </c>
      <c r="C37" s="123"/>
      <c r="D37" s="233"/>
    </row>
    <row r="38" spans="1:4" x14ac:dyDescent="0.25">
      <c r="A38" s="235">
        <v>20</v>
      </c>
      <c r="B38" s="123" t="s">
        <v>666</v>
      </c>
      <c r="C38" s="123"/>
      <c r="D38" s="233"/>
    </row>
    <row r="39" spans="1:4" x14ac:dyDescent="0.25">
      <c r="A39" s="235"/>
      <c r="B39" s="123"/>
      <c r="C39" s="123"/>
      <c r="D39" s="233"/>
    </row>
    <row r="40" spans="1:4" x14ac:dyDescent="0.25">
      <c r="A40" s="229" t="s">
        <v>679</v>
      </c>
      <c r="B40" s="230"/>
      <c r="C40" s="230"/>
      <c r="D40" s="231"/>
    </row>
    <row r="41" spans="1:4" x14ac:dyDescent="0.25">
      <c r="A41" s="235">
        <v>21</v>
      </c>
      <c r="B41" s="123" t="s">
        <v>663</v>
      </c>
      <c r="C41" s="123"/>
      <c r="D41" s="233"/>
    </row>
    <row r="42" spans="1:4" x14ac:dyDescent="0.25">
      <c r="A42" s="235">
        <v>22</v>
      </c>
      <c r="B42" s="123" t="s">
        <v>123</v>
      </c>
      <c r="C42" s="123"/>
      <c r="D42" s="233"/>
    </row>
    <row r="43" spans="1:4" x14ac:dyDescent="0.25">
      <c r="A43" s="235">
        <v>23</v>
      </c>
      <c r="B43" s="123" t="s">
        <v>666</v>
      </c>
      <c r="C43" s="123"/>
      <c r="D43" s="233"/>
    </row>
    <row r="44" spans="1:4" x14ac:dyDescent="0.25">
      <c r="A44" s="235"/>
      <c r="B44" s="123"/>
      <c r="C44" s="123"/>
      <c r="D44" s="233"/>
    </row>
    <row r="45" spans="1:4" x14ac:dyDescent="0.25">
      <c r="A45" s="235"/>
      <c r="B45" s="123"/>
      <c r="C45" s="123"/>
      <c r="D45" s="233"/>
    </row>
    <row r="46" spans="1:4" x14ac:dyDescent="0.25">
      <c r="A46" s="978" t="s">
        <v>680</v>
      </c>
      <c r="B46" s="979"/>
      <c r="C46" s="979"/>
      <c r="D46" s="980"/>
    </row>
    <row r="47" spans="1:4" ht="27.75" customHeight="1" x14ac:dyDescent="0.25">
      <c r="A47" s="236">
        <v>24</v>
      </c>
      <c r="B47" s="237" t="s">
        <v>681</v>
      </c>
      <c r="C47" s="123"/>
      <c r="D47" s="233"/>
    </row>
    <row r="48" spans="1:4" ht="27" customHeight="1" x14ac:dyDescent="0.25">
      <c r="A48" s="236">
        <v>25</v>
      </c>
      <c r="B48" s="237" t="s">
        <v>682</v>
      </c>
      <c r="C48" s="123"/>
      <c r="D48" s="233"/>
    </row>
    <row r="49" spans="1:42" x14ac:dyDescent="0.25">
      <c r="A49" s="236">
        <v>26</v>
      </c>
      <c r="B49" s="237" t="s">
        <v>666</v>
      </c>
      <c r="C49" s="123"/>
      <c r="D49" s="233"/>
    </row>
    <row r="50" spans="1:42" ht="30" customHeight="1" x14ac:dyDescent="0.25">
      <c r="A50" s="159"/>
      <c r="B50" s="238"/>
      <c r="C50" s="19"/>
      <c r="D50" s="19"/>
    </row>
    <row r="51" spans="1:42" ht="22.5" customHeight="1" x14ac:dyDescent="0.25">
      <c r="A51" s="239">
        <v>6</v>
      </c>
      <c r="B51" s="240" t="s">
        <v>683</v>
      </c>
      <c r="C51" s="57"/>
      <c r="D51" s="57"/>
    </row>
    <row r="52" spans="1:42" ht="20.25" customHeight="1" x14ac:dyDescent="0.25">
      <c r="A52" s="239">
        <v>27</v>
      </c>
      <c r="B52" s="237" t="s">
        <v>684</v>
      </c>
      <c r="C52" s="57"/>
      <c r="D52" s="57"/>
    </row>
    <row r="53" spans="1:42" ht="21.75" customHeight="1" x14ac:dyDescent="0.25">
      <c r="A53" s="239">
        <v>28</v>
      </c>
      <c r="B53" s="237" t="s">
        <v>685</v>
      </c>
      <c r="C53" s="57"/>
      <c r="D53" s="57"/>
    </row>
    <row r="54" spans="1:42" ht="28.5" customHeight="1" x14ac:dyDescent="0.25">
      <c r="A54" s="239">
        <v>29</v>
      </c>
      <c r="B54" s="237" t="s">
        <v>686</v>
      </c>
      <c r="C54" s="57"/>
      <c r="D54" s="57"/>
    </row>
    <row r="55" spans="1:42" ht="20.25" customHeight="1" x14ac:dyDescent="0.25">
      <c r="A55" s="239">
        <v>30</v>
      </c>
      <c r="B55" s="237"/>
      <c r="C55" s="57">
        <f>C52-C53-C54</f>
        <v>0</v>
      </c>
      <c r="D55" s="57">
        <f>D52-D53-D54</f>
        <v>0</v>
      </c>
    </row>
    <row r="57" spans="1:42" x14ac:dyDescent="0.25">
      <c r="A57" s="17" t="s">
        <v>634</v>
      </c>
      <c r="B57" s="112"/>
      <c r="C57" s="112"/>
      <c r="D57" s="112"/>
    </row>
    <row r="58" spans="1:42" ht="32.25" customHeight="1" x14ac:dyDescent="0.25">
      <c r="A58" s="509" t="s">
        <v>687</v>
      </c>
      <c r="B58" s="976" t="s">
        <v>688</v>
      </c>
      <c r="C58" s="976"/>
      <c r="D58" s="976"/>
      <c r="E58" s="976"/>
      <c r="F58" s="976"/>
      <c r="G58" s="976"/>
      <c r="H58" s="976"/>
    </row>
    <row r="59" spans="1:42" s="242" customFormat="1" ht="33.75" customHeight="1" x14ac:dyDescent="0.25">
      <c r="A59" s="731" t="s">
        <v>689</v>
      </c>
      <c r="B59" s="984" t="s">
        <v>690</v>
      </c>
      <c r="C59" s="984"/>
      <c r="D59" s="984"/>
      <c r="E59" s="984"/>
      <c r="F59" s="984"/>
      <c r="G59" s="984"/>
      <c r="H59" s="984"/>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row>
    <row r="60" spans="1:42" s="242" customFormat="1" ht="21" customHeight="1" x14ac:dyDescent="0.25">
      <c r="A60" s="731"/>
      <c r="B60" s="984" t="s">
        <v>691</v>
      </c>
      <c r="C60" s="984"/>
      <c r="D60" s="984"/>
      <c r="E60" s="984"/>
      <c r="F60" s="984"/>
      <c r="G60" s="984"/>
      <c r="H60" s="984"/>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row>
    <row r="61" spans="1:42" ht="30.75" customHeight="1" x14ac:dyDescent="0.25">
      <c r="A61" s="509" t="s">
        <v>692</v>
      </c>
      <c r="B61" s="976" t="s">
        <v>693</v>
      </c>
      <c r="C61" s="976"/>
      <c r="D61" s="976"/>
      <c r="E61" s="976"/>
      <c r="F61" s="976"/>
      <c r="G61" s="976"/>
      <c r="H61" s="976"/>
    </row>
    <row r="62" spans="1:42" s="243" customFormat="1" ht="19.5" customHeight="1" x14ac:dyDescent="0.3">
      <c r="D62" s="244"/>
    </row>
    <row r="63" spans="1:42" x14ac:dyDescent="0.25">
      <c r="B63" s="482"/>
      <c r="C63" s="159"/>
      <c r="D63" s="244"/>
    </row>
    <row r="68" spans="2:3" x14ac:dyDescent="0.25">
      <c r="B68" s="473"/>
      <c r="C68" s="159"/>
    </row>
  </sheetData>
  <mergeCells count="11">
    <mergeCell ref="B61:H61"/>
    <mergeCell ref="A2:D2"/>
    <mergeCell ref="A3:D3"/>
    <mergeCell ref="A4:C4"/>
    <mergeCell ref="A9:D9"/>
    <mergeCell ref="A14:D14"/>
    <mergeCell ref="A19:D19"/>
    <mergeCell ref="A46:D46"/>
    <mergeCell ref="B58:H58"/>
    <mergeCell ref="B59:H59"/>
    <mergeCell ref="B60:H60"/>
  </mergeCells>
  <pageMargins left="0.7" right="0.7" top="0.38" bottom="0.33" header="0.3" footer="0.3"/>
  <pageSetup scale="68" orientation="portrait" r:id="rId1"/>
  <headerFooter>
    <oddFooter xml:space="preserve">&amp;CPage No. </oddFooter>
  </headerFooter>
  <rowBreaks count="1" manualBreakCount="1">
    <brk id="61" max="7" man="1"/>
  </rowBreaks>
  <colBreaks count="1" manualBreakCount="1">
    <brk id="8" max="7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FA61-4DFE-421B-81D8-A2662AC07352}">
  <sheetPr>
    <tabColor rgb="FFFF0000"/>
  </sheetPr>
  <dimension ref="A1:E17"/>
  <sheetViews>
    <sheetView showGridLines="0" workbookViewId="0"/>
  </sheetViews>
  <sheetFormatPr defaultColWidth="0" defaultRowHeight="13.2" x14ac:dyDescent="0.25"/>
  <cols>
    <col min="1" max="1" width="5.5546875" style="19" customWidth="1"/>
    <col min="2" max="2" width="1.88671875" style="204" customWidth="1"/>
    <col min="3" max="3" width="42.44140625" style="204" customWidth="1"/>
    <col min="4" max="4" width="27.109375" style="204" customWidth="1"/>
    <col min="5" max="5" width="2.44140625" style="204" customWidth="1"/>
    <col min="6" max="16384" width="9.109375" style="204" hidden="1"/>
  </cols>
  <sheetData>
    <row r="1" spans="1:5" ht="20.399999999999999" customHeight="1" x14ac:dyDescent="0.25">
      <c r="B1" s="209"/>
      <c r="C1" s="210" t="s">
        <v>694</v>
      </c>
      <c r="D1" s="209"/>
      <c r="E1" s="210"/>
    </row>
    <row r="2" spans="1:5" s="72" customFormat="1" ht="13.5" customHeight="1" x14ac:dyDescent="0.25">
      <c r="A2" s="19"/>
      <c r="B2" s="211"/>
      <c r="C2" s="925" t="s">
        <v>493</v>
      </c>
      <c r="D2" s="925"/>
      <c r="E2" s="925"/>
    </row>
    <row r="3" spans="1:5" s="72" customFormat="1" ht="13.5" customHeight="1" x14ac:dyDescent="0.25">
      <c r="A3" s="19"/>
      <c r="B3" s="211"/>
      <c r="C3" s="45" t="s">
        <v>494</v>
      </c>
      <c r="D3" s="19"/>
      <c r="E3" s="19"/>
    </row>
    <row r="4" spans="1:5" x14ac:dyDescent="0.25">
      <c r="B4" s="473"/>
      <c r="C4" s="19" t="s">
        <v>464</v>
      </c>
      <c r="D4" s="473"/>
      <c r="E4" s="732"/>
    </row>
    <row r="5" spans="1:5" s="212" customFormat="1" x14ac:dyDescent="0.25">
      <c r="A5" s="35"/>
      <c r="B5" s="17"/>
      <c r="C5" s="35" t="s">
        <v>695</v>
      </c>
      <c r="D5" s="17"/>
    </row>
    <row r="6" spans="1:5" x14ac:dyDescent="0.25">
      <c r="B6" s="473"/>
      <c r="C6" s="985" t="s">
        <v>696</v>
      </c>
      <c r="D6" s="985"/>
      <c r="E6" s="732"/>
    </row>
    <row r="7" spans="1:5" x14ac:dyDescent="0.25">
      <c r="B7" s="473"/>
      <c r="C7" s="213"/>
      <c r="D7" s="213"/>
      <c r="E7" s="732"/>
    </row>
    <row r="8" spans="1:5" x14ac:dyDescent="0.25">
      <c r="A8" s="214"/>
      <c r="B8" s="473"/>
      <c r="C8" s="215" t="s">
        <v>697</v>
      </c>
      <c r="D8" s="733" t="s">
        <v>698</v>
      </c>
      <c r="E8" s="732"/>
    </row>
    <row r="9" spans="1:5" ht="17.100000000000001" customHeight="1" x14ac:dyDescent="0.25">
      <c r="A9" s="216"/>
      <c r="B9" s="473"/>
      <c r="C9" s="217" t="s">
        <v>699</v>
      </c>
      <c r="D9" s="734">
        <f>'II TAC'!B36</f>
        <v>0</v>
      </c>
      <c r="E9" s="732"/>
    </row>
    <row r="10" spans="1:5" ht="18.600000000000001" customHeight="1" x14ac:dyDescent="0.25">
      <c r="A10" s="216"/>
      <c r="B10" s="473"/>
      <c r="C10" s="217" t="s">
        <v>700</v>
      </c>
      <c r="D10" s="734" t="e">
        <f>'III RCR'!C18</f>
        <v>#DIV/0!</v>
      </c>
      <c r="E10" s="732"/>
    </row>
    <row r="11" spans="1:5" x14ac:dyDescent="0.25">
      <c r="A11" s="216"/>
      <c r="B11" s="473"/>
      <c r="C11" s="735"/>
      <c r="D11" s="735"/>
      <c r="E11" s="732"/>
    </row>
    <row r="12" spans="1:5" ht="16.350000000000001" customHeight="1" x14ac:dyDescent="0.25">
      <c r="A12" s="216"/>
      <c r="B12" s="473"/>
      <c r="C12" s="218" t="s">
        <v>701</v>
      </c>
      <c r="D12" s="736" t="e">
        <f>D9/D10</f>
        <v>#DIV/0!</v>
      </c>
      <c r="E12" s="732"/>
    </row>
    <row r="13" spans="1:5" ht="13.35" customHeight="1" x14ac:dyDescent="0.25">
      <c r="B13" s="473"/>
      <c r="C13" s="506"/>
      <c r="D13" s="506"/>
      <c r="E13" s="732"/>
    </row>
    <row r="14" spans="1:5" ht="24.6" customHeight="1" x14ac:dyDescent="0.25">
      <c r="A14" s="219"/>
      <c r="B14" s="473"/>
      <c r="C14" s="220" t="s">
        <v>702</v>
      </c>
      <c r="D14" s="737">
        <v>500000</v>
      </c>
      <c r="E14" s="732"/>
    </row>
    <row r="15" spans="1:5" ht="24.6" customHeight="1" x14ac:dyDescent="0.25">
      <c r="B15" s="473"/>
      <c r="C15" s="738" t="s">
        <v>703</v>
      </c>
      <c r="D15" s="739" t="e">
        <f>IF(AND((D12&gt;120%),(D9&gt;D14)),"Yes","No")</f>
        <v>#DIV/0!</v>
      </c>
      <c r="E15" s="732"/>
    </row>
    <row r="16" spans="1:5" ht="24.6" customHeight="1" x14ac:dyDescent="0.25">
      <c r="B16" s="473"/>
      <c r="C16" s="732"/>
      <c r="D16" s="740"/>
      <c r="E16" s="732"/>
    </row>
    <row r="17" spans="2:2" ht="24.6" customHeight="1" x14ac:dyDescent="0.25">
      <c r="B17" s="473"/>
    </row>
  </sheetData>
  <mergeCells count="2">
    <mergeCell ref="C6:D6"/>
    <mergeCell ref="C2:E2"/>
  </mergeCells>
  <conditionalFormatting sqref="D15:D16">
    <cfRule type="containsText" dxfId="0" priority="2" stopIfTrue="1" operator="containsText" text="No">
      <formula>NOT(ISERROR(SEARCH("No",D15)))</formula>
    </cfRule>
  </conditionalFormatting>
  <pageMargins left="0.75" right="0.75" top="1" bottom="1" header="0.5" footer="0.5"/>
  <pageSetup scale="6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72C0-1947-49BA-8631-DE6153FB6774}">
  <sheetPr>
    <tabColor rgb="FFFF0000"/>
  </sheetPr>
  <dimension ref="A1:AC129"/>
  <sheetViews>
    <sheetView showGridLines="0" workbookViewId="0">
      <selection sqref="A1:B1"/>
    </sheetView>
  </sheetViews>
  <sheetFormatPr defaultColWidth="0" defaultRowHeight="18" customHeight="1" x14ac:dyDescent="0.25"/>
  <cols>
    <col min="1" max="1" width="62.44140625" style="72" customWidth="1"/>
    <col min="2" max="2" width="17.109375" style="83" customWidth="1"/>
    <col min="3" max="29" width="0" style="72" hidden="1" customWidth="1"/>
    <col min="30" max="16384" width="9.109375" style="72" hidden="1"/>
  </cols>
  <sheetData>
    <row r="1" spans="1:25" ht="18" customHeight="1" x14ac:dyDescent="0.25">
      <c r="A1" s="989" t="s">
        <v>704</v>
      </c>
      <c r="B1" s="990"/>
      <c r="C1" s="732"/>
      <c r="D1" s="732"/>
      <c r="E1" s="732"/>
      <c r="F1" s="732"/>
      <c r="G1" s="732"/>
      <c r="H1" s="732"/>
      <c r="I1" s="732"/>
      <c r="J1" s="732"/>
      <c r="K1" s="732"/>
      <c r="L1" s="732"/>
      <c r="M1" s="732"/>
      <c r="N1" s="732"/>
      <c r="O1" s="732"/>
      <c r="P1" s="732"/>
      <c r="Q1" s="732"/>
      <c r="R1" s="732"/>
      <c r="S1" s="732"/>
      <c r="T1" s="732"/>
      <c r="U1" s="732"/>
      <c r="V1" s="732"/>
      <c r="W1" s="732"/>
      <c r="X1" s="732"/>
      <c r="Y1" s="732"/>
    </row>
    <row r="2" spans="1:25" ht="14.25" customHeight="1" x14ac:dyDescent="0.25">
      <c r="A2" s="925" t="s">
        <v>493</v>
      </c>
      <c r="B2" s="925"/>
      <c r="C2" s="925"/>
      <c r="D2" s="473"/>
      <c r="E2" s="473"/>
      <c r="F2" s="473"/>
      <c r="G2" s="473"/>
      <c r="H2" s="473"/>
      <c r="I2" s="473"/>
      <c r="J2" s="473"/>
      <c r="K2" s="473"/>
      <c r="L2" s="473"/>
      <c r="M2" s="473"/>
      <c r="N2" s="473"/>
      <c r="O2" s="473"/>
      <c r="P2" s="473"/>
      <c r="Q2" s="473"/>
      <c r="R2" s="473"/>
      <c r="S2" s="473"/>
      <c r="T2" s="473"/>
      <c r="U2" s="473"/>
      <c r="V2" s="473"/>
      <c r="W2" s="473"/>
      <c r="X2" s="473"/>
      <c r="Y2" s="473"/>
    </row>
    <row r="3" spans="1:25" ht="14.25" customHeight="1" x14ac:dyDescent="0.25">
      <c r="A3" s="45" t="s">
        <v>494</v>
      </c>
      <c r="B3" s="19"/>
      <c r="C3" s="19"/>
      <c r="D3" s="473"/>
      <c r="E3" s="473"/>
      <c r="F3" s="473"/>
      <c r="G3" s="473"/>
      <c r="H3" s="473"/>
      <c r="I3" s="473"/>
      <c r="J3" s="473"/>
      <c r="K3" s="473"/>
      <c r="L3" s="473"/>
      <c r="M3" s="473"/>
      <c r="N3" s="473"/>
      <c r="O3" s="473"/>
      <c r="P3" s="473"/>
      <c r="Q3" s="473"/>
      <c r="R3" s="473"/>
      <c r="S3" s="473"/>
      <c r="T3" s="473"/>
      <c r="U3" s="473"/>
      <c r="V3" s="473"/>
      <c r="W3" s="473"/>
      <c r="X3" s="473"/>
      <c r="Y3" s="473"/>
    </row>
    <row r="4" spans="1:25" ht="14.25" customHeight="1" x14ac:dyDescent="0.25">
      <c r="A4" s="45" t="s">
        <v>464</v>
      </c>
      <c r="B4" s="19"/>
      <c r="C4" s="19"/>
      <c r="D4" s="473"/>
      <c r="E4" s="473"/>
      <c r="F4" s="473"/>
      <c r="G4" s="473"/>
      <c r="H4" s="473"/>
      <c r="I4" s="473"/>
      <c r="J4" s="473"/>
      <c r="K4" s="473"/>
      <c r="L4" s="473"/>
      <c r="M4" s="473"/>
      <c r="N4" s="473"/>
      <c r="O4" s="473"/>
      <c r="P4" s="473"/>
      <c r="Q4" s="473"/>
      <c r="R4" s="473"/>
      <c r="S4" s="473"/>
      <c r="T4" s="473"/>
      <c r="U4" s="473"/>
      <c r="V4" s="473"/>
      <c r="W4" s="473"/>
      <c r="X4" s="473"/>
      <c r="Y4" s="473"/>
    </row>
    <row r="5" spans="1:25" ht="18" customHeight="1" x14ac:dyDescent="0.25">
      <c r="A5" s="988" t="s">
        <v>705</v>
      </c>
      <c r="B5" s="988"/>
      <c r="C5" s="732"/>
      <c r="D5" s="732"/>
      <c r="E5" s="732"/>
      <c r="F5" s="732"/>
      <c r="G5" s="732"/>
      <c r="H5" s="732"/>
      <c r="I5" s="732"/>
      <c r="J5" s="732"/>
      <c r="K5" s="732"/>
      <c r="L5" s="732"/>
      <c r="M5" s="732"/>
      <c r="N5" s="732"/>
      <c r="O5" s="732"/>
      <c r="P5" s="732"/>
      <c r="Q5" s="732"/>
      <c r="R5" s="732"/>
      <c r="S5" s="732"/>
      <c r="T5" s="732"/>
      <c r="U5" s="732"/>
      <c r="V5" s="732"/>
      <c r="W5" s="732"/>
      <c r="X5" s="732"/>
      <c r="Y5" s="732"/>
    </row>
    <row r="6" spans="1:25" ht="18" customHeight="1" x14ac:dyDescent="0.25">
      <c r="A6" s="986" t="s">
        <v>706</v>
      </c>
      <c r="B6" s="987"/>
      <c r="C6" s="732"/>
      <c r="D6" s="732"/>
      <c r="E6" s="732"/>
      <c r="F6" s="732"/>
      <c r="G6" s="732"/>
      <c r="H6" s="732"/>
      <c r="I6" s="732"/>
      <c r="J6" s="732"/>
      <c r="K6" s="732"/>
      <c r="L6" s="732"/>
      <c r="M6" s="732"/>
      <c r="N6" s="732"/>
      <c r="O6" s="732"/>
      <c r="P6" s="732"/>
      <c r="Q6" s="732"/>
      <c r="R6" s="732"/>
      <c r="S6" s="732"/>
      <c r="T6" s="732"/>
      <c r="U6" s="732"/>
      <c r="V6" s="732"/>
      <c r="W6" s="732"/>
      <c r="X6" s="732"/>
      <c r="Y6" s="732"/>
    </row>
    <row r="7" spans="1:25" ht="18" customHeight="1" x14ac:dyDescent="0.25">
      <c r="A7" s="741"/>
      <c r="B7" s="742" t="s">
        <v>707</v>
      </c>
      <c r="C7" s="732"/>
      <c r="D7" s="732"/>
      <c r="E7" s="732"/>
      <c r="F7" s="732"/>
      <c r="G7" s="732"/>
      <c r="H7" s="732"/>
      <c r="I7" s="732"/>
      <c r="J7" s="732"/>
      <c r="K7" s="732"/>
      <c r="L7" s="732"/>
      <c r="M7" s="732"/>
      <c r="N7" s="732"/>
      <c r="O7" s="732"/>
      <c r="P7" s="732"/>
      <c r="Q7" s="732"/>
      <c r="R7" s="732"/>
      <c r="S7" s="732"/>
      <c r="T7" s="732"/>
      <c r="U7" s="732"/>
      <c r="V7" s="732"/>
      <c r="W7" s="732"/>
      <c r="X7" s="732"/>
      <c r="Y7" s="732"/>
    </row>
    <row r="8" spans="1:25" ht="18" customHeight="1" x14ac:dyDescent="0.25">
      <c r="A8" s="205" t="s">
        <v>708</v>
      </c>
      <c r="B8" s="206">
        <f>SUM(B9:B12)</f>
        <v>0</v>
      </c>
      <c r="C8" s="732"/>
      <c r="D8" s="732"/>
      <c r="E8" s="732"/>
      <c r="F8" s="732"/>
      <c r="G8" s="732"/>
      <c r="H8" s="732"/>
      <c r="I8" s="732"/>
      <c r="J8" s="732"/>
      <c r="K8" s="732"/>
      <c r="L8" s="732"/>
      <c r="M8" s="732"/>
      <c r="N8" s="732"/>
      <c r="O8" s="732"/>
      <c r="P8" s="732"/>
      <c r="Q8" s="732"/>
      <c r="R8" s="732"/>
      <c r="S8" s="732"/>
      <c r="T8" s="732"/>
      <c r="U8" s="732"/>
      <c r="V8" s="732"/>
      <c r="W8" s="732"/>
      <c r="X8" s="732"/>
      <c r="Y8" s="732"/>
    </row>
    <row r="9" spans="1:25" ht="18" customHeight="1" x14ac:dyDescent="0.25">
      <c r="A9" s="741" t="s">
        <v>332</v>
      </c>
      <c r="B9" s="743">
        <f>'Market Consistent Balance Sheet'!D158</f>
        <v>0</v>
      </c>
      <c r="C9" s="732"/>
      <c r="D9" s="732"/>
      <c r="E9" s="732"/>
      <c r="F9" s="732"/>
      <c r="G9" s="732"/>
      <c r="H9" s="732"/>
      <c r="I9" s="732"/>
      <c r="J9" s="732"/>
      <c r="K9" s="732"/>
      <c r="L9" s="732"/>
      <c r="M9" s="732"/>
      <c r="N9" s="732"/>
      <c r="O9" s="732"/>
      <c r="P9" s="732"/>
      <c r="Q9" s="732"/>
      <c r="R9" s="732"/>
      <c r="S9" s="732"/>
      <c r="T9" s="732"/>
      <c r="U9" s="732"/>
      <c r="V9" s="732"/>
      <c r="W9" s="732"/>
      <c r="X9" s="732"/>
      <c r="Y9" s="732"/>
    </row>
    <row r="10" spans="1:25" ht="18" customHeight="1" x14ac:dyDescent="0.25">
      <c r="A10" s="741" t="s">
        <v>333</v>
      </c>
      <c r="B10" s="743">
        <f>'Market Consistent Balance Sheet'!D159</f>
        <v>0</v>
      </c>
      <c r="C10" s="732"/>
      <c r="D10" s="732"/>
      <c r="E10" s="732"/>
      <c r="F10" s="732"/>
      <c r="G10" s="732"/>
      <c r="H10" s="732"/>
      <c r="I10" s="732"/>
      <c r="J10" s="732"/>
      <c r="K10" s="732"/>
      <c r="L10" s="732"/>
      <c r="M10" s="732"/>
      <c r="N10" s="732"/>
      <c r="O10" s="732"/>
      <c r="P10" s="732"/>
      <c r="Q10" s="732"/>
      <c r="R10" s="732"/>
      <c r="S10" s="732"/>
      <c r="T10" s="732"/>
      <c r="U10" s="732"/>
      <c r="V10" s="732"/>
      <c r="W10" s="732"/>
      <c r="X10" s="732"/>
      <c r="Y10" s="732"/>
    </row>
    <row r="11" spans="1:25" ht="18" customHeight="1" x14ac:dyDescent="0.25">
      <c r="A11" s="741" t="s">
        <v>334</v>
      </c>
      <c r="B11" s="743">
        <f>'Market Consistent Balance Sheet'!D160</f>
        <v>0</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row>
    <row r="12" spans="1:25" ht="18" customHeight="1" x14ac:dyDescent="0.25">
      <c r="A12" s="741" t="s">
        <v>709</v>
      </c>
      <c r="B12" s="743">
        <f>'Market Consistent Balance Sheet'!D161</f>
        <v>0</v>
      </c>
      <c r="C12" s="732"/>
      <c r="D12" s="732"/>
      <c r="E12" s="732"/>
      <c r="F12" s="732"/>
      <c r="G12" s="732"/>
      <c r="H12" s="732"/>
      <c r="I12" s="732"/>
      <c r="J12" s="732"/>
      <c r="K12" s="732"/>
      <c r="L12" s="732"/>
      <c r="M12" s="732"/>
      <c r="N12" s="732"/>
      <c r="O12" s="732"/>
      <c r="P12" s="732"/>
      <c r="Q12" s="732"/>
      <c r="R12" s="732"/>
      <c r="S12" s="732"/>
      <c r="T12" s="732"/>
      <c r="U12" s="732"/>
      <c r="V12" s="732"/>
      <c r="W12" s="732"/>
      <c r="X12" s="732"/>
      <c r="Y12" s="732"/>
    </row>
    <row r="13" spans="1:25" ht="18" customHeight="1" x14ac:dyDescent="0.25">
      <c r="A13" s="205" t="s">
        <v>710</v>
      </c>
      <c r="B13" s="206">
        <f>SUM(B14:B20)</f>
        <v>0</v>
      </c>
      <c r="C13" s="732"/>
      <c r="D13" s="732"/>
      <c r="E13" s="732"/>
      <c r="F13" s="732"/>
      <c r="G13" s="732"/>
      <c r="H13" s="732"/>
      <c r="I13" s="732"/>
      <c r="J13" s="732"/>
      <c r="K13" s="732"/>
      <c r="L13" s="732"/>
      <c r="M13" s="732"/>
      <c r="N13" s="732"/>
      <c r="O13" s="732"/>
      <c r="P13" s="732"/>
      <c r="Q13" s="732"/>
      <c r="R13" s="732"/>
      <c r="S13" s="732"/>
      <c r="T13" s="732"/>
      <c r="U13" s="732"/>
      <c r="V13" s="732"/>
      <c r="W13" s="732"/>
      <c r="X13" s="732"/>
      <c r="Y13" s="732"/>
    </row>
    <row r="14" spans="1:25" ht="18" customHeight="1" x14ac:dyDescent="0.25">
      <c r="A14" s="741" t="s">
        <v>341</v>
      </c>
      <c r="B14" s="743">
        <f>'Market Consistent Balance Sheet'!D168</f>
        <v>0</v>
      </c>
      <c r="C14" s="732"/>
      <c r="D14" s="732"/>
      <c r="E14" s="732"/>
      <c r="F14" s="732"/>
      <c r="G14" s="732"/>
      <c r="H14" s="732"/>
      <c r="I14" s="732"/>
      <c r="J14" s="732"/>
      <c r="K14" s="732"/>
      <c r="L14" s="732"/>
      <c r="M14" s="732"/>
      <c r="N14" s="732"/>
      <c r="O14" s="732"/>
      <c r="P14" s="732"/>
      <c r="Q14" s="732"/>
      <c r="R14" s="732"/>
      <c r="S14" s="732"/>
      <c r="T14" s="732"/>
      <c r="U14" s="732"/>
      <c r="V14" s="732"/>
      <c r="W14" s="732"/>
      <c r="X14" s="732"/>
      <c r="Y14" s="732"/>
    </row>
    <row r="15" spans="1:25" ht="18" customHeight="1" x14ac:dyDescent="0.25">
      <c r="A15" s="741" t="s">
        <v>342</v>
      </c>
      <c r="B15" s="743">
        <f>'Market Consistent Balance Sheet'!D169</f>
        <v>0</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row>
    <row r="16" spans="1:25" ht="18" customHeight="1" x14ac:dyDescent="0.25">
      <c r="A16" s="741" t="s">
        <v>343</v>
      </c>
      <c r="B16" s="743">
        <f>'Market Consistent Balance Sheet'!D170</f>
        <v>0</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row>
    <row r="17" spans="1:25" ht="18" customHeight="1" x14ac:dyDescent="0.25">
      <c r="A17" s="741" t="s">
        <v>344</v>
      </c>
      <c r="B17" s="743">
        <f>'Market Consistent Balance Sheet'!D171</f>
        <v>0</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row>
    <row r="18" spans="1:25" ht="18" customHeight="1" x14ac:dyDescent="0.25">
      <c r="A18" s="741" t="s">
        <v>345</v>
      </c>
      <c r="B18" s="743">
        <f>'Market Consistent Balance Sheet'!D172</f>
        <v>0</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row>
    <row r="19" spans="1:25" ht="18" customHeight="1" x14ac:dyDescent="0.25">
      <c r="A19" s="741" t="s">
        <v>346</v>
      </c>
      <c r="B19" s="743">
        <f>'Market Consistent Balance Sheet'!D173</f>
        <v>0</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row>
    <row r="20" spans="1:25" ht="27.75" customHeight="1" x14ac:dyDescent="0.25">
      <c r="A20" s="744" t="s">
        <v>347</v>
      </c>
      <c r="B20" s="743">
        <f>'Market Consistent Balance Sheet'!D174</f>
        <v>0</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row>
    <row r="21" spans="1:25" ht="18" customHeight="1" x14ac:dyDescent="0.25">
      <c r="A21" s="205" t="s">
        <v>711</v>
      </c>
      <c r="B21" s="206">
        <f>SUM(B22:B35)</f>
        <v>0</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row>
    <row r="22" spans="1:25" ht="18" customHeight="1" x14ac:dyDescent="0.25">
      <c r="A22" s="745" t="str">
        <f>'Market Consistent Balance Sheet'!C91</f>
        <v>Goodwill and other intangible assets (e.g. capitalized expenditure)</v>
      </c>
      <c r="B22" s="743">
        <f>'Market Consistent Balance Sheet'!L91</f>
        <v>0</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row>
    <row r="23" spans="1:25" ht="18" customHeight="1" x14ac:dyDescent="0.25">
      <c r="A23" s="745" t="str">
        <f>'Market Consistent Balance Sheet'!C92</f>
        <v>Inadmissible Property, Plant and Equipment</v>
      </c>
      <c r="B23" s="743">
        <f>'Market Consistent Balance Sheet'!L92</f>
        <v>0</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row>
    <row r="24" spans="1:25" ht="19.5" customHeight="1" x14ac:dyDescent="0.25">
      <c r="A24" s="745" t="str">
        <f>'Market Consistent Balance Sheet'!C93</f>
        <v>Inadmissible loans and advances</v>
      </c>
      <c r="B24" s="743">
        <f>'Market Consistent Balance Sheet'!L93</f>
        <v>0</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row>
    <row r="25" spans="1:25" ht="18" customHeight="1" x14ac:dyDescent="0.25">
      <c r="A25" s="745" t="str">
        <f>'Market Consistent Balance Sheet'!C94</f>
        <v>Deferred income tax assets</v>
      </c>
      <c r="B25" s="743">
        <f>'Market Consistent Balance Sheet'!L94</f>
        <v>0</v>
      </c>
      <c r="C25" s="732"/>
      <c r="D25" s="732"/>
      <c r="E25" s="732"/>
      <c r="F25" s="732"/>
      <c r="G25" s="732"/>
      <c r="H25" s="732"/>
      <c r="I25" s="732"/>
      <c r="J25" s="732"/>
      <c r="K25" s="732"/>
      <c r="L25" s="732"/>
      <c r="M25" s="732"/>
      <c r="N25" s="732"/>
      <c r="O25" s="732"/>
      <c r="P25" s="732"/>
      <c r="Q25" s="732"/>
      <c r="R25" s="732"/>
      <c r="S25" s="732"/>
      <c r="T25" s="732"/>
      <c r="U25" s="732"/>
      <c r="V25" s="732"/>
      <c r="W25" s="732"/>
      <c r="X25" s="732"/>
      <c r="Y25" s="732"/>
    </row>
    <row r="26" spans="1:25" ht="18" customHeight="1" x14ac:dyDescent="0.25">
      <c r="A26" s="745" t="str">
        <f>'Market Consistent Balance Sheet'!C95</f>
        <v>Prepayments</v>
      </c>
      <c r="B26" s="743">
        <f>'Market Consistent Balance Sheet'!L95</f>
        <v>0</v>
      </c>
      <c r="C26" s="732"/>
      <c r="D26" s="732"/>
      <c r="E26" s="732"/>
      <c r="F26" s="732"/>
      <c r="G26" s="732"/>
      <c r="H26" s="732"/>
      <c r="I26" s="732"/>
      <c r="J26" s="732"/>
      <c r="K26" s="732"/>
      <c r="L26" s="732"/>
      <c r="M26" s="732"/>
      <c r="N26" s="732"/>
      <c r="O26" s="732"/>
      <c r="P26" s="732"/>
      <c r="Q26" s="732"/>
      <c r="R26" s="732"/>
      <c r="S26" s="732"/>
      <c r="T26" s="732"/>
      <c r="U26" s="732"/>
      <c r="V26" s="732"/>
      <c r="W26" s="732"/>
      <c r="X26" s="732"/>
      <c r="Y26" s="732"/>
    </row>
    <row r="27" spans="1:25" ht="18" customHeight="1" x14ac:dyDescent="0.25">
      <c r="A27" s="745" t="str">
        <f>'Market Consistent Balance Sheet'!C96</f>
        <v>Inventory</v>
      </c>
      <c r="B27" s="743">
        <f>'Market Consistent Balance Sheet'!L96</f>
        <v>0</v>
      </c>
      <c r="C27" s="732"/>
      <c r="D27" s="732"/>
      <c r="E27" s="732"/>
      <c r="F27" s="732"/>
      <c r="G27" s="732"/>
      <c r="H27" s="732"/>
      <c r="I27" s="732"/>
      <c r="J27" s="732"/>
      <c r="K27" s="732"/>
      <c r="L27" s="732"/>
      <c r="M27" s="732"/>
      <c r="N27" s="732"/>
      <c r="O27" s="732"/>
      <c r="P27" s="732"/>
      <c r="Q27" s="732"/>
      <c r="R27" s="732"/>
      <c r="S27" s="732"/>
      <c r="T27" s="732"/>
      <c r="U27" s="732"/>
      <c r="V27" s="732"/>
      <c r="W27" s="732"/>
      <c r="X27" s="732"/>
      <c r="Y27" s="732"/>
    </row>
    <row r="28" spans="1:25" ht="18" customHeight="1" x14ac:dyDescent="0.25">
      <c r="A28" s="745" t="str">
        <f>'Market Consistent Balance Sheet'!C97</f>
        <v>Tax receivables</v>
      </c>
      <c r="B28" s="743">
        <f>'Market Consistent Balance Sheet'!L97</f>
        <v>0</v>
      </c>
      <c r="C28" s="732"/>
      <c r="D28" s="732"/>
      <c r="E28" s="732"/>
      <c r="F28" s="732"/>
      <c r="G28" s="732"/>
      <c r="H28" s="732"/>
      <c r="I28" s="732"/>
      <c r="J28" s="732"/>
      <c r="K28" s="732"/>
      <c r="L28" s="732"/>
      <c r="M28" s="732"/>
      <c r="N28" s="732"/>
      <c r="O28" s="732"/>
      <c r="P28" s="732"/>
      <c r="Q28" s="732"/>
      <c r="R28" s="732"/>
      <c r="S28" s="732"/>
      <c r="T28" s="732"/>
      <c r="U28" s="732"/>
      <c r="V28" s="732"/>
      <c r="W28" s="732"/>
      <c r="X28" s="732"/>
      <c r="Y28" s="732"/>
    </row>
    <row r="29" spans="1:25" ht="18" customHeight="1" x14ac:dyDescent="0.25">
      <c r="A29" s="745" t="str">
        <f>'Market Consistent Balance Sheet'!C98</f>
        <v>Assets pledged to support credit facilities</v>
      </c>
      <c r="B29" s="743">
        <f>'Market Consistent Balance Sheet'!L98</f>
        <v>0</v>
      </c>
      <c r="C29" s="732"/>
      <c r="D29" s="732"/>
      <c r="E29" s="732"/>
      <c r="F29" s="732"/>
      <c r="G29" s="732"/>
      <c r="H29" s="732"/>
      <c r="I29" s="732"/>
      <c r="J29" s="732"/>
      <c r="K29" s="732"/>
      <c r="L29" s="732"/>
      <c r="M29" s="732"/>
      <c r="N29" s="732"/>
      <c r="O29" s="732"/>
      <c r="P29" s="732"/>
      <c r="Q29" s="732"/>
      <c r="R29" s="732"/>
      <c r="S29" s="732"/>
      <c r="T29" s="732"/>
      <c r="U29" s="732"/>
      <c r="V29" s="732"/>
      <c r="W29" s="732"/>
      <c r="X29" s="732"/>
      <c r="Y29" s="732"/>
    </row>
    <row r="30" spans="1:25" ht="26.4" x14ac:dyDescent="0.25">
      <c r="A30" s="745" t="str">
        <f>'Market Consistent Balance Sheet'!C99</f>
        <v xml:space="preserve">Positive Net amounts receivable from a coinsurer, overdue for more than 6 / 9 / 12  months, </v>
      </c>
      <c r="B30" s="743">
        <f>'Market Consistent Balance Sheet'!L99</f>
        <v>0</v>
      </c>
      <c r="C30" s="732"/>
      <c r="D30" s="732"/>
      <c r="E30" s="732"/>
      <c r="F30" s="732"/>
      <c r="G30" s="732"/>
      <c r="H30" s="732"/>
      <c r="I30" s="732"/>
      <c r="J30" s="732"/>
      <c r="K30" s="732"/>
      <c r="L30" s="732"/>
      <c r="M30" s="732"/>
      <c r="N30" s="732"/>
      <c r="O30" s="732"/>
      <c r="P30" s="732"/>
      <c r="Q30" s="732"/>
      <c r="R30" s="732"/>
      <c r="S30" s="732"/>
      <c r="T30" s="732"/>
      <c r="U30" s="732"/>
      <c r="V30" s="732"/>
      <c r="W30" s="732"/>
      <c r="X30" s="732"/>
      <c r="Y30" s="732"/>
    </row>
    <row r="31" spans="1:25" ht="26.4" x14ac:dyDescent="0.25">
      <c r="A31" s="745" t="str">
        <f>'Market Consistent Balance Sheet'!C100</f>
        <v>Claims Receivable under policies held by an insurer for its own benefit (other than reinsurance policies)</v>
      </c>
      <c r="B31" s="743">
        <f>'Market Consistent Balance Sheet'!L100</f>
        <v>0</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row>
    <row r="32" spans="1:25" ht="18" customHeight="1" x14ac:dyDescent="0.25">
      <c r="A32" s="745" t="str">
        <f>'Market Consistent Balance Sheet'!C101</f>
        <v>Inadmissible investments in shares</v>
      </c>
      <c r="B32" s="743">
        <f>'Market Consistent Balance Sheet'!L101</f>
        <v>0</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row>
    <row r="33" spans="1:25" ht="18" customHeight="1" x14ac:dyDescent="0.25">
      <c r="A33" s="745" t="str">
        <f>'Market Consistent Balance Sheet'!C102</f>
        <v>Inadmissible investments in related parties</v>
      </c>
      <c r="B33" s="743">
        <f>'Market Consistent Balance Sheet'!L102</f>
        <v>0</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row>
    <row r="34" spans="1:25" ht="26.4" x14ac:dyDescent="0.25">
      <c r="A34" s="745" t="str">
        <f>'Market Consistent Balance Sheet'!C103</f>
        <v xml:space="preserve">Positive Net amounts receivable from a reinsurer, overdue for more than 9 / 12 months, </v>
      </c>
      <c r="B34" s="743">
        <f>'Market Consistent Balance Sheet'!L103</f>
        <v>0</v>
      </c>
      <c r="C34" s="732"/>
      <c r="D34" s="732"/>
      <c r="E34" s="732"/>
      <c r="F34" s="732"/>
      <c r="G34" s="732"/>
      <c r="H34" s="732"/>
      <c r="I34" s="732"/>
      <c r="J34" s="732"/>
      <c r="K34" s="732"/>
      <c r="L34" s="732"/>
      <c r="M34" s="732"/>
      <c r="N34" s="732"/>
      <c r="O34" s="732"/>
      <c r="P34" s="732"/>
      <c r="Q34" s="732"/>
      <c r="R34" s="732"/>
      <c r="S34" s="732"/>
      <c r="T34" s="732"/>
      <c r="U34" s="732"/>
      <c r="V34" s="732"/>
      <c r="W34" s="732"/>
      <c r="X34" s="732"/>
      <c r="Y34" s="732"/>
    </row>
    <row r="35" spans="1:25" ht="26.4" x14ac:dyDescent="0.25">
      <c r="A35" s="745" t="str">
        <f>'Market Consistent Balance Sheet'!C104</f>
        <v>Mortgage loans on immovable property approved by the Board as at 31.12.2010,  exceeding 80% of the value of the property</v>
      </c>
      <c r="B35" s="746">
        <f>'Market Consistent Balance Sheet'!L104</f>
        <v>0</v>
      </c>
      <c r="C35" s="732"/>
      <c r="D35" s="732"/>
      <c r="E35" s="732"/>
      <c r="F35" s="732"/>
      <c r="G35" s="732"/>
      <c r="H35" s="732"/>
      <c r="I35" s="732"/>
      <c r="J35" s="732"/>
      <c r="K35" s="732"/>
      <c r="L35" s="732"/>
      <c r="M35" s="732"/>
      <c r="N35" s="732"/>
      <c r="O35" s="732"/>
      <c r="P35" s="732"/>
      <c r="Q35" s="732"/>
      <c r="R35" s="732"/>
      <c r="S35" s="732"/>
      <c r="T35" s="732"/>
      <c r="U35" s="732"/>
      <c r="V35" s="732"/>
      <c r="W35" s="732"/>
      <c r="X35" s="732"/>
      <c r="Y35" s="732"/>
    </row>
    <row r="36" spans="1:25" ht="18" customHeight="1" x14ac:dyDescent="0.4">
      <c r="A36" s="207" t="s">
        <v>712</v>
      </c>
      <c r="B36" s="208">
        <f>B8+B13-B21</f>
        <v>0</v>
      </c>
      <c r="C36" s="732"/>
      <c r="D36" s="732"/>
      <c r="E36" s="732"/>
      <c r="F36" s="732"/>
      <c r="G36" s="732"/>
      <c r="H36" s="732"/>
      <c r="I36" s="732"/>
      <c r="J36" s="732"/>
      <c r="K36" s="732"/>
      <c r="L36" s="732"/>
      <c r="M36" s="732"/>
      <c r="N36" s="732"/>
      <c r="O36" s="732"/>
      <c r="P36" s="732"/>
      <c r="Q36" s="732"/>
      <c r="R36" s="732"/>
      <c r="S36" s="732"/>
      <c r="T36" s="732"/>
      <c r="U36" s="732"/>
      <c r="V36" s="732"/>
      <c r="W36" s="732"/>
      <c r="X36" s="732"/>
      <c r="Y36" s="732"/>
    </row>
    <row r="37" spans="1:25" ht="18" customHeight="1" x14ac:dyDescent="0.25">
      <c r="A37" s="732"/>
      <c r="B37" s="732"/>
      <c r="C37" s="732"/>
      <c r="D37" s="732"/>
      <c r="E37" s="732"/>
      <c r="F37" s="732"/>
      <c r="G37" s="732"/>
      <c r="H37" s="732"/>
      <c r="I37" s="732"/>
      <c r="J37" s="732"/>
      <c r="K37" s="732"/>
      <c r="L37" s="732"/>
      <c r="M37" s="732"/>
      <c r="N37" s="732"/>
      <c r="O37" s="732"/>
      <c r="P37" s="732"/>
      <c r="Q37" s="732"/>
      <c r="R37" s="732"/>
      <c r="S37" s="732"/>
      <c r="T37" s="732"/>
      <c r="U37" s="732"/>
      <c r="V37" s="732"/>
      <c r="W37" s="732"/>
      <c r="X37" s="732"/>
      <c r="Y37" s="732"/>
    </row>
    <row r="38" spans="1:25" ht="18" customHeight="1" x14ac:dyDescent="0.25">
      <c r="A38" s="732"/>
      <c r="B38" s="732"/>
      <c r="C38" s="732"/>
      <c r="D38" s="732"/>
      <c r="E38" s="732"/>
      <c r="F38" s="732"/>
      <c r="G38" s="732"/>
      <c r="H38" s="732"/>
      <c r="I38" s="732"/>
      <c r="J38" s="732"/>
      <c r="K38" s="732"/>
      <c r="L38" s="732"/>
      <c r="M38" s="732"/>
      <c r="N38" s="732"/>
      <c r="O38" s="732"/>
      <c r="P38" s="732"/>
      <c r="Q38" s="732"/>
      <c r="R38" s="732"/>
      <c r="S38" s="732"/>
      <c r="T38" s="732"/>
      <c r="U38" s="732"/>
      <c r="V38" s="732"/>
      <c r="W38" s="732"/>
      <c r="X38" s="732"/>
      <c r="Y38" s="732"/>
    </row>
    <row r="39" spans="1:25" ht="18" customHeight="1" x14ac:dyDescent="0.25">
      <c r="A39" s="732"/>
      <c r="B39" s="732"/>
      <c r="C39" s="732"/>
      <c r="D39" s="732"/>
      <c r="E39" s="732"/>
      <c r="F39" s="732"/>
      <c r="G39" s="732"/>
      <c r="H39" s="732"/>
      <c r="I39" s="732"/>
      <c r="J39" s="732"/>
      <c r="K39" s="732"/>
      <c r="L39" s="732"/>
      <c r="M39" s="732"/>
      <c r="N39" s="732"/>
      <c r="O39" s="732"/>
      <c r="P39" s="732"/>
      <c r="Q39" s="732"/>
      <c r="R39" s="732"/>
      <c r="S39" s="732"/>
      <c r="T39" s="732"/>
      <c r="U39" s="732"/>
      <c r="V39" s="732"/>
      <c r="W39" s="732"/>
      <c r="X39" s="732"/>
      <c r="Y39" s="732"/>
    </row>
    <row r="40" spans="1:25" ht="18" customHeight="1" x14ac:dyDescent="0.25">
      <c r="A40" s="732"/>
      <c r="B40" s="732"/>
      <c r="C40" s="732"/>
      <c r="D40" s="732"/>
      <c r="E40" s="732"/>
      <c r="F40" s="732"/>
      <c r="G40" s="732"/>
      <c r="H40" s="732"/>
      <c r="I40" s="732"/>
      <c r="J40" s="732"/>
      <c r="K40" s="732"/>
      <c r="L40" s="732"/>
      <c r="M40" s="732"/>
      <c r="N40" s="732"/>
      <c r="O40" s="732"/>
      <c r="P40" s="732"/>
      <c r="Q40" s="732"/>
      <c r="R40" s="732"/>
      <c r="S40" s="732"/>
      <c r="T40" s="732"/>
      <c r="U40" s="732"/>
      <c r="V40" s="732"/>
      <c r="W40" s="732"/>
      <c r="X40" s="732"/>
      <c r="Y40" s="732"/>
    </row>
    <row r="41" spans="1:25" ht="18" customHeight="1" x14ac:dyDescent="0.25">
      <c r="A41" s="732"/>
      <c r="B41" s="732"/>
      <c r="C41" s="732"/>
      <c r="D41" s="732"/>
      <c r="E41" s="732"/>
      <c r="F41" s="732"/>
      <c r="G41" s="732"/>
      <c r="H41" s="732"/>
      <c r="I41" s="732"/>
      <c r="J41" s="732"/>
      <c r="K41" s="732"/>
      <c r="L41" s="732"/>
      <c r="M41" s="732"/>
      <c r="N41" s="732"/>
      <c r="O41" s="732"/>
      <c r="P41" s="732"/>
      <c r="Q41" s="732"/>
      <c r="R41" s="732"/>
      <c r="S41" s="732"/>
      <c r="T41" s="732"/>
      <c r="U41" s="732"/>
      <c r="V41" s="732"/>
      <c r="W41" s="732"/>
      <c r="X41" s="732"/>
      <c r="Y41" s="732"/>
    </row>
    <row r="42" spans="1:25" ht="18" customHeight="1" x14ac:dyDescent="0.25">
      <c r="A42" s="732"/>
      <c r="B42" s="732"/>
      <c r="C42" s="732"/>
      <c r="D42" s="732"/>
      <c r="E42" s="732"/>
      <c r="F42" s="732"/>
      <c r="G42" s="732"/>
      <c r="H42" s="732"/>
      <c r="I42" s="732"/>
      <c r="J42" s="732"/>
      <c r="K42" s="732"/>
      <c r="L42" s="732"/>
      <c r="M42" s="732"/>
      <c r="N42" s="732"/>
      <c r="O42" s="732"/>
      <c r="P42" s="732"/>
      <c r="Q42" s="732"/>
      <c r="R42" s="732"/>
      <c r="S42" s="732"/>
      <c r="T42" s="732"/>
      <c r="U42" s="732"/>
      <c r="V42" s="732"/>
      <c r="W42" s="732"/>
      <c r="X42" s="732"/>
      <c r="Y42" s="732"/>
    </row>
    <row r="43" spans="1:25" ht="18" customHeight="1" x14ac:dyDescent="0.25">
      <c r="A43" s="732"/>
      <c r="B43" s="732"/>
      <c r="C43" s="732"/>
      <c r="D43" s="732"/>
      <c r="E43" s="732"/>
      <c r="F43" s="732"/>
      <c r="G43" s="732"/>
      <c r="H43" s="732"/>
      <c r="I43" s="732"/>
      <c r="J43" s="732"/>
      <c r="K43" s="732"/>
      <c r="L43" s="732"/>
      <c r="M43" s="732"/>
      <c r="N43" s="732"/>
      <c r="O43" s="732"/>
      <c r="P43" s="732"/>
      <c r="Q43" s="732"/>
      <c r="R43" s="732"/>
      <c r="S43" s="732"/>
      <c r="T43" s="732"/>
      <c r="U43" s="732"/>
      <c r="V43" s="732"/>
      <c r="W43" s="732"/>
      <c r="X43" s="732"/>
      <c r="Y43" s="732"/>
    </row>
    <row r="44" spans="1:25" ht="18" customHeight="1" x14ac:dyDescent="0.25">
      <c r="A44" s="732"/>
      <c r="B44" s="732"/>
      <c r="C44" s="732"/>
      <c r="D44" s="732"/>
      <c r="E44" s="732"/>
      <c r="F44" s="732"/>
      <c r="G44" s="732"/>
      <c r="H44" s="732"/>
      <c r="I44" s="732"/>
      <c r="J44" s="732"/>
      <c r="K44" s="732"/>
      <c r="L44" s="732"/>
      <c r="M44" s="732"/>
      <c r="N44" s="732"/>
      <c r="O44" s="732"/>
      <c r="P44" s="732"/>
      <c r="Q44" s="732"/>
      <c r="R44" s="732"/>
      <c r="S44" s="732"/>
      <c r="T44" s="732"/>
      <c r="U44" s="732"/>
      <c r="V44" s="732"/>
      <c r="W44" s="732"/>
      <c r="X44" s="732"/>
      <c r="Y44" s="732"/>
    </row>
    <row r="45" spans="1:25" ht="18" customHeight="1" x14ac:dyDescent="0.25">
      <c r="A45" s="732"/>
      <c r="B45" s="732"/>
      <c r="C45" s="732"/>
      <c r="D45" s="732"/>
      <c r="E45" s="732"/>
      <c r="F45" s="732"/>
      <c r="G45" s="732"/>
      <c r="H45" s="732"/>
      <c r="I45" s="732"/>
      <c r="J45" s="732"/>
      <c r="K45" s="732"/>
      <c r="L45" s="732"/>
      <c r="M45" s="732"/>
      <c r="N45" s="732"/>
      <c r="O45" s="732"/>
      <c r="P45" s="732"/>
      <c r="Q45" s="732"/>
      <c r="R45" s="732"/>
      <c r="S45" s="732"/>
      <c r="T45" s="732"/>
      <c r="U45" s="732"/>
      <c r="V45" s="732"/>
      <c r="W45" s="732"/>
      <c r="X45" s="732"/>
      <c r="Y45" s="732"/>
    </row>
    <row r="46" spans="1:25" ht="18" customHeight="1" x14ac:dyDescent="0.25">
      <c r="A46" s="732"/>
      <c r="B46" s="732"/>
      <c r="C46" s="732"/>
      <c r="D46" s="732"/>
      <c r="E46" s="732"/>
      <c r="F46" s="732"/>
      <c r="G46" s="732"/>
      <c r="H46" s="732"/>
      <c r="I46" s="732"/>
      <c r="J46" s="732"/>
      <c r="K46" s="732"/>
      <c r="L46" s="732"/>
      <c r="M46" s="732"/>
      <c r="N46" s="732"/>
      <c r="O46" s="732"/>
      <c r="P46" s="732"/>
      <c r="Q46" s="732"/>
      <c r="R46" s="732"/>
      <c r="S46" s="732"/>
      <c r="T46" s="732"/>
      <c r="U46" s="732"/>
      <c r="V46" s="732"/>
      <c r="W46" s="732"/>
      <c r="X46" s="732"/>
      <c r="Y46" s="732"/>
    </row>
    <row r="47" spans="1:25" ht="18" customHeight="1" x14ac:dyDescent="0.25">
      <c r="A47" s="732"/>
      <c r="B47" s="732"/>
      <c r="C47" s="732"/>
      <c r="D47" s="732"/>
      <c r="E47" s="732"/>
      <c r="F47" s="732"/>
      <c r="G47" s="732"/>
      <c r="H47" s="732"/>
      <c r="I47" s="732"/>
      <c r="J47" s="732"/>
      <c r="K47" s="732"/>
      <c r="L47" s="732"/>
      <c r="M47" s="732"/>
      <c r="N47" s="732"/>
      <c r="O47" s="732"/>
      <c r="P47" s="732"/>
      <c r="Q47" s="732"/>
      <c r="R47" s="732"/>
      <c r="S47" s="732"/>
      <c r="T47" s="732"/>
      <c r="U47" s="732"/>
      <c r="V47" s="732"/>
      <c r="W47" s="732"/>
      <c r="X47" s="732"/>
      <c r="Y47" s="732"/>
    </row>
    <row r="48" spans="1:25" ht="18" customHeight="1" x14ac:dyDescent="0.25">
      <c r="A48" s="732"/>
      <c r="B48" s="732"/>
      <c r="C48" s="732"/>
      <c r="D48" s="732"/>
      <c r="E48" s="732"/>
      <c r="F48" s="732"/>
      <c r="G48" s="732"/>
      <c r="H48" s="732"/>
      <c r="I48" s="732"/>
      <c r="J48" s="732"/>
      <c r="K48" s="732"/>
      <c r="L48" s="732"/>
      <c r="M48" s="732"/>
      <c r="N48" s="732"/>
      <c r="O48" s="732"/>
      <c r="P48" s="732"/>
      <c r="Q48" s="732"/>
      <c r="R48" s="732"/>
      <c r="S48" s="732"/>
      <c r="T48" s="732"/>
      <c r="U48" s="732"/>
      <c r="V48" s="732"/>
      <c r="W48" s="732"/>
      <c r="X48" s="732"/>
      <c r="Y48" s="732"/>
    </row>
    <row r="49" spans="1:25" ht="18" customHeight="1" x14ac:dyDescent="0.25">
      <c r="A49" s="732"/>
      <c r="B49" s="732"/>
      <c r="C49" s="732"/>
      <c r="D49" s="732"/>
      <c r="E49" s="732"/>
      <c r="F49" s="732"/>
      <c r="G49" s="732"/>
      <c r="H49" s="732"/>
      <c r="I49" s="732"/>
      <c r="J49" s="732"/>
      <c r="K49" s="732"/>
      <c r="L49" s="732"/>
      <c r="M49" s="732"/>
      <c r="N49" s="732"/>
      <c r="O49" s="732"/>
      <c r="P49" s="732"/>
      <c r="Q49" s="732"/>
      <c r="R49" s="732"/>
      <c r="S49" s="732"/>
      <c r="T49" s="732"/>
      <c r="U49" s="732"/>
      <c r="V49" s="732"/>
      <c r="W49" s="732"/>
      <c r="X49" s="732"/>
      <c r="Y49" s="732"/>
    </row>
    <row r="50" spans="1:25" ht="18" customHeight="1" x14ac:dyDescent="0.25">
      <c r="A50" s="732"/>
      <c r="B50" s="732"/>
      <c r="C50" s="732"/>
      <c r="D50" s="732"/>
      <c r="E50" s="732"/>
      <c r="F50" s="732"/>
      <c r="G50" s="732"/>
      <c r="H50" s="732"/>
      <c r="I50" s="732"/>
      <c r="J50" s="732"/>
      <c r="K50" s="732"/>
      <c r="L50" s="732"/>
      <c r="M50" s="732"/>
      <c r="N50" s="732"/>
      <c r="O50" s="732"/>
      <c r="P50" s="732"/>
      <c r="Q50" s="732"/>
      <c r="R50" s="732"/>
      <c r="S50" s="732"/>
      <c r="T50" s="732"/>
      <c r="U50" s="732"/>
      <c r="V50" s="732"/>
      <c r="W50" s="732"/>
      <c r="X50" s="732"/>
      <c r="Y50" s="732"/>
    </row>
    <row r="51" spans="1:25" ht="18" customHeight="1" x14ac:dyDescent="0.25">
      <c r="A51" s="732"/>
      <c r="B51" s="732"/>
      <c r="C51" s="732"/>
      <c r="D51" s="732"/>
      <c r="E51" s="732"/>
      <c r="F51" s="732"/>
      <c r="G51" s="732"/>
      <c r="H51" s="732"/>
      <c r="I51" s="732"/>
      <c r="J51" s="732"/>
      <c r="K51" s="732"/>
      <c r="L51" s="732"/>
      <c r="M51" s="732"/>
      <c r="N51" s="732"/>
      <c r="O51" s="732"/>
      <c r="P51" s="732"/>
      <c r="Q51" s="732"/>
      <c r="R51" s="732"/>
      <c r="S51" s="732"/>
      <c r="T51" s="732"/>
      <c r="U51" s="732"/>
      <c r="V51" s="732"/>
      <c r="W51" s="732"/>
      <c r="X51" s="732"/>
      <c r="Y51" s="732"/>
    </row>
    <row r="52" spans="1:25" ht="18" customHeight="1" x14ac:dyDescent="0.25">
      <c r="A52" s="732"/>
      <c r="B52" s="732"/>
      <c r="C52" s="732"/>
      <c r="D52" s="732"/>
      <c r="E52" s="732"/>
      <c r="F52" s="732"/>
      <c r="G52" s="732"/>
      <c r="H52" s="732"/>
      <c r="I52" s="732"/>
      <c r="J52" s="732"/>
      <c r="K52" s="732"/>
      <c r="L52" s="732"/>
      <c r="M52" s="732"/>
      <c r="N52" s="732"/>
      <c r="O52" s="732"/>
      <c r="P52" s="732"/>
      <c r="Q52" s="732"/>
      <c r="R52" s="732"/>
      <c r="S52" s="732"/>
      <c r="T52" s="732"/>
      <c r="U52" s="732"/>
      <c r="V52" s="732"/>
      <c r="W52" s="732"/>
      <c r="X52" s="732"/>
      <c r="Y52" s="732"/>
    </row>
    <row r="53" spans="1:25" ht="18" customHeight="1" x14ac:dyDescent="0.25">
      <c r="A53" s="732"/>
      <c r="B53" s="732"/>
      <c r="C53" s="732"/>
      <c r="D53" s="732"/>
      <c r="E53" s="732"/>
      <c r="F53" s="732"/>
      <c r="G53" s="732"/>
      <c r="H53" s="732"/>
      <c r="I53" s="732"/>
      <c r="J53" s="732"/>
      <c r="K53" s="732"/>
      <c r="L53" s="732"/>
      <c r="M53" s="732"/>
      <c r="N53" s="732"/>
      <c r="O53" s="732"/>
      <c r="P53" s="732"/>
      <c r="Q53" s="732"/>
      <c r="R53" s="732"/>
      <c r="S53" s="732"/>
      <c r="T53" s="732"/>
      <c r="U53" s="732"/>
      <c r="V53" s="732"/>
      <c r="W53" s="732"/>
      <c r="X53" s="732"/>
      <c r="Y53" s="732"/>
    </row>
    <row r="54" spans="1:25" ht="18" customHeight="1" x14ac:dyDescent="0.25">
      <c r="A54" s="732"/>
      <c r="B54" s="732"/>
      <c r="C54" s="732"/>
      <c r="D54" s="732"/>
      <c r="E54" s="732"/>
      <c r="F54" s="732"/>
      <c r="G54" s="732"/>
      <c r="H54" s="732"/>
      <c r="I54" s="732"/>
      <c r="J54" s="732"/>
      <c r="K54" s="732"/>
      <c r="L54" s="732"/>
      <c r="M54" s="732"/>
      <c r="N54" s="732"/>
      <c r="O54" s="732"/>
      <c r="P54" s="732"/>
      <c r="Q54" s="732"/>
      <c r="R54" s="732"/>
      <c r="S54" s="732"/>
      <c r="T54" s="732"/>
      <c r="U54" s="732"/>
      <c r="V54" s="732"/>
      <c r="W54" s="732"/>
      <c r="X54" s="732"/>
      <c r="Y54" s="732"/>
    </row>
    <row r="55" spans="1:25" ht="18" customHeight="1" x14ac:dyDescent="0.25">
      <c r="A55" s="732"/>
      <c r="B55" s="732"/>
      <c r="C55" s="732"/>
      <c r="D55" s="732"/>
      <c r="E55" s="732"/>
      <c r="F55" s="732"/>
      <c r="G55" s="732"/>
      <c r="H55" s="732"/>
      <c r="I55" s="732"/>
      <c r="J55" s="732"/>
      <c r="K55" s="732"/>
      <c r="L55" s="732"/>
      <c r="M55" s="732"/>
      <c r="N55" s="732"/>
      <c r="O55" s="732"/>
      <c r="P55" s="732"/>
      <c r="Q55" s="732"/>
      <c r="R55" s="732"/>
      <c r="S55" s="732"/>
      <c r="T55" s="732"/>
      <c r="U55" s="732"/>
      <c r="V55" s="732"/>
      <c r="W55" s="732"/>
      <c r="X55" s="732"/>
      <c r="Y55" s="732"/>
    </row>
    <row r="56" spans="1:25" ht="18" customHeight="1" x14ac:dyDescent="0.25">
      <c r="A56" s="732"/>
      <c r="B56" s="732"/>
      <c r="C56" s="732"/>
      <c r="D56" s="732"/>
      <c r="E56" s="732"/>
      <c r="F56" s="732"/>
      <c r="G56" s="732"/>
      <c r="H56" s="732"/>
      <c r="I56" s="732"/>
      <c r="J56" s="732"/>
      <c r="K56" s="732"/>
      <c r="L56" s="732"/>
      <c r="M56" s="732"/>
      <c r="N56" s="732"/>
      <c r="O56" s="732"/>
      <c r="P56" s="732"/>
      <c r="Q56" s="732"/>
      <c r="R56" s="732"/>
      <c r="S56" s="732"/>
      <c r="T56" s="732"/>
      <c r="U56" s="732"/>
      <c r="V56" s="732"/>
      <c r="W56" s="732"/>
      <c r="X56" s="732"/>
      <c r="Y56" s="732"/>
    </row>
    <row r="57" spans="1:25" ht="18" customHeight="1" x14ac:dyDescent="0.25">
      <c r="A57" s="732"/>
      <c r="B57" s="732"/>
      <c r="C57" s="732"/>
      <c r="D57" s="732"/>
      <c r="E57" s="732"/>
      <c r="F57" s="732"/>
      <c r="G57" s="732"/>
      <c r="H57" s="732"/>
      <c r="I57" s="732"/>
      <c r="J57" s="732"/>
      <c r="K57" s="732"/>
      <c r="L57" s="732"/>
      <c r="M57" s="732"/>
      <c r="N57" s="732"/>
      <c r="O57" s="732"/>
      <c r="P57" s="732"/>
      <c r="Q57" s="732"/>
      <c r="R57" s="732"/>
      <c r="S57" s="732"/>
      <c r="T57" s="732"/>
      <c r="U57" s="732"/>
      <c r="V57" s="732"/>
      <c r="W57" s="732"/>
      <c r="X57" s="732"/>
      <c r="Y57" s="732"/>
    </row>
    <row r="58" spans="1:25" ht="18" customHeight="1" x14ac:dyDescent="0.25">
      <c r="A58" s="732"/>
      <c r="B58" s="732"/>
      <c r="C58" s="732"/>
      <c r="D58" s="732"/>
      <c r="E58" s="732"/>
      <c r="F58" s="732"/>
      <c r="G58" s="732"/>
      <c r="H58" s="732"/>
      <c r="I58" s="732"/>
      <c r="J58" s="732"/>
      <c r="K58" s="732"/>
      <c r="L58" s="732"/>
      <c r="M58" s="732"/>
      <c r="N58" s="732"/>
      <c r="O58" s="732"/>
      <c r="P58" s="732"/>
      <c r="Q58" s="732"/>
      <c r="R58" s="732"/>
      <c r="S58" s="732"/>
      <c r="T58" s="732"/>
      <c r="U58" s="732"/>
      <c r="V58" s="732"/>
      <c r="W58" s="732"/>
      <c r="X58" s="732"/>
      <c r="Y58" s="732"/>
    </row>
    <row r="59" spans="1:25" ht="18" customHeight="1" x14ac:dyDescent="0.25">
      <c r="A59" s="732"/>
      <c r="B59" s="732"/>
      <c r="C59" s="732"/>
      <c r="D59" s="732"/>
      <c r="E59" s="732"/>
      <c r="F59" s="732"/>
      <c r="G59" s="732"/>
      <c r="H59" s="732"/>
      <c r="I59" s="732"/>
      <c r="J59" s="732"/>
      <c r="K59" s="732"/>
      <c r="L59" s="732"/>
      <c r="M59" s="732"/>
      <c r="N59" s="732"/>
      <c r="O59" s="732"/>
      <c r="P59" s="732"/>
      <c r="Q59" s="732"/>
      <c r="R59" s="732"/>
      <c r="S59" s="732"/>
      <c r="T59" s="732"/>
      <c r="U59" s="732"/>
      <c r="V59" s="732"/>
      <c r="W59" s="732"/>
      <c r="X59" s="732"/>
      <c r="Y59" s="732"/>
    </row>
    <row r="60" spans="1:25" ht="18" customHeight="1" x14ac:dyDescent="0.25">
      <c r="A60" s="732"/>
      <c r="B60" s="732"/>
      <c r="C60" s="732"/>
      <c r="D60" s="732"/>
      <c r="E60" s="732"/>
      <c r="F60" s="732"/>
      <c r="G60" s="732"/>
      <c r="H60" s="732"/>
      <c r="I60" s="732"/>
      <c r="J60" s="732"/>
      <c r="K60" s="732"/>
      <c r="L60" s="732"/>
      <c r="M60" s="732"/>
      <c r="N60" s="732"/>
      <c r="O60" s="732"/>
      <c r="P60" s="732"/>
      <c r="Q60" s="732"/>
      <c r="R60" s="732"/>
      <c r="S60" s="732"/>
      <c r="T60" s="732"/>
      <c r="U60" s="732"/>
      <c r="V60" s="732"/>
      <c r="W60" s="732"/>
      <c r="X60" s="732"/>
      <c r="Y60" s="732"/>
    </row>
    <row r="61" spans="1:25" ht="18" customHeight="1" x14ac:dyDescent="0.25">
      <c r="A61" s="732"/>
      <c r="B61" s="732"/>
      <c r="C61" s="732"/>
      <c r="D61" s="732"/>
      <c r="E61" s="732"/>
      <c r="F61" s="732"/>
      <c r="G61" s="732"/>
      <c r="H61" s="732"/>
      <c r="I61" s="732"/>
      <c r="J61" s="732"/>
      <c r="K61" s="732"/>
      <c r="L61" s="732"/>
      <c r="M61" s="732"/>
      <c r="N61" s="732"/>
      <c r="O61" s="732"/>
      <c r="P61" s="732"/>
      <c r="Q61" s="732"/>
      <c r="R61" s="732"/>
      <c r="S61" s="732"/>
      <c r="T61" s="732"/>
      <c r="U61" s="732"/>
      <c r="V61" s="732"/>
      <c r="W61" s="732"/>
      <c r="X61" s="732"/>
      <c r="Y61" s="732"/>
    </row>
    <row r="62" spans="1:25" ht="18" customHeight="1" x14ac:dyDescent="0.25">
      <c r="A62" s="732"/>
      <c r="B62" s="732"/>
      <c r="C62" s="732"/>
      <c r="D62" s="732"/>
      <c r="E62" s="732"/>
      <c r="F62" s="732"/>
      <c r="G62" s="732"/>
      <c r="H62" s="732"/>
      <c r="I62" s="732"/>
      <c r="J62" s="732"/>
      <c r="K62" s="732"/>
      <c r="L62" s="732"/>
      <c r="M62" s="732"/>
      <c r="N62" s="732"/>
      <c r="O62" s="732"/>
      <c r="P62" s="732"/>
      <c r="Q62" s="732"/>
      <c r="R62" s="732"/>
      <c r="S62" s="732"/>
      <c r="T62" s="732"/>
      <c r="U62" s="732"/>
      <c r="V62" s="732"/>
      <c r="W62" s="732"/>
      <c r="X62" s="732"/>
      <c r="Y62" s="732"/>
    </row>
    <row r="63" spans="1:25" ht="18" customHeight="1" x14ac:dyDescent="0.25">
      <c r="A63" s="732"/>
      <c r="B63" s="732"/>
      <c r="C63" s="732"/>
      <c r="D63" s="732"/>
      <c r="E63" s="732"/>
      <c r="F63" s="732"/>
      <c r="G63" s="732"/>
      <c r="H63" s="732"/>
      <c r="I63" s="732"/>
      <c r="J63" s="732"/>
      <c r="K63" s="732"/>
      <c r="L63" s="732"/>
      <c r="M63" s="732"/>
      <c r="N63" s="732"/>
      <c r="O63" s="732"/>
      <c r="P63" s="732"/>
      <c r="Q63" s="732"/>
      <c r="R63" s="732"/>
      <c r="S63" s="732"/>
      <c r="T63" s="732"/>
      <c r="U63" s="732"/>
      <c r="V63" s="732"/>
      <c r="W63" s="732"/>
      <c r="X63" s="732"/>
      <c r="Y63" s="732"/>
    </row>
    <row r="64" spans="1:25" ht="18" customHeight="1" x14ac:dyDescent="0.25">
      <c r="A64" s="732"/>
      <c r="B64" s="732"/>
      <c r="C64" s="732"/>
      <c r="D64" s="732"/>
      <c r="E64" s="732"/>
      <c r="F64" s="732"/>
      <c r="G64" s="732"/>
      <c r="H64" s="732"/>
      <c r="I64" s="732"/>
      <c r="J64" s="732"/>
      <c r="K64" s="732"/>
      <c r="L64" s="732"/>
      <c r="M64" s="732"/>
      <c r="N64" s="732"/>
      <c r="O64" s="732"/>
      <c r="P64" s="732"/>
      <c r="Q64" s="732"/>
      <c r="R64" s="732"/>
      <c r="S64" s="732"/>
      <c r="T64" s="732"/>
      <c r="U64" s="732"/>
      <c r="V64" s="732"/>
      <c r="W64" s="732"/>
      <c r="X64" s="732"/>
      <c r="Y64" s="732"/>
    </row>
    <row r="65" spans="1:25" ht="18" customHeight="1" x14ac:dyDescent="0.25">
      <c r="A65" s="732"/>
      <c r="B65" s="732"/>
      <c r="C65" s="732"/>
      <c r="D65" s="732"/>
      <c r="E65" s="732"/>
      <c r="F65" s="732"/>
      <c r="G65" s="732"/>
      <c r="H65" s="732"/>
      <c r="I65" s="732"/>
      <c r="J65" s="732"/>
      <c r="K65" s="732"/>
      <c r="L65" s="732"/>
      <c r="M65" s="732"/>
      <c r="N65" s="732"/>
      <c r="O65" s="732"/>
      <c r="P65" s="732"/>
      <c r="Q65" s="732"/>
      <c r="R65" s="732"/>
      <c r="S65" s="732"/>
      <c r="T65" s="732"/>
      <c r="U65" s="732"/>
      <c r="V65" s="732"/>
      <c r="W65" s="732"/>
      <c r="X65" s="732"/>
      <c r="Y65" s="732"/>
    </row>
    <row r="66" spans="1:25" ht="18" customHeight="1" x14ac:dyDescent="0.25">
      <c r="A66" s="732"/>
      <c r="B66" s="732"/>
      <c r="C66" s="732"/>
      <c r="D66" s="732"/>
      <c r="E66" s="732"/>
      <c r="F66" s="732"/>
      <c r="G66" s="732"/>
      <c r="H66" s="732"/>
      <c r="I66" s="732"/>
      <c r="J66" s="732"/>
      <c r="K66" s="732"/>
      <c r="L66" s="732"/>
      <c r="M66" s="732"/>
      <c r="N66" s="732"/>
      <c r="O66" s="732"/>
      <c r="P66" s="732"/>
      <c r="Q66" s="732"/>
      <c r="R66" s="732"/>
      <c r="S66" s="732"/>
      <c r="T66" s="732"/>
      <c r="U66" s="732"/>
      <c r="V66" s="732"/>
      <c r="W66" s="732"/>
      <c r="X66" s="732"/>
      <c r="Y66" s="732"/>
    </row>
    <row r="67" spans="1:25" ht="18" customHeight="1" x14ac:dyDescent="0.25">
      <c r="A67" s="732"/>
      <c r="B67" s="732"/>
      <c r="C67" s="732"/>
      <c r="D67" s="732"/>
      <c r="E67" s="732"/>
      <c r="F67" s="732"/>
      <c r="G67" s="732"/>
      <c r="H67" s="732"/>
      <c r="I67" s="732"/>
      <c r="J67" s="732"/>
      <c r="K67" s="732"/>
      <c r="L67" s="732"/>
      <c r="M67" s="732"/>
      <c r="N67" s="732"/>
      <c r="O67" s="732"/>
      <c r="P67" s="732"/>
      <c r="Q67" s="732"/>
      <c r="R67" s="732"/>
      <c r="S67" s="732"/>
      <c r="T67" s="732"/>
      <c r="U67" s="732"/>
      <c r="V67" s="732"/>
      <c r="W67" s="732"/>
      <c r="X67" s="732"/>
      <c r="Y67" s="732"/>
    </row>
    <row r="68" spans="1:25" ht="18" customHeight="1" x14ac:dyDescent="0.25">
      <c r="A68" s="732"/>
      <c r="B68" s="732"/>
      <c r="C68" s="732"/>
      <c r="D68" s="732"/>
      <c r="E68" s="732"/>
      <c r="F68" s="732"/>
      <c r="G68" s="732"/>
      <c r="H68" s="732"/>
      <c r="I68" s="732"/>
      <c r="J68" s="732"/>
      <c r="K68" s="732"/>
      <c r="L68" s="732"/>
      <c r="M68" s="732"/>
      <c r="N68" s="732"/>
      <c r="O68" s="732"/>
      <c r="P68" s="732"/>
      <c r="Q68" s="732"/>
      <c r="R68" s="732"/>
      <c r="S68" s="732"/>
      <c r="T68" s="732"/>
      <c r="U68" s="732"/>
      <c r="V68" s="732"/>
      <c r="W68" s="732"/>
      <c r="X68" s="732"/>
      <c r="Y68" s="732"/>
    </row>
    <row r="69" spans="1:25" ht="18" customHeight="1" x14ac:dyDescent="0.25">
      <c r="A69" s="732"/>
      <c r="B69" s="732"/>
      <c r="C69" s="732"/>
      <c r="D69" s="732"/>
      <c r="E69" s="732"/>
      <c r="F69" s="732"/>
      <c r="G69" s="732"/>
      <c r="H69" s="732"/>
      <c r="I69" s="732"/>
      <c r="J69" s="732"/>
      <c r="K69" s="732"/>
      <c r="L69" s="732"/>
      <c r="M69" s="732"/>
      <c r="N69" s="732"/>
      <c r="O69" s="732"/>
      <c r="P69" s="732"/>
      <c r="Q69" s="732"/>
      <c r="R69" s="732"/>
      <c r="S69" s="732"/>
      <c r="T69" s="732"/>
      <c r="U69" s="732"/>
      <c r="V69" s="732"/>
      <c r="W69" s="732"/>
      <c r="X69" s="732"/>
      <c r="Y69" s="732"/>
    </row>
    <row r="70" spans="1:25" ht="18" customHeight="1" x14ac:dyDescent="0.25">
      <c r="A70" s="732"/>
      <c r="B70" s="732"/>
      <c r="C70" s="732"/>
      <c r="D70" s="732"/>
      <c r="E70" s="732"/>
      <c r="F70" s="732"/>
      <c r="G70" s="732"/>
      <c r="H70" s="732"/>
      <c r="I70" s="732"/>
      <c r="J70" s="732"/>
      <c r="K70" s="732"/>
      <c r="L70" s="732"/>
      <c r="M70" s="732"/>
      <c r="N70" s="732"/>
      <c r="O70" s="732"/>
      <c r="P70" s="732"/>
      <c r="Q70" s="732"/>
      <c r="R70" s="732"/>
      <c r="S70" s="732"/>
      <c r="T70" s="732"/>
      <c r="U70" s="732"/>
      <c r="V70" s="732"/>
      <c r="W70" s="732"/>
      <c r="X70" s="732"/>
      <c r="Y70" s="732"/>
    </row>
    <row r="71" spans="1:25" ht="18" customHeight="1" x14ac:dyDescent="0.25">
      <c r="A71" s="732"/>
      <c r="B71" s="732"/>
      <c r="C71" s="732"/>
      <c r="D71" s="732"/>
      <c r="E71" s="732"/>
      <c r="F71" s="732"/>
      <c r="G71" s="732"/>
      <c r="H71" s="732"/>
      <c r="I71" s="732"/>
      <c r="J71" s="732"/>
      <c r="K71" s="732"/>
      <c r="L71" s="732"/>
      <c r="M71" s="732"/>
      <c r="N71" s="732"/>
      <c r="O71" s="732"/>
      <c r="P71" s="732"/>
      <c r="Q71" s="732"/>
      <c r="R71" s="732"/>
      <c r="S71" s="732"/>
      <c r="T71" s="732"/>
      <c r="U71" s="732"/>
      <c r="V71" s="732"/>
      <c r="W71" s="732"/>
      <c r="X71" s="732"/>
      <c r="Y71" s="732"/>
    </row>
    <row r="72" spans="1:25" ht="18" customHeight="1" x14ac:dyDescent="0.25">
      <c r="A72" s="732"/>
      <c r="B72" s="732"/>
      <c r="C72" s="732"/>
      <c r="D72" s="732"/>
      <c r="E72" s="732"/>
      <c r="F72" s="732"/>
      <c r="G72" s="732"/>
      <c r="H72" s="732"/>
      <c r="I72" s="732"/>
      <c r="J72" s="732"/>
      <c r="K72" s="732"/>
      <c r="L72" s="732"/>
      <c r="M72" s="732"/>
      <c r="N72" s="732"/>
      <c r="O72" s="732"/>
      <c r="P72" s="732"/>
      <c r="Q72" s="732"/>
      <c r="R72" s="732"/>
      <c r="S72" s="732"/>
      <c r="T72" s="732"/>
      <c r="U72" s="732"/>
      <c r="V72" s="732"/>
      <c r="W72" s="732"/>
      <c r="X72" s="732"/>
      <c r="Y72" s="732"/>
    </row>
    <row r="73" spans="1:25" ht="18" customHeight="1" x14ac:dyDescent="0.25">
      <c r="A73" s="732"/>
      <c r="B73" s="732"/>
      <c r="C73" s="732"/>
      <c r="D73" s="732"/>
      <c r="E73" s="732"/>
      <c r="F73" s="732"/>
      <c r="G73" s="732"/>
      <c r="H73" s="732"/>
      <c r="I73" s="732"/>
      <c r="J73" s="732"/>
      <c r="K73" s="732"/>
      <c r="L73" s="732"/>
      <c r="M73" s="732"/>
      <c r="N73" s="732"/>
      <c r="O73" s="732"/>
      <c r="P73" s="732"/>
      <c r="Q73" s="732"/>
      <c r="R73" s="732"/>
      <c r="S73" s="732"/>
      <c r="T73" s="732"/>
      <c r="U73" s="732"/>
      <c r="V73" s="732"/>
      <c r="W73" s="732"/>
      <c r="X73" s="732"/>
      <c r="Y73" s="732"/>
    </row>
    <row r="74" spans="1:25" ht="18" customHeight="1" x14ac:dyDescent="0.25">
      <c r="A74" s="732"/>
      <c r="B74" s="732"/>
      <c r="C74" s="732"/>
      <c r="D74" s="732"/>
      <c r="E74" s="732"/>
      <c r="F74" s="732"/>
      <c r="G74" s="732"/>
      <c r="H74" s="732"/>
      <c r="I74" s="732"/>
      <c r="J74" s="732"/>
      <c r="K74" s="732"/>
      <c r="L74" s="732"/>
      <c r="M74" s="732"/>
      <c r="N74" s="732"/>
      <c r="O74" s="732"/>
      <c r="P74" s="732"/>
      <c r="Q74" s="732"/>
      <c r="R74" s="732"/>
      <c r="S74" s="732"/>
      <c r="T74" s="732"/>
      <c r="U74" s="732"/>
      <c r="V74" s="732"/>
      <c r="W74" s="732"/>
      <c r="X74" s="732"/>
      <c r="Y74" s="732"/>
    </row>
    <row r="75" spans="1:25" ht="18" customHeight="1" x14ac:dyDescent="0.25">
      <c r="A75" s="732"/>
      <c r="B75" s="732"/>
      <c r="C75" s="732"/>
      <c r="D75" s="732"/>
      <c r="E75" s="732"/>
      <c r="F75" s="732"/>
      <c r="G75" s="732"/>
      <c r="H75" s="732"/>
      <c r="I75" s="732"/>
      <c r="J75" s="732"/>
      <c r="K75" s="732"/>
      <c r="L75" s="732"/>
      <c r="M75" s="732"/>
      <c r="N75" s="732"/>
      <c r="O75" s="732"/>
      <c r="P75" s="732"/>
      <c r="Q75" s="732"/>
      <c r="R75" s="732"/>
      <c r="S75" s="732"/>
      <c r="T75" s="732"/>
      <c r="U75" s="732"/>
      <c r="V75" s="732"/>
      <c r="W75" s="732"/>
      <c r="X75" s="732"/>
      <c r="Y75" s="732"/>
    </row>
    <row r="76" spans="1:25" ht="18" customHeight="1" x14ac:dyDescent="0.25">
      <c r="A76" s="732"/>
      <c r="B76" s="732"/>
      <c r="C76" s="732"/>
      <c r="D76" s="732"/>
      <c r="E76" s="732"/>
      <c r="F76" s="732"/>
      <c r="G76" s="732"/>
      <c r="H76" s="732"/>
      <c r="I76" s="732"/>
      <c r="J76" s="732"/>
      <c r="K76" s="732"/>
      <c r="L76" s="732"/>
      <c r="M76" s="732"/>
      <c r="N76" s="732"/>
      <c r="O76" s="732"/>
      <c r="P76" s="732"/>
      <c r="Q76" s="732"/>
      <c r="R76" s="732"/>
      <c r="S76" s="732"/>
      <c r="T76" s="732"/>
      <c r="U76" s="732"/>
      <c r="V76" s="732"/>
      <c r="W76" s="732"/>
      <c r="X76" s="732"/>
      <c r="Y76" s="732"/>
    </row>
    <row r="77" spans="1:25" ht="18" customHeight="1" x14ac:dyDescent="0.25">
      <c r="A77" s="732"/>
      <c r="B77" s="732"/>
      <c r="C77" s="732"/>
      <c r="D77" s="732"/>
      <c r="E77" s="732"/>
      <c r="F77" s="732"/>
      <c r="G77" s="732"/>
      <c r="H77" s="732"/>
      <c r="I77" s="732"/>
      <c r="J77" s="732"/>
      <c r="K77" s="732"/>
      <c r="L77" s="732"/>
      <c r="M77" s="732"/>
      <c r="N77" s="732"/>
      <c r="O77" s="732"/>
      <c r="P77" s="732"/>
      <c r="Q77" s="732"/>
      <c r="R77" s="732"/>
      <c r="S77" s="732"/>
      <c r="T77" s="732"/>
      <c r="U77" s="732"/>
      <c r="V77" s="732"/>
      <c r="W77" s="732"/>
      <c r="X77" s="732"/>
      <c r="Y77" s="732"/>
    </row>
    <row r="78" spans="1:25" ht="18" customHeight="1" x14ac:dyDescent="0.25">
      <c r="A78" s="732"/>
      <c r="B78" s="732"/>
      <c r="C78" s="732"/>
      <c r="D78" s="732"/>
      <c r="E78" s="732"/>
      <c r="F78" s="732"/>
      <c r="G78" s="732"/>
      <c r="H78" s="732"/>
      <c r="I78" s="732"/>
      <c r="J78" s="732"/>
      <c r="K78" s="732"/>
      <c r="L78" s="732"/>
      <c r="M78" s="732"/>
      <c r="N78" s="732"/>
      <c r="O78" s="732"/>
      <c r="P78" s="732"/>
      <c r="Q78" s="732"/>
      <c r="R78" s="732"/>
      <c r="S78" s="732"/>
      <c r="T78" s="732"/>
      <c r="U78" s="732"/>
      <c r="V78" s="732"/>
      <c r="W78" s="732"/>
      <c r="X78" s="732"/>
      <c r="Y78" s="732"/>
    </row>
    <row r="79" spans="1:25" ht="18" customHeight="1" x14ac:dyDescent="0.25">
      <c r="A79" s="732"/>
      <c r="B79" s="732"/>
      <c r="C79" s="732"/>
      <c r="D79" s="732"/>
      <c r="E79" s="732"/>
      <c r="F79" s="732"/>
      <c r="G79" s="732"/>
      <c r="H79" s="732"/>
      <c r="I79" s="732"/>
      <c r="J79" s="732"/>
      <c r="K79" s="732"/>
      <c r="L79" s="732"/>
      <c r="M79" s="732"/>
      <c r="N79" s="732"/>
      <c r="O79" s="732"/>
      <c r="P79" s="732"/>
      <c r="Q79" s="732"/>
      <c r="R79" s="732"/>
      <c r="S79" s="732"/>
      <c r="T79" s="732"/>
      <c r="U79" s="732"/>
      <c r="V79" s="732"/>
      <c r="W79" s="732"/>
      <c r="X79" s="732"/>
      <c r="Y79" s="732"/>
    </row>
    <row r="80" spans="1:25" ht="18" customHeight="1" x14ac:dyDescent="0.25">
      <c r="A80" s="732"/>
      <c r="B80" s="732"/>
      <c r="C80" s="732"/>
      <c r="D80" s="732"/>
      <c r="E80" s="732"/>
      <c r="F80" s="732"/>
      <c r="G80" s="732"/>
      <c r="H80" s="732"/>
      <c r="I80" s="732"/>
      <c r="J80" s="732"/>
      <c r="K80" s="732"/>
      <c r="L80" s="732"/>
      <c r="M80" s="732"/>
      <c r="N80" s="732"/>
      <c r="O80" s="732"/>
      <c r="P80" s="732"/>
      <c r="Q80" s="732"/>
      <c r="R80" s="732"/>
      <c r="S80" s="732"/>
      <c r="T80" s="732"/>
      <c r="U80" s="732"/>
      <c r="V80" s="732"/>
      <c r="W80" s="732"/>
      <c r="X80" s="732"/>
      <c r="Y80" s="732"/>
    </row>
    <row r="81" spans="1:25" ht="18" customHeight="1" x14ac:dyDescent="0.25">
      <c r="A81" s="732"/>
      <c r="B81" s="732"/>
      <c r="C81" s="732"/>
      <c r="D81" s="732"/>
      <c r="E81" s="732"/>
      <c r="F81" s="732"/>
      <c r="G81" s="732"/>
      <c r="H81" s="732"/>
      <c r="I81" s="732"/>
      <c r="J81" s="732"/>
      <c r="K81" s="732"/>
      <c r="L81" s="732"/>
      <c r="M81" s="732"/>
      <c r="N81" s="732"/>
      <c r="O81" s="732"/>
      <c r="P81" s="732"/>
      <c r="Q81" s="732"/>
      <c r="R81" s="732"/>
      <c r="S81" s="732"/>
      <c r="T81" s="732"/>
      <c r="U81" s="732"/>
      <c r="V81" s="732"/>
      <c r="W81" s="732"/>
      <c r="X81" s="732"/>
      <c r="Y81" s="732"/>
    </row>
    <row r="82" spans="1:25" ht="18" customHeight="1" x14ac:dyDescent="0.25">
      <c r="A82" s="732"/>
      <c r="B82" s="732"/>
      <c r="C82" s="732"/>
      <c r="D82" s="732"/>
      <c r="E82" s="732"/>
      <c r="F82" s="732"/>
      <c r="G82" s="732"/>
      <c r="H82" s="732"/>
      <c r="I82" s="732"/>
      <c r="J82" s="732"/>
      <c r="K82" s="732"/>
      <c r="L82" s="732"/>
      <c r="M82" s="732"/>
      <c r="N82" s="732"/>
      <c r="O82" s="732"/>
      <c r="P82" s="732"/>
      <c r="Q82" s="732"/>
      <c r="R82" s="732"/>
      <c r="S82" s="732"/>
      <c r="T82" s="732"/>
      <c r="U82" s="732"/>
      <c r="V82" s="732"/>
      <c r="W82" s="732"/>
      <c r="X82" s="732"/>
      <c r="Y82" s="732"/>
    </row>
    <row r="83" spans="1:25" ht="18" customHeight="1" x14ac:dyDescent="0.25">
      <c r="A83" s="732"/>
      <c r="B83" s="732"/>
      <c r="C83" s="732"/>
      <c r="D83" s="732"/>
      <c r="E83" s="732"/>
      <c r="F83" s="732"/>
      <c r="G83" s="732"/>
      <c r="H83" s="732"/>
      <c r="I83" s="732"/>
      <c r="J83" s="732"/>
      <c r="K83" s="732"/>
      <c r="L83" s="732"/>
      <c r="M83" s="732"/>
      <c r="N83" s="732"/>
      <c r="O83" s="732"/>
      <c r="P83" s="732"/>
      <c r="Q83" s="732"/>
      <c r="R83" s="732"/>
      <c r="S83" s="732"/>
      <c r="T83" s="732"/>
      <c r="U83" s="732"/>
      <c r="V83" s="732"/>
      <c r="W83" s="732"/>
      <c r="X83" s="732"/>
      <c r="Y83" s="732"/>
    </row>
    <row r="84" spans="1:25" ht="18" customHeight="1" x14ac:dyDescent="0.25">
      <c r="A84" s="732"/>
      <c r="B84" s="732"/>
      <c r="C84" s="732"/>
      <c r="D84" s="732"/>
      <c r="E84" s="732"/>
      <c r="F84" s="732"/>
      <c r="G84" s="732"/>
      <c r="H84" s="732"/>
      <c r="I84" s="732"/>
      <c r="J84" s="732"/>
      <c r="K84" s="732"/>
      <c r="L84" s="732"/>
      <c r="M84" s="732"/>
      <c r="N84" s="732"/>
      <c r="O84" s="732"/>
      <c r="P84" s="732"/>
      <c r="Q84" s="732"/>
      <c r="R84" s="732"/>
      <c r="S84" s="732"/>
      <c r="T84" s="732"/>
      <c r="U84" s="732"/>
      <c r="V84" s="732"/>
      <c r="W84" s="732"/>
      <c r="X84" s="732"/>
      <c r="Y84" s="732"/>
    </row>
    <row r="85" spans="1:25" ht="18" customHeight="1" x14ac:dyDescent="0.25">
      <c r="A85" s="732"/>
      <c r="B85" s="732"/>
      <c r="C85" s="732"/>
      <c r="D85" s="732"/>
      <c r="E85" s="732"/>
      <c r="F85" s="732"/>
      <c r="G85" s="732"/>
      <c r="H85" s="732"/>
      <c r="I85" s="732"/>
      <c r="J85" s="732"/>
      <c r="K85" s="732"/>
      <c r="L85" s="732"/>
      <c r="M85" s="732"/>
      <c r="N85" s="732"/>
      <c r="O85" s="732"/>
      <c r="P85" s="732"/>
      <c r="Q85" s="732"/>
      <c r="R85" s="732"/>
      <c r="S85" s="732"/>
      <c r="T85" s="732"/>
      <c r="U85" s="732"/>
      <c r="V85" s="732"/>
      <c r="W85" s="732"/>
      <c r="X85" s="732"/>
      <c r="Y85" s="732"/>
    </row>
    <row r="86" spans="1:25" ht="18" customHeight="1" x14ac:dyDescent="0.25">
      <c r="A86" s="732"/>
      <c r="B86" s="732"/>
      <c r="C86" s="732"/>
      <c r="D86" s="732"/>
      <c r="E86" s="732"/>
      <c r="F86" s="732"/>
      <c r="G86" s="732"/>
      <c r="H86" s="732"/>
      <c r="I86" s="732"/>
      <c r="J86" s="732"/>
      <c r="K86" s="732"/>
      <c r="L86" s="732"/>
      <c r="M86" s="732"/>
      <c r="N86" s="732"/>
      <c r="O86" s="732"/>
      <c r="P86" s="732"/>
      <c r="Q86" s="732"/>
      <c r="R86" s="732"/>
      <c r="S86" s="732"/>
      <c r="T86" s="732"/>
      <c r="U86" s="732"/>
      <c r="V86" s="732"/>
      <c r="W86" s="732"/>
      <c r="X86" s="732"/>
      <c r="Y86" s="732"/>
    </row>
    <row r="87" spans="1:25" ht="18" customHeight="1" x14ac:dyDescent="0.25">
      <c r="A87" s="732"/>
      <c r="B87" s="732"/>
      <c r="C87" s="732"/>
      <c r="D87" s="732"/>
      <c r="E87" s="732"/>
      <c r="F87" s="732"/>
      <c r="G87" s="732"/>
      <c r="H87" s="732"/>
      <c r="I87" s="732"/>
      <c r="J87" s="732"/>
      <c r="K87" s="732"/>
      <c r="L87" s="732"/>
      <c r="M87" s="732"/>
      <c r="N87" s="732"/>
      <c r="O87" s="732"/>
      <c r="P87" s="732"/>
      <c r="Q87" s="732"/>
      <c r="R87" s="732"/>
      <c r="S87" s="732"/>
      <c r="T87" s="732"/>
      <c r="U87" s="732"/>
      <c r="V87" s="732"/>
      <c r="W87" s="732"/>
      <c r="X87" s="732"/>
      <c r="Y87" s="732"/>
    </row>
    <row r="88" spans="1:25" ht="18" customHeight="1" x14ac:dyDescent="0.25">
      <c r="A88" s="732"/>
      <c r="B88" s="732"/>
      <c r="C88" s="732"/>
      <c r="D88" s="732"/>
      <c r="E88" s="732"/>
      <c r="F88" s="732"/>
      <c r="G88" s="732"/>
      <c r="H88" s="732"/>
      <c r="I88" s="732"/>
      <c r="J88" s="732"/>
      <c r="K88" s="732"/>
      <c r="L88" s="732"/>
      <c r="M88" s="732"/>
      <c r="N88" s="732"/>
      <c r="O88" s="732"/>
      <c r="P88" s="732"/>
      <c r="Q88" s="732"/>
      <c r="R88" s="732"/>
      <c r="S88" s="732"/>
      <c r="T88" s="732"/>
      <c r="U88" s="732"/>
      <c r="V88" s="732"/>
      <c r="W88" s="732"/>
      <c r="X88" s="732"/>
      <c r="Y88" s="732"/>
    </row>
    <row r="89" spans="1:25" ht="18" customHeight="1" x14ac:dyDescent="0.25">
      <c r="A89" s="732"/>
      <c r="B89" s="732"/>
      <c r="C89" s="732"/>
      <c r="D89" s="732"/>
      <c r="E89" s="732"/>
      <c r="F89" s="732"/>
      <c r="G89" s="732"/>
      <c r="H89" s="732"/>
      <c r="I89" s="732"/>
      <c r="J89" s="732"/>
      <c r="K89" s="732"/>
      <c r="L89" s="732"/>
      <c r="M89" s="732"/>
      <c r="N89" s="732"/>
      <c r="O89" s="732"/>
      <c r="P89" s="732"/>
      <c r="Q89" s="732"/>
      <c r="R89" s="732"/>
      <c r="S89" s="732"/>
      <c r="T89" s="732"/>
      <c r="U89" s="732"/>
      <c r="V89" s="732"/>
      <c r="W89" s="732"/>
      <c r="X89" s="732"/>
      <c r="Y89" s="732"/>
    </row>
    <row r="90" spans="1:25" ht="18" customHeight="1" x14ac:dyDescent="0.25">
      <c r="A90" s="732"/>
      <c r="B90" s="732"/>
      <c r="C90" s="732"/>
      <c r="D90" s="732"/>
      <c r="E90" s="732"/>
      <c r="F90" s="732"/>
      <c r="G90" s="732"/>
      <c r="H90" s="732"/>
      <c r="I90" s="732"/>
      <c r="J90" s="732"/>
      <c r="K90" s="732"/>
      <c r="L90" s="732"/>
      <c r="M90" s="732"/>
      <c r="N90" s="732"/>
      <c r="O90" s="732"/>
      <c r="P90" s="732"/>
      <c r="Q90" s="732"/>
      <c r="R90" s="732"/>
      <c r="S90" s="732"/>
      <c r="T90" s="732"/>
      <c r="U90" s="732"/>
      <c r="V90" s="732"/>
      <c r="W90" s="732"/>
      <c r="X90" s="732"/>
      <c r="Y90" s="732"/>
    </row>
    <row r="91" spans="1:25" ht="18" customHeight="1" x14ac:dyDescent="0.25">
      <c r="A91" s="732"/>
      <c r="B91" s="732"/>
      <c r="C91" s="732"/>
      <c r="D91" s="732"/>
      <c r="E91" s="732"/>
      <c r="F91" s="732"/>
      <c r="G91" s="732"/>
      <c r="H91" s="732"/>
      <c r="I91" s="732"/>
      <c r="J91" s="732"/>
      <c r="K91" s="732"/>
      <c r="L91" s="732"/>
      <c r="M91" s="732"/>
      <c r="N91" s="732"/>
      <c r="O91" s="732"/>
      <c r="P91" s="732"/>
      <c r="Q91" s="732"/>
      <c r="R91" s="732"/>
      <c r="S91" s="732"/>
      <c r="T91" s="732"/>
      <c r="U91" s="732"/>
      <c r="V91" s="732"/>
      <c r="W91" s="732"/>
      <c r="X91" s="732"/>
      <c r="Y91" s="732"/>
    </row>
    <row r="92" spans="1:25" ht="18" customHeight="1" x14ac:dyDescent="0.25">
      <c r="A92" s="732"/>
      <c r="B92" s="732"/>
      <c r="C92" s="732"/>
      <c r="D92" s="732"/>
      <c r="E92" s="732"/>
      <c r="F92" s="732"/>
      <c r="G92" s="732"/>
      <c r="H92" s="732"/>
      <c r="I92" s="732"/>
      <c r="J92" s="732"/>
      <c r="K92" s="732"/>
      <c r="L92" s="732"/>
      <c r="M92" s="732"/>
      <c r="N92" s="732"/>
      <c r="O92" s="732"/>
      <c r="P92" s="732"/>
      <c r="Q92" s="732"/>
      <c r="R92" s="732"/>
      <c r="S92" s="732"/>
      <c r="T92" s="732"/>
      <c r="U92" s="732"/>
      <c r="V92" s="732"/>
      <c r="W92" s="732"/>
      <c r="X92" s="732"/>
      <c r="Y92" s="732"/>
    </row>
    <row r="93" spans="1:25" ht="18" customHeight="1" x14ac:dyDescent="0.25">
      <c r="A93" s="732"/>
      <c r="B93" s="732"/>
      <c r="C93" s="732"/>
      <c r="D93" s="732"/>
      <c r="E93" s="732"/>
      <c r="F93" s="732"/>
      <c r="G93" s="732"/>
      <c r="H93" s="732"/>
      <c r="I93" s="732"/>
      <c r="J93" s="732"/>
      <c r="K93" s="732"/>
      <c r="L93" s="732"/>
      <c r="M93" s="732"/>
      <c r="N93" s="732"/>
      <c r="O93" s="732"/>
      <c r="P93" s="732"/>
      <c r="Q93" s="732"/>
      <c r="R93" s="732"/>
      <c r="S93" s="732"/>
      <c r="T93" s="732"/>
      <c r="U93" s="732"/>
      <c r="V93" s="732"/>
      <c r="W93" s="732"/>
      <c r="X93" s="732"/>
      <c r="Y93" s="732"/>
    </row>
    <row r="94" spans="1:25" ht="18" customHeight="1" x14ac:dyDescent="0.25">
      <c r="A94" s="732"/>
      <c r="B94" s="732"/>
      <c r="C94" s="732"/>
      <c r="D94" s="732"/>
      <c r="E94" s="732"/>
      <c r="F94" s="732"/>
      <c r="G94" s="732"/>
      <c r="H94" s="732"/>
      <c r="I94" s="732"/>
      <c r="J94" s="732"/>
      <c r="K94" s="732"/>
      <c r="L94" s="732"/>
      <c r="M94" s="732"/>
      <c r="N94" s="732"/>
      <c r="O94" s="732"/>
      <c r="P94" s="732"/>
      <c r="Q94" s="732"/>
      <c r="R94" s="732"/>
      <c r="S94" s="732"/>
      <c r="T94" s="732"/>
      <c r="U94" s="732"/>
      <c r="V94" s="732"/>
      <c r="W94" s="732"/>
      <c r="X94" s="732"/>
      <c r="Y94" s="732"/>
    </row>
    <row r="95" spans="1:25" ht="18" customHeight="1" x14ac:dyDescent="0.25">
      <c r="A95" s="732"/>
      <c r="B95" s="732"/>
      <c r="C95" s="732"/>
      <c r="D95" s="732"/>
      <c r="E95" s="732"/>
      <c r="F95" s="732"/>
      <c r="G95" s="732"/>
      <c r="H95" s="732"/>
      <c r="I95" s="732"/>
      <c r="J95" s="732"/>
      <c r="K95" s="732"/>
      <c r="L95" s="732"/>
      <c r="M95" s="732"/>
      <c r="N95" s="732"/>
      <c r="O95" s="732"/>
      <c r="P95" s="732"/>
      <c r="Q95" s="732"/>
      <c r="R95" s="732"/>
      <c r="S95" s="732"/>
      <c r="T95" s="732"/>
      <c r="U95" s="732"/>
      <c r="V95" s="732"/>
      <c r="W95" s="732"/>
      <c r="X95" s="732"/>
      <c r="Y95" s="732"/>
    </row>
    <row r="96" spans="1:25" ht="18" customHeight="1" x14ac:dyDescent="0.25">
      <c r="A96" s="732"/>
      <c r="B96" s="732"/>
      <c r="C96" s="732"/>
      <c r="D96" s="732"/>
      <c r="E96" s="732"/>
      <c r="F96" s="732"/>
      <c r="G96" s="732"/>
      <c r="H96" s="732"/>
      <c r="I96" s="732"/>
      <c r="J96" s="732"/>
      <c r="K96" s="732"/>
      <c r="L96" s="732"/>
      <c r="M96" s="732"/>
      <c r="N96" s="732"/>
      <c r="O96" s="732"/>
      <c r="P96" s="732"/>
      <c r="Q96" s="732"/>
      <c r="R96" s="732"/>
      <c r="S96" s="732"/>
      <c r="T96" s="732"/>
      <c r="U96" s="732"/>
      <c r="V96" s="732"/>
      <c r="W96" s="732"/>
      <c r="X96" s="732"/>
      <c r="Y96" s="732"/>
    </row>
    <row r="97" spans="1:25" ht="18" customHeight="1" x14ac:dyDescent="0.25">
      <c r="A97" s="732"/>
      <c r="B97" s="732"/>
      <c r="C97" s="732"/>
      <c r="D97" s="732"/>
      <c r="E97" s="732"/>
      <c r="F97" s="732"/>
      <c r="G97" s="732"/>
      <c r="H97" s="732"/>
      <c r="I97" s="732"/>
      <c r="J97" s="732"/>
      <c r="K97" s="732"/>
      <c r="L97" s="732"/>
      <c r="M97" s="732"/>
      <c r="N97" s="732"/>
      <c r="O97" s="732"/>
      <c r="P97" s="732"/>
      <c r="Q97" s="732"/>
      <c r="R97" s="732"/>
      <c r="S97" s="732"/>
      <c r="T97" s="732"/>
      <c r="U97" s="732"/>
      <c r="V97" s="732"/>
      <c r="W97" s="732"/>
      <c r="X97" s="732"/>
      <c r="Y97" s="732"/>
    </row>
    <row r="98" spans="1:25" ht="18" customHeight="1" x14ac:dyDescent="0.25">
      <c r="A98" s="732"/>
      <c r="B98" s="732"/>
      <c r="C98" s="732"/>
      <c r="D98" s="732"/>
      <c r="E98" s="732"/>
      <c r="F98" s="732"/>
      <c r="G98" s="732"/>
      <c r="H98" s="732"/>
      <c r="I98" s="732"/>
      <c r="J98" s="732"/>
      <c r="K98" s="732"/>
      <c r="L98" s="732"/>
      <c r="M98" s="732"/>
      <c r="N98" s="732"/>
      <c r="O98" s="732"/>
      <c r="P98" s="732"/>
      <c r="Q98" s="732"/>
      <c r="R98" s="732"/>
      <c r="S98" s="732"/>
      <c r="T98" s="732"/>
      <c r="U98" s="732"/>
      <c r="V98" s="732"/>
      <c r="W98" s="732"/>
      <c r="X98" s="732"/>
      <c r="Y98" s="732"/>
    </row>
    <row r="99" spans="1:25" ht="18" customHeight="1" x14ac:dyDescent="0.25">
      <c r="A99" s="732"/>
      <c r="B99" s="732"/>
      <c r="C99" s="732"/>
      <c r="D99" s="732"/>
      <c r="E99" s="732"/>
      <c r="F99" s="732"/>
      <c r="G99" s="732"/>
      <c r="H99" s="732"/>
      <c r="I99" s="732"/>
      <c r="J99" s="732"/>
      <c r="K99" s="732"/>
      <c r="L99" s="732"/>
      <c r="M99" s="732"/>
      <c r="N99" s="732"/>
      <c r="O99" s="732"/>
      <c r="P99" s="732"/>
      <c r="Q99" s="732"/>
      <c r="R99" s="732"/>
      <c r="S99" s="732"/>
      <c r="T99" s="732"/>
      <c r="U99" s="732"/>
      <c r="V99" s="732"/>
      <c r="W99" s="732"/>
      <c r="X99" s="732"/>
      <c r="Y99" s="732"/>
    </row>
    <row r="100" spans="1:25" ht="18" customHeight="1" x14ac:dyDescent="0.25">
      <c r="A100" s="732"/>
      <c r="B100" s="732"/>
      <c r="C100" s="732"/>
      <c r="D100" s="732"/>
      <c r="E100" s="732"/>
      <c r="F100" s="732"/>
      <c r="G100" s="732"/>
      <c r="H100" s="732"/>
      <c r="I100" s="732"/>
      <c r="J100" s="732"/>
      <c r="K100" s="732"/>
      <c r="L100" s="732"/>
      <c r="M100" s="732"/>
      <c r="N100" s="732"/>
      <c r="O100" s="732"/>
      <c r="P100" s="732"/>
      <c r="Q100" s="732"/>
      <c r="R100" s="732"/>
      <c r="S100" s="732"/>
      <c r="T100" s="732"/>
      <c r="U100" s="732"/>
      <c r="V100" s="732"/>
      <c r="W100" s="732"/>
      <c r="X100" s="732"/>
      <c r="Y100" s="732"/>
    </row>
    <row r="101" spans="1:25" ht="18" customHeight="1" x14ac:dyDescent="0.25">
      <c r="A101" s="732"/>
      <c r="B101" s="732"/>
      <c r="C101" s="732"/>
      <c r="D101" s="732"/>
      <c r="E101" s="732"/>
      <c r="F101" s="732"/>
      <c r="G101" s="732"/>
      <c r="H101" s="732"/>
      <c r="I101" s="732"/>
      <c r="J101" s="732"/>
      <c r="K101" s="732"/>
      <c r="L101" s="732"/>
      <c r="M101" s="732"/>
      <c r="N101" s="732"/>
      <c r="O101" s="732"/>
      <c r="P101" s="732"/>
      <c r="Q101" s="732"/>
      <c r="R101" s="732"/>
      <c r="S101" s="732"/>
      <c r="T101" s="732"/>
      <c r="U101" s="732"/>
      <c r="V101" s="732"/>
      <c r="W101" s="732"/>
      <c r="X101" s="732"/>
      <c r="Y101" s="732"/>
    </row>
    <row r="102" spans="1:25" ht="18" customHeight="1" x14ac:dyDescent="0.25">
      <c r="A102" s="732"/>
      <c r="B102" s="732"/>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row>
    <row r="103" spans="1:25" ht="18" customHeight="1" x14ac:dyDescent="0.25">
      <c r="A103" s="732"/>
      <c r="B103" s="732"/>
      <c r="C103" s="732"/>
      <c r="D103" s="732"/>
      <c r="E103" s="732"/>
      <c r="F103" s="732"/>
      <c r="G103" s="732"/>
      <c r="H103" s="732"/>
      <c r="I103" s="732"/>
      <c r="J103" s="732"/>
      <c r="K103" s="732"/>
      <c r="L103" s="732"/>
      <c r="M103" s="732"/>
      <c r="N103" s="732"/>
      <c r="O103" s="732"/>
      <c r="P103" s="732"/>
      <c r="Q103" s="732"/>
      <c r="R103" s="732"/>
      <c r="S103" s="732"/>
      <c r="T103" s="732"/>
      <c r="U103" s="732"/>
      <c r="V103" s="732"/>
      <c r="W103" s="732"/>
      <c r="X103" s="732"/>
      <c r="Y103" s="732"/>
    </row>
    <row r="104" spans="1:25" ht="18" customHeight="1" x14ac:dyDescent="0.25">
      <c r="A104" s="732"/>
      <c r="B104" s="732"/>
      <c r="C104" s="732"/>
      <c r="D104" s="732"/>
      <c r="E104" s="732"/>
      <c r="F104" s="732"/>
      <c r="G104" s="732"/>
      <c r="H104" s="732"/>
      <c r="I104" s="732"/>
      <c r="J104" s="732"/>
      <c r="K104" s="732"/>
      <c r="L104" s="732"/>
      <c r="M104" s="732"/>
      <c r="N104" s="732"/>
      <c r="O104" s="732"/>
      <c r="P104" s="732"/>
      <c r="Q104" s="732"/>
      <c r="R104" s="732"/>
      <c r="S104" s="732"/>
      <c r="T104" s="732"/>
      <c r="U104" s="732"/>
      <c r="V104" s="732"/>
      <c r="W104" s="732"/>
      <c r="X104" s="732"/>
      <c r="Y104" s="732"/>
    </row>
    <row r="105" spans="1:25" ht="18" customHeight="1" x14ac:dyDescent="0.25">
      <c r="A105" s="732"/>
      <c r="B105" s="732"/>
      <c r="C105" s="732"/>
      <c r="D105" s="732"/>
      <c r="E105" s="732"/>
      <c r="F105" s="732"/>
      <c r="G105" s="732"/>
      <c r="H105" s="732"/>
      <c r="I105" s="732"/>
      <c r="J105" s="732"/>
      <c r="K105" s="732"/>
      <c r="L105" s="732"/>
      <c r="M105" s="732"/>
      <c r="N105" s="732"/>
      <c r="O105" s="732"/>
      <c r="P105" s="732"/>
      <c r="Q105" s="732"/>
      <c r="R105" s="732"/>
      <c r="S105" s="732"/>
      <c r="T105" s="732"/>
      <c r="U105" s="732"/>
      <c r="V105" s="732"/>
      <c r="W105" s="732"/>
      <c r="X105" s="732"/>
      <c r="Y105" s="732"/>
    </row>
    <row r="106" spans="1:25" ht="18" customHeight="1" x14ac:dyDescent="0.25">
      <c r="A106" s="732"/>
      <c r="B106" s="732"/>
      <c r="C106" s="732"/>
      <c r="D106" s="732"/>
      <c r="E106" s="732"/>
      <c r="F106" s="732"/>
      <c r="G106" s="732"/>
      <c r="H106" s="732"/>
      <c r="I106" s="732"/>
      <c r="J106" s="732"/>
      <c r="K106" s="732"/>
      <c r="L106" s="732"/>
      <c r="M106" s="732"/>
      <c r="N106" s="732"/>
      <c r="O106" s="732"/>
      <c r="P106" s="732"/>
      <c r="Q106" s="732"/>
      <c r="R106" s="732"/>
      <c r="S106" s="732"/>
      <c r="T106" s="732"/>
      <c r="U106" s="732"/>
      <c r="V106" s="732"/>
      <c r="W106" s="732"/>
      <c r="X106" s="732"/>
      <c r="Y106" s="732"/>
    </row>
    <row r="107" spans="1:25" ht="18" customHeight="1" x14ac:dyDescent="0.25">
      <c r="A107" s="732"/>
      <c r="B107" s="732"/>
      <c r="C107" s="732"/>
      <c r="D107" s="732"/>
      <c r="E107" s="732"/>
      <c r="F107" s="732"/>
      <c r="G107" s="732"/>
      <c r="H107" s="732"/>
      <c r="I107" s="732"/>
      <c r="J107" s="732"/>
      <c r="K107" s="732"/>
      <c r="L107" s="732"/>
      <c r="M107" s="732"/>
      <c r="N107" s="732"/>
      <c r="O107" s="732"/>
      <c r="P107" s="732"/>
      <c r="Q107" s="732"/>
      <c r="R107" s="732"/>
      <c r="S107" s="732"/>
      <c r="T107" s="732"/>
      <c r="U107" s="732"/>
      <c r="V107" s="732"/>
      <c r="W107" s="732"/>
      <c r="X107" s="732"/>
      <c r="Y107" s="732"/>
    </row>
    <row r="108" spans="1:25" ht="18" customHeight="1" x14ac:dyDescent="0.25">
      <c r="A108" s="732"/>
      <c r="B108" s="732"/>
      <c r="C108" s="732"/>
      <c r="D108" s="732"/>
      <c r="E108" s="732"/>
      <c r="F108" s="732"/>
      <c r="G108" s="732"/>
      <c r="H108" s="732"/>
      <c r="I108" s="732"/>
      <c r="J108" s="732"/>
      <c r="K108" s="732"/>
      <c r="L108" s="732"/>
      <c r="M108" s="732"/>
      <c r="N108" s="732"/>
      <c r="O108" s="732"/>
      <c r="P108" s="732"/>
      <c r="Q108" s="732"/>
      <c r="R108" s="732"/>
      <c r="S108" s="732"/>
      <c r="T108" s="732"/>
      <c r="U108" s="732"/>
      <c r="V108" s="732"/>
      <c r="W108" s="732"/>
      <c r="X108" s="732"/>
      <c r="Y108" s="732"/>
    </row>
    <row r="109" spans="1:25" ht="18" customHeight="1" x14ac:dyDescent="0.25">
      <c r="A109" s="732"/>
      <c r="B109" s="732"/>
      <c r="C109" s="732"/>
      <c r="D109" s="732"/>
      <c r="E109" s="732"/>
      <c r="F109" s="732"/>
      <c r="G109" s="732"/>
      <c r="H109" s="732"/>
      <c r="I109" s="732"/>
      <c r="J109" s="732"/>
      <c r="K109" s="732"/>
      <c r="L109" s="732"/>
      <c r="M109" s="732"/>
      <c r="N109" s="732"/>
      <c r="O109" s="732"/>
      <c r="P109" s="732"/>
      <c r="Q109" s="732"/>
      <c r="R109" s="732"/>
      <c r="S109" s="732"/>
      <c r="T109" s="732"/>
      <c r="U109" s="732"/>
      <c r="V109" s="732"/>
      <c r="W109" s="732"/>
      <c r="X109" s="732"/>
      <c r="Y109" s="732"/>
    </row>
    <row r="110" spans="1:25" ht="18" customHeight="1" x14ac:dyDescent="0.25">
      <c r="A110" s="732"/>
      <c r="B110" s="732"/>
      <c r="C110" s="732"/>
      <c r="D110" s="732"/>
      <c r="E110" s="732"/>
      <c r="F110" s="732"/>
      <c r="G110" s="732"/>
      <c r="H110" s="732"/>
      <c r="I110" s="732"/>
      <c r="J110" s="732"/>
      <c r="K110" s="732"/>
      <c r="L110" s="732"/>
      <c r="M110" s="732"/>
      <c r="N110" s="732"/>
      <c r="O110" s="732"/>
      <c r="P110" s="732"/>
      <c r="Q110" s="732"/>
      <c r="R110" s="732"/>
      <c r="S110" s="732"/>
      <c r="T110" s="732"/>
      <c r="U110" s="732"/>
      <c r="V110" s="732"/>
      <c r="W110" s="732"/>
      <c r="X110" s="732"/>
      <c r="Y110" s="732"/>
    </row>
    <row r="111" spans="1:25" ht="18" customHeight="1" x14ac:dyDescent="0.25">
      <c r="A111" s="732"/>
      <c r="B111" s="732"/>
      <c r="C111" s="732"/>
      <c r="D111" s="732"/>
      <c r="E111" s="732"/>
      <c r="F111" s="732"/>
      <c r="G111" s="732"/>
      <c r="H111" s="732"/>
      <c r="I111" s="732"/>
      <c r="J111" s="732"/>
      <c r="K111" s="732"/>
      <c r="L111" s="732"/>
      <c r="M111" s="732"/>
      <c r="N111" s="732"/>
      <c r="O111" s="732"/>
      <c r="P111" s="732"/>
      <c r="Q111" s="732"/>
      <c r="R111" s="732"/>
      <c r="S111" s="732"/>
      <c r="T111" s="732"/>
      <c r="U111" s="732"/>
      <c r="V111" s="732"/>
      <c r="W111" s="732"/>
      <c r="X111" s="732"/>
      <c r="Y111" s="732"/>
    </row>
    <row r="112" spans="1:25" ht="18" customHeight="1" x14ac:dyDescent="0.25">
      <c r="A112" s="732"/>
      <c r="B112" s="732"/>
      <c r="C112" s="732"/>
      <c r="D112" s="732"/>
      <c r="E112" s="732"/>
      <c r="F112" s="732"/>
      <c r="G112" s="732"/>
      <c r="H112" s="732"/>
      <c r="I112" s="732"/>
      <c r="J112" s="732"/>
      <c r="K112" s="732"/>
      <c r="L112" s="732"/>
      <c r="M112" s="732"/>
      <c r="N112" s="732"/>
      <c r="O112" s="732"/>
      <c r="P112" s="732"/>
      <c r="Q112" s="732"/>
      <c r="R112" s="732"/>
      <c r="S112" s="732"/>
      <c r="T112" s="732"/>
      <c r="U112" s="732"/>
      <c r="V112" s="732"/>
      <c r="W112" s="732"/>
      <c r="X112" s="732"/>
      <c r="Y112" s="732"/>
    </row>
    <row r="113" spans="1:25" ht="18" customHeight="1" x14ac:dyDescent="0.25">
      <c r="A113" s="732"/>
      <c r="B113" s="732"/>
      <c r="C113" s="732"/>
      <c r="D113" s="732"/>
      <c r="E113" s="732"/>
      <c r="F113" s="732"/>
      <c r="G113" s="732"/>
      <c r="H113" s="732"/>
      <c r="I113" s="732"/>
      <c r="J113" s="732"/>
      <c r="K113" s="732"/>
      <c r="L113" s="732"/>
      <c r="M113" s="732"/>
      <c r="N113" s="732"/>
      <c r="O113" s="732"/>
      <c r="P113" s="732"/>
      <c r="Q113" s="732"/>
      <c r="R113" s="732"/>
      <c r="S113" s="732"/>
      <c r="T113" s="732"/>
      <c r="U113" s="732"/>
      <c r="V113" s="732"/>
      <c r="W113" s="732"/>
      <c r="X113" s="732"/>
      <c r="Y113" s="732"/>
    </row>
    <row r="114" spans="1:25" ht="18" customHeight="1" x14ac:dyDescent="0.25">
      <c r="A114" s="732"/>
      <c r="B114" s="732"/>
      <c r="C114" s="732"/>
      <c r="D114" s="732"/>
      <c r="E114" s="732"/>
      <c r="F114" s="732"/>
      <c r="G114" s="732"/>
      <c r="H114" s="732"/>
      <c r="I114" s="732"/>
      <c r="J114" s="732"/>
      <c r="K114" s="732"/>
      <c r="L114" s="732"/>
      <c r="M114" s="732"/>
      <c r="N114" s="732"/>
      <c r="O114" s="732"/>
      <c r="P114" s="732"/>
      <c r="Q114" s="732"/>
      <c r="R114" s="732"/>
      <c r="S114" s="732"/>
      <c r="T114" s="732"/>
      <c r="U114" s="732"/>
      <c r="V114" s="732"/>
      <c r="W114" s="732"/>
      <c r="X114" s="732"/>
      <c r="Y114" s="732"/>
    </row>
    <row r="115" spans="1:25" ht="18" customHeight="1" x14ac:dyDescent="0.25">
      <c r="A115" s="732"/>
      <c r="B115" s="732"/>
      <c r="C115" s="732"/>
      <c r="D115" s="732"/>
      <c r="E115" s="732"/>
      <c r="F115" s="732"/>
      <c r="G115" s="732"/>
      <c r="H115" s="732"/>
      <c r="I115" s="732"/>
      <c r="J115" s="732"/>
      <c r="K115" s="732"/>
      <c r="L115" s="732"/>
      <c r="M115" s="732"/>
      <c r="N115" s="732"/>
      <c r="O115" s="732"/>
      <c r="P115" s="732"/>
      <c r="Q115" s="732"/>
      <c r="R115" s="732"/>
      <c r="S115" s="732"/>
      <c r="T115" s="732"/>
      <c r="U115" s="732"/>
      <c r="V115" s="732"/>
      <c r="W115" s="732"/>
      <c r="X115" s="732"/>
      <c r="Y115" s="732"/>
    </row>
    <row r="116" spans="1:25" ht="18" customHeight="1" x14ac:dyDescent="0.25">
      <c r="A116" s="732"/>
      <c r="B116" s="732"/>
      <c r="C116" s="732"/>
      <c r="D116" s="732"/>
      <c r="E116" s="732"/>
      <c r="F116" s="732"/>
      <c r="G116" s="732"/>
      <c r="H116" s="732"/>
      <c r="I116" s="732"/>
      <c r="J116" s="732"/>
      <c r="K116" s="732"/>
      <c r="L116" s="732"/>
      <c r="M116" s="732"/>
      <c r="N116" s="732"/>
      <c r="O116" s="732"/>
      <c r="P116" s="732"/>
      <c r="Q116" s="732"/>
      <c r="R116" s="732"/>
      <c r="S116" s="732"/>
      <c r="T116" s="732"/>
      <c r="U116" s="732"/>
      <c r="V116" s="732"/>
      <c r="W116" s="732"/>
      <c r="X116" s="732"/>
      <c r="Y116" s="732"/>
    </row>
    <row r="117" spans="1:25" ht="18" customHeight="1" x14ac:dyDescent="0.25">
      <c r="A117" s="732"/>
      <c r="B117" s="732"/>
      <c r="C117" s="732"/>
      <c r="D117" s="732"/>
      <c r="E117" s="732"/>
      <c r="F117" s="732"/>
      <c r="G117" s="732"/>
      <c r="H117" s="732"/>
      <c r="I117" s="732"/>
      <c r="J117" s="732"/>
      <c r="K117" s="732"/>
      <c r="L117" s="732"/>
      <c r="M117" s="732"/>
      <c r="N117" s="732"/>
      <c r="O117" s="732"/>
      <c r="P117" s="732"/>
      <c r="Q117" s="732"/>
      <c r="R117" s="732"/>
      <c r="S117" s="732"/>
      <c r="T117" s="732"/>
      <c r="U117" s="732"/>
      <c r="V117" s="732"/>
      <c r="W117" s="732"/>
      <c r="X117" s="732"/>
      <c r="Y117" s="732"/>
    </row>
    <row r="118" spans="1:25" ht="18" customHeight="1" x14ac:dyDescent="0.25">
      <c r="A118" s="732"/>
      <c r="B118" s="732"/>
      <c r="C118" s="732"/>
      <c r="D118" s="732"/>
      <c r="E118" s="732"/>
      <c r="F118" s="732"/>
      <c r="G118" s="732"/>
      <c r="H118" s="732"/>
      <c r="I118" s="732"/>
      <c r="J118" s="732"/>
      <c r="K118" s="732"/>
      <c r="L118" s="732"/>
      <c r="M118" s="732"/>
      <c r="N118" s="732"/>
      <c r="O118" s="732"/>
      <c r="P118" s="732"/>
      <c r="Q118" s="732"/>
      <c r="R118" s="732"/>
      <c r="S118" s="732"/>
      <c r="T118" s="732"/>
      <c r="U118" s="732"/>
      <c r="V118" s="732"/>
      <c r="W118" s="732"/>
      <c r="X118" s="732"/>
      <c r="Y118" s="732"/>
    </row>
    <row r="119" spans="1:25" ht="18" customHeight="1" x14ac:dyDescent="0.25">
      <c r="A119" s="732"/>
      <c r="B119" s="732"/>
      <c r="C119" s="732"/>
      <c r="D119" s="732"/>
      <c r="E119" s="732"/>
      <c r="F119" s="732"/>
      <c r="G119" s="732"/>
      <c r="H119" s="732"/>
      <c r="I119" s="732"/>
      <c r="J119" s="732"/>
      <c r="K119" s="732"/>
      <c r="L119" s="732"/>
      <c r="M119" s="732"/>
      <c r="N119" s="732"/>
      <c r="O119" s="732"/>
      <c r="P119" s="732"/>
      <c r="Q119" s="732"/>
      <c r="R119" s="732"/>
      <c r="S119" s="732"/>
      <c r="T119" s="732"/>
      <c r="U119" s="732"/>
      <c r="V119" s="732"/>
      <c r="W119" s="732"/>
      <c r="X119" s="732"/>
      <c r="Y119" s="732"/>
    </row>
    <row r="120" spans="1:25" ht="18" customHeight="1" x14ac:dyDescent="0.25">
      <c r="A120" s="732"/>
      <c r="B120" s="732"/>
      <c r="C120" s="732"/>
      <c r="D120" s="732"/>
      <c r="E120" s="732"/>
      <c r="F120" s="732"/>
      <c r="G120" s="732"/>
      <c r="H120" s="732"/>
      <c r="I120" s="732"/>
      <c r="J120" s="732"/>
      <c r="K120" s="732"/>
      <c r="L120" s="732"/>
      <c r="M120" s="732"/>
      <c r="N120" s="732"/>
      <c r="O120" s="732"/>
      <c r="P120" s="732"/>
      <c r="Q120" s="732"/>
      <c r="R120" s="732"/>
      <c r="S120" s="732"/>
      <c r="T120" s="732"/>
      <c r="U120" s="732"/>
      <c r="V120" s="732"/>
      <c r="W120" s="732"/>
      <c r="X120" s="732"/>
      <c r="Y120" s="732"/>
    </row>
    <row r="121" spans="1:25" ht="18" customHeight="1" x14ac:dyDescent="0.25">
      <c r="A121" s="732"/>
      <c r="B121" s="732"/>
      <c r="C121" s="732"/>
      <c r="D121" s="732"/>
      <c r="E121" s="732"/>
      <c r="F121" s="732"/>
      <c r="G121" s="732"/>
      <c r="H121" s="732"/>
      <c r="I121" s="732"/>
      <c r="J121" s="732"/>
      <c r="K121" s="732"/>
      <c r="L121" s="732"/>
      <c r="M121" s="732"/>
      <c r="N121" s="732"/>
      <c r="O121" s="732"/>
      <c r="P121" s="732"/>
      <c r="Q121" s="732"/>
      <c r="R121" s="732"/>
      <c r="S121" s="732"/>
      <c r="T121" s="732"/>
      <c r="U121" s="732"/>
      <c r="V121" s="732"/>
      <c r="W121" s="732"/>
      <c r="X121" s="732"/>
      <c r="Y121" s="732"/>
    </row>
    <row r="122" spans="1:25" ht="18" customHeight="1" x14ac:dyDescent="0.25">
      <c r="A122" s="732"/>
      <c r="B122" s="732"/>
      <c r="C122" s="732"/>
      <c r="D122" s="732"/>
      <c r="E122" s="732"/>
      <c r="F122" s="732"/>
      <c r="G122" s="732"/>
      <c r="H122" s="732"/>
      <c r="I122" s="732"/>
      <c r="J122" s="732"/>
      <c r="K122" s="732"/>
      <c r="L122" s="732"/>
      <c r="M122" s="732"/>
      <c r="N122" s="732"/>
      <c r="O122" s="732"/>
      <c r="P122" s="732"/>
      <c r="Q122" s="732"/>
      <c r="R122" s="732"/>
      <c r="S122" s="732"/>
      <c r="T122" s="732"/>
      <c r="U122" s="732"/>
      <c r="V122" s="732"/>
      <c r="W122" s="732"/>
      <c r="X122" s="732"/>
      <c r="Y122" s="732"/>
    </row>
    <row r="123" spans="1:25" ht="18" customHeight="1" x14ac:dyDescent="0.25">
      <c r="A123" s="732"/>
      <c r="B123" s="732"/>
      <c r="C123" s="732"/>
      <c r="D123" s="732"/>
      <c r="E123" s="732"/>
      <c r="F123" s="732"/>
      <c r="G123" s="732"/>
      <c r="H123" s="732"/>
      <c r="I123" s="732"/>
      <c r="J123" s="732"/>
      <c r="K123" s="732"/>
      <c r="L123" s="732"/>
      <c r="M123" s="732"/>
      <c r="N123" s="732"/>
      <c r="O123" s="732"/>
      <c r="P123" s="732"/>
      <c r="Q123" s="732"/>
      <c r="R123" s="732"/>
      <c r="S123" s="732"/>
      <c r="T123" s="732"/>
      <c r="U123" s="732"/>
      <c r="V123" s="732"/>
      <c r="W123" s="732"/>
      <c r="X123" s="732"/>
      <c r="Y123" s="732"/>
    </row>
    <row r="124" spans="1:25" ht="18" customHeight="1" x14ac:dyDescent="0.25">
      <c r="A124" s="732"/>
      <c r="B124" s="732"/>
      <c r="C124" s="732"/>
      <c r="D124" s="732"/>
      <c r="E124" s="732"/>
      <c r="F124" s="732"/>
      <c r="G124" s="732"/>
      <c r="H124" s="732"/>
      <c r="I124" s="732"/>
      <c r="J124" s="732"/>
      <c r="K124" s="732"/>
      <c r="L124" s="732"/>
      <c r="M124" s="732"/>
      <c r="N124" s="732"/>
      <c r="O124" s="732"/>
      <c r="P124" s="732"/>
      <c r="Q124" s="732"/>
      <c r="R124" s="732"/>
      <c r="S124" s="732"/>
      <c r="T124" s="732"/>
      <c r="U124" s="732"/>
      <c r="V124" s="732"/>
      <c r="W124" s="732"/>
      <c r="X124" s="732"/>
      <c r="Y124" s="732"/>
    </row>
    <row r="125" spans="1:25" ht="18" customHeight="1" x14ac:dyDescent="0.25">
      <c r="A125" s="732"/>
      <c r="B125" s="732"/>
      <c r="C125" s="732"/>
      <c r="D125" s="732"/>
      <c r="E125" s="732"/>
      <c r="F125" s="732"/>
      <c r="G125" s="732"/>
      <c r="H125" s="732"/>
      <c r="I125" s="732"/>
      <c r="J125" s="732"/>
      <c r="K125" s="732"/>
      <c r="L125" s="732"/>
      <c r="M125" s="732"/>
      <c r="N125" s="732"/>
      <c r="O125" s="732"/>
      <c r="P125" s="732"/>
      <c r="Q125" s="732"/>
      <c r="R125" s="732"/>
      <c r="S125" s="732"/>
      <c r="T125" s="732"/>
      <c r="U125" s="732"/>
      <c r="V125" s="732"/>
      <c r="W125" s="732"/>
      <c r="X125" s="732"/>
      <c r="Y125" s="732"/>
    </row>
    <row r="126" spans="1:25" ht="18" customHeight="1" x14ac:dyDescent="0.25">
      <c r="A126" s="732"/>
      <c r="B126" s="732"/>
      <c r="C126" s="732"/>
      <c r="D126" s="732"/>
      <c r="E126" s="732"/>
      <c r="F126" s="732"/>
      <c r="G126" s="732"/>
      <c r="H126" s="732"/>
      <c r="I126" s="732"/>
      <c r="J126" s="732"/>
      <c r="K126" s="732"/>
      <c r="L126" s="732"/>
      <c r="M126" s="732"/>
      <c r="N126" s="732"/>
      <c r="O126" s="732"/>
      <c r="P126" s="732"/>
      <c r="Q126" s="732"/>
      <c r="R126" s="732"/>
      <c r="S126" s="732"/>
      <c r="T126" s="732"/>
      <c r="U126" s="732"/>
      <c r="V126" s="732"/>
      <c r="W126" s="732"/>
      <c r="X126" s="732"/>
      <c r="Y126" s="732"/>
    </row>
    <row r="127" spans="1:25" ht="18" customHeight="1" x14ac:dyDescent="0.25">
      <c r="A127" s="732"/>
      <c r="B127" s="732"/>
      <c r="C127" s="732"/>
      <c r="D127" s="732"/>
      <c r="E127" s="732"/>
      <c r="F127" s="732"/>
      <c r="G127" s="732"/>
      <c r="H127" s="732"/>
      <c r="I127" s="732"/>
      <c r="J127" s="732"/>
      <c r="K127" s="732"/>
      <c r="L127" s="732"/>
      <c r="M127" s="732"/>
      <c r="N127" s="732"/>
      <c r="O127" s="732"/>
      <c r="P127" s="732"/>
      <c r="Q127" s="732"/>
      <c r="R127" s="732"/>
      <c r="S127" s="732"/>
      <c r="T127" s="732"/>
      <c r="U127" s="732"/>
      <c r="V127" s="732"/>
      <c r="W127" s="732"/>
      <c r="X127" s="732"/>
      <c r="Y127" s="732"/>
    </row>
    <row r="128" spans="1:25" ht="18" customHeight="1" x14ac:dyDescent="0.25">
      <c r="A128" s="732"/>
      <c r="B128" s="732"/>
      <c r="C128" s="732"/>
      <c r="D128" s="732"/>
      <c r="E128" s="732"/>
      <c r="F128" s="732"/>
      <c r="G128" s="732"/>
      <c r="H128" s="732"/>
      <c r="I128" s="732"/>
      <c r="J128" s="732"/>
      <c r="K128" s="732"/>
      <c r="L128" s="732"/>
      <c r="M128" s="732"/>
      <c r="N128" s="732"/>
      <c r="O128" s="732"/>
      <c r="P128" s="732"/>
      <c r="Q128" s="732"/>
      <c r="R128" s="732"/>
      <c r="S128" s="732"/>
      <c r="T128" s="732"/>
      <c r="U128" s="732"/>
      <c r="V128" s="732"/>
      <c r="W128" s="732"/>
      <c r="X128" s="732"/>
      <c r="Y128" s="732"/>
    </row>
    <row r="129" spans="1:25" ht="18" customHeight="1" x14ac:dyDescent="0.25">
      <c r="A129" s="732"/>
      <c r="B129" s="732"/>
      <c r="C129" s="732"/>
      <c r="D129" s="732"/>
      <c r="E129" s="732"/>
      <c r="F129" s="732"/>
      <c r="G129" s="732"/>
      <c r="H129" s="732"/>
      <c r="I129" s="732"/>
      <c r="J129" s="732"/>
      <c r="K129" s="732"/>
      <c r="L129" s="732"/>
      <c r="M129" s="732"/>
      <c r="N129" s="732"/>
      <c r="O129" s="732"/>
      <c r="P129" s="732"/>
      <c r="Q129" s="732"/>
      <c r="R129" s="732"/>
      <c r="S129" s="732"/>
      <c r="T129" s="732"/>
      <c r="U129" s="732"/>
      <c r="V129" s="732"/>
      <c r="W129" s="732"/>
      <c r="X129" s="732"/>
      <c r="Y129" s="732"/>
    </row>
  </sheetData>
  <mergeCells count="4">
    <mergeCell ref="A6:B6"/>
    <mergeCell ref="A5:B5"/>
    <mergeCell ref="A1:B1"/>
    <mergeCell ref="A2:C2"/>
  </mergeCells>
  <pageMargins left="0.75" right="0.75" top="1" bottom="1" header="0.5" footer="0.5"/>
  <pageSetup scale="7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5D82-C6C3-4C56-9A47-51163C234C1F}">
  <sheetPr>
    <tabColor rgb="FFFF0000"/>
  </sheetPr>
  <dimension ref="A1:F22"/>
  <sheetViews>
    <sheetView workbookViewId="0">
      <selection sqref="A1:D1"/>
    </sheetView>
  </sheetViews>
  <sheetFormatPr defaultColWidth="9.109375" defaultRowHeight="13.2" x14ac:dyDescent="0.25"/>
  <cols>
    <col min="1" max="1" width="43" style="72" bestFit="1" customWidth="1"/>
    <col min="2" max="2" width="9.44140625" style="72" customWidth="1"/>
    <col min="3" max="3" width="16.44140625" style="83" customWidth="1"/>
    <col min="4" max="4" width="35.44140625" style="72" customWidth="1"/>
    <col min="5" max="5" width="10.88671875" style="72" customWidth="1"/>
    <col min="6" max="6" width="3.88671875" style="72" customWidth="1"/>
    <col min="7" max="13" width="9.109375" style="72" customWidth="1"/>
    <col min="14" max="16384" width="9.109375" style="72"/>
  </cols>
  <sheetData>
    <row r="1" spans="1:6" x14ac:dyDescent="0.25">
      <c r="A1" s="989" t="s">
        <v>713</v>
      </c>
      <c r="B1" s="990"/>
      <c r="C1" s="990"/>
      <c r="D1" s="990"/>
      <c r="E1" s="690"/>
      <c r="F1" s="473"/>
    </row>
    <row r="2" spans="1:6" ht="15.75" customHeight="1" x14ac:dyDescent="0.25">
      <c r="A2" s="925" t="s">
        <v>493</v>
      </c>
      <c r="B2" s="925"/>
      <c r="C2" s="925"/>
      <c r="D2" s="44"/>
      <c r="E2" s="473"/>
      <c r="F2" s="473"/>
    </row>
    <row r="3" spans="1:6" ht="15.75" customHeight="1" x14ac:dyDescent="0.25">
      <c r="A3" s="45" t="s">
        <v>494</v>
      </c>
      <c r="B3" s="19"/>
      <c r="C3" s="19"/>
      <c r="D3" s="473"/>
      <c r="E3" s="473"/>
      <c r="F3" s="195"/>
    </row>
    <row r="4" spans="1:6" ht="15.75" customHeight="1" x14ac:dyDescent="0.25">
      <c r="A4" s="45" t="s">
        <v>464</v>
      </c>
      <c r="B4" s="19"/>
      <c r="C4" s="19"/>
      <c r="D4" s="473"/>
      <c r="E4" s="473"/>
      <c r="F4" s="195"/>
    </row>
    <row r="5" spans="1:6" x14ac:dyDescent="0.25">
      <c r="A5" s="196" t="s">
        <v>714</v>
      </c>
      <c r="B5" s="994" t="s">
        <v>715</v>
      </c>
      <c r="C5" s="994"/>
      <c r="D5" s="994"/>
      <c r="E5" s="197"/>
      <c r="F5" s="679"/>
    </row>
    <row r="6" spans="1:6" x14ac:dyDescent="0.25">
      <c r="A6" s="473"/>
      <c r="B6" s="473"/>
      <c r="C6" s="631"/>
      <c r="D6" s="473"/>
      <c r="E6" s="473"/>
      <c r="F6" s="679"/>
    </row>
    <row r="7" spans="1:6" ht="59.4" customHeight="1" x14ac:dyDescent="0.25">
      <c r="A7" s="991" t="s">
        <v>716</v>
      </c>
      <c r="B7" s="992"/>
      <c r="C7" s="992"/>
      <c r="D7" s="992"/>
      <c r="E7" s="993"/>
      <c r="F7" s="679"/>
    </row>
    <row r="8" spans="1:6" ht="12" customHeight="1" x14ac:dyDescent="0.25">
      <c r="A8" s="117"/>
      <c r="B8" s="117"/>
      <c r="C8" s="198" t="s">
        <v>717</v>
      </c>
      <c r="D8" s="117"/>
      <c r="E8" s="117"/>
      <c r="F8" s="679"/>
    </row>
    <row r="9" spans="1:6" x14ac:dyDescent="0.25">
      <c r="A9" s="199" t="s">
        <v>718</v>
      </c>
      <c r="B9" s="116"/>
      <c r="C9" s="747">
        <f>'1 Credit Risk'!F62</f>
        <v>0</v>
      </c>
      <c r="D9" s="473"/>
      <c r="E9" s="473"/>
      <c r="F9" s="679"/>
    </row>
    <row r="10" spans="1:6" x14ac:dyDescent="0.25">
      <c r="A10" s="199" t="s">
        <v>719</v>
      </c>
      <c r="B10" s="116"/>
      <c r="C10" s="747">
        <f>'2 Concentration Risk'!E26</f>
        <v>0</v>
      </c>
      <c r="D10" s="473"/>
      <c r="E10" s="473"/>
      <c r="F10" s="679"/>
    </row>
    <row r="11" spans="1:6" x14ac:dyDescent="0.25">
      <c r="A11" s="199" t="s">
        <v>720</v>
      </c>
      <c r="B11" s="116"/>
      <c r="C11" s="747">
        <f>'4 Reinsurance&amp;Coinsurance Risk'!E62</f>
        <v>0</v>
      </c>
      <c r="D11" s="473"/>
      <c r="E11" s="473"/>
      <c r="F11" s="679"/>
    </row>
    <row r="12" spans="1:6" x14ac:dyDescent="0.25">
      <c r="A12" s="199" t="s">
        <v>721</v>
      </c>
      <c r="B12" s="116"/>
      <c r="C12" s="747" t="e">
        <f>'3 Market Risk'!E16</f>
        <v>#DIV/0!</v>
      </c>
      <c r="D12" s="473"/>
      <c r="E12" s="473"/>
      <c r="F12" s="679"/>
    </row>
    <row r="13" spans="1:6" x14ac:dyDescent="0.25">
      <c r="A13" s="199" t="s">
        <v>143</v>
      </c>
      <c r="B13" s="116"/>
      <c r="C13" s="747">
        <f>'5 Liability Risk Charge'!C11</f>
        <v>0</v>
      </c>
      <c r="D13" s="473"/>
      <c r="E13" s="473"/>
      <c r="F13" s="679"/>
    </row>
    <row r="14" spans="1:6" x14ac:dyDescent="0.25">
      <c r="A14" s="199" t="s">
        <v>722</v>
      </c>
      <c r="B14" s="116"/>
      <c r="C14" s="747">
        <f>'6 Operational Risk'!E12:E12</f>
        <v>0</v>
      </c>
      <c r="D14" s="473"/>
      <c r="E14" s="473"/>
      <c r="F14" s="679"/>
    </row>
    <row r="15" spans="1:6" x14ac:dyDescent="0.25">
      <c r="A15" s="199" t="s">
        <v>723</v>
      </c>
      <c r="B15" s="116"/>
      <c r="C15" s="747">
        <f>'7 Catastrophe Risk'!E6</f>
        <v>0</v>
      </c>
      <c r="D15" s="473"/>
      <c r="E15" s="473"/>
      <c r="F15" s="679"/>
    </row>
    <row r="16" spans="1:6" x14ac:dyDescent="0.25">
      <c r="A16" s="735" t="s">
        <v>724</v>
      </c>
      <c r="B16" s="473"/>
      <c r="C16" s="200" t="e">
        <f>SUM(C9:C15)</f>
        <v>#DIV/0!</v>
      </c>
      <c r="D16" s="473"/>
      <c r="E16" s="473"/>
      <c r="F16" s="679"/>
    </row>
    <row r="17" spans="1:6" x14ac:dyDescent="0.25">
      <c r="A17" s="473"/>
      <c r="B17" s="473"/>
      <c r="C17" s="631"/>
      <c r="D17" s="473"/>
      <c r="E17" s="473"/>
      <c r="F17" s="679"/>
    </row>
    <row r="18" spans="1:6" ht="15.6" x14ac:dyDescent="0.35">
      <c r="A18" s="201" t="s">
        <v>725</v>
      </c>
      <c r="B18" s="116"/>
      <c r="C18" s="748" t="e">
        <f>((((C9+C10+C11+C12)^2)+(C13^2)+(C14^2)+(C15^2))^0.5)</f>
        <v>#DIV/0!</v>
      </c>
      <c r="D18" s="473"/>
      <c r="E18" s="473"/>
      <c r="F18" s="679"/>
    </row>
    <row r="19" spans="1:6" x14ac:dyDescent="0.25">
      <c r="A19" s="202" t="s">
        <v>726</v>
      </c>
      <c r="B19" s="116"/>
      <c r="C19" s="749" t="e">
        <f>1-C18/C16</f>
        <v>#DIV/0!</v>
      </c>
      <c r="D19" s="473"/>
      <c r="E19" s="473"/>
      <c r="F19" s="679"/>
    </row>
    <row r="21" spans="1:6" x14ac:dyDescent="0.25">
      <c r="A21" s="473"/>
      <c r="B21" s="203"/>
      <c r="C21" s="473"/>
      <c r="D21" s="473"/>
      <c r="E21" s="473"/>
      <c r="F21" s="473"/>
    </row>
    <row r="22" spans="1:6" x14ac:dyDescent="0.25">
      <c r="A22" s="732" t="s">
        <v>727</v>
      </c>
      <c r="B22" s="203" t="s">
        <v>728</v>
      </c>
      <c r="C22" s="631"/>
      <c r="D22" s="473"/>
      <c r="E22" s="473"/>
      <c r="F22" s="473"/>
    </row>
  </sheetData>
  <mergeCells count="4">
    <mergeCell ref="A1:D1"/>
    <mergeCell ref="A2:C2"/>
    <mergeCell ref="A7:E7"/>
    <mergeCell ref="B5:D5"/>
  </mergeCells>
  <pageMargins left="0.75" right="0.75" top="1" bottom="1" header="0.5" footer="0.5"/>
  <pageSetup scale="9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A662-4E2F-417C-94C3-378CCFC82F97}">
  <sheetPr>
    <tabColor rgb="FFFF0000"/>
  </sheetPr>
  <dimension ref="A1:M92"/>
  <sheetViews>
    <sheetView zoomScale="70" zoomScaleNormal="70" workbookViewId="0">
      <selection sqref="A1:F1"/>
    </sheetView>
  </sheetViews>
  <sheetFormatPr defaultColWidth="0" defaultRowHeight="13.2" zeroHeight="1" x14ac:dyDescent="0.25"/>
  <cols>
    <col min="1" max="1" width="6.5546875" style="72" customWidth="1"/>
    <col min="2" max="2" width="7.44140625" style="72" customWidth="1"/>
    <col min="3" max="3" width="75.109375" style="128" customWidth="1"/>
    <col min="4" max="4" width="21.5546875" style="72" customWidth="1"/>
    <col min="5" max="5" width="20.44140625" style="128" customWidth="1"/>
    <col min="6" max="6" width="20.44140625" style="72" customWidth="1"/>
    <col min="7" max="7" width="15.44140625" style="72" customWidth="1"/>
    <col min="8" max="8" width="31.44140625" style="72" customWidth="1"/>
    <col min="9" max="12" width="15.44140625" style="72" customWidth="1"/>
    <col min="13" max="13" width="0" style="72" hidden="1" customWidth="1"/>
    <col min="14" max="16384" width="15.44140625" style="72" hidden="1"/>
  </cols>
  <sheetData>
    <row r="1" spans="1:8" s="19" customFormat="1" ht="24" customHeight="1" x14ac:dyDescent="0.25">
      <c r="A1" s="960" t="s">
        <v>729</v>
      </c>
      <c r="B1" s="961"/>
      <c r="C1" s="961"/>
      <c r="D1" s="961"/>
      <c r="E1" s="961"/>
      <c r="F1" s="961"/>
      <c r="G1" s="35"/>
      <c r="H1" s="35"/>
    </row>
    <row r="2" spans="1:8" s="19" customFormat="1" ht="18" customHeight="1" x14ac:dyDescent="0.25">
      <c r="A2" s="925" t="s">
        <v>493</v>
      </c>
      <c r="B2" s="925"/>
      <c r="C2" s="925"/>
      <c r="D2" s="44"/>
      <c r="E2" s="44"/>
      <c r="F2" s="44"/>
      <c r="G2" s="35"/>
      <c r="H2" s="35"/>
    </row>
    <row r="3" spans="1:8" ht="18" customHeight="1" x14ac:dyDescent="0.25">
      <c r="A3" s="45" t="s">
        <v>494</v>
      </c>
      <c r="B3" s="19"/>
      <c r="C3" s="19"/>
      <c r="D3" s="473"/>
      <c r="E3" s="482"/>
      <c r="F3" s="473"/>
      <c r="G3" s="473"/>
      <c r="H3" s="473"/>
    </row>
    <row r="4" spans="1:8" ht="18" customHeight="1" x14ac:dyDescent="0.25">
      <c r="A4" s="45" t="s">
        <v>464</v>
      </c>
      <c r="B4" s="19"/>
      <c r="C4" s="19"/>
      <c r="D4" s="473"/>
      <c r="E4" s="482"/>
      <c r="F4" s="473"/>
      <c r="G4" s="473"/>
      <c r="H4" s="473"/>
    </row>
    <row r="5" spans="1:8" ht="38.1" customHeight="1" x14ac:dyDescent="0.25">
      <c r="A5" s="648" t="s">
        <v>188</v>
      </c>
      <c r="B5" s="574" t="s">
        <v>189</v>
      </c>
      <c r="C5" s="143"/>
      <c r="D5" s="750" t="s">
        <v>730</v>
      </c>
      <c r="E5" s="750" t="s">
        <v>731</v>
      </c>
      <c r="F5" s="750" t="s">
        <v>732</v>
      </c>
      <c r="G5" s="473"/>
      <c r="H5" s="473"/>
    </row>
    <row r="6" spans="1:8" ht="18.600000000000001" customHeight="1" x14ac:dyDescent="0.25">
      <c r="A6" s="574" t="str">
        <f>'Market Consistent Balance Sheet'!A8</f>
        <v>I</v>
      </c>
      <c r="B6" s="751"/>
      <c r="C6" s="752" t="s">
        <v>733</v>
      </c>
      <c r="D6" s="574">
        <f>SUM(D7:D8)</f>
        <v>0</v>
      </c>
      <c r="E6" s="574"/>
      <c r="F6" s="574"/>
      <c r="G6" s="473"/>
      <c r="H6" s="473"/>
    </row>
    <row r="7" spans="1:8" ht="18.600000000000001" customHeight="1" x14ac:dyDescent="0.25">
      <c r="A7" s="574"/>
      <c r="B7" s="753">
        <v>1</v>
      </c>
      <c r="C7" s="144" t="s">
        <v>734</v>
      </c>
      <c r="D7" s="574">
        <f>'Market Consistent Balance Sheet'!K9</f>
        <v>0</v>
      </c>
      <c r="E7" s="754">
        <v>0</v>
      </c>
      <c r="F7" s="518">
        <f>D7*E7</f>
        <v>0</v>
      </c>
      <c r="G7" s="473"/>
      <c r="H7" s="473"/>
    </row>
    <row r="8" spans="1:8" ht="24" customHeight="1" x14ac:dyDescent="0.25">
      <c r="A8" s="574"/>
      <c r="B8" s="753">
        <v>2</v>
      </c>
      <c r="C8" s="144" t="s">
        <v>203</v>
      </c>
      <c r="D8" s="574">
        <f>'Market Consistent Balance Sheet'!K10</f>
        <v>0</v>
      </c>
      <c r="E8" s="754">
        <v>0</v>
      </c>
      <c r="F8" s="518">
        <f>D8*E8</f>
        <v>0</v>
      </c>
      <c r="G8" s="473"/>
      <c r="H8" s="473"/>
    </row>
    <row r="9" spans="1:8" ht="26.4" x14ac:dyDescent="0.25">
      <c r="A9" s="574" t="str">
        <f>'Market Consistent Balance Sheet'!A11</f>
        <v>II</v>
      </c>
      <c r="B9" s="753"/>
      <c r="C9" s="752" t="s">
        <v>205</v>
      </c>
      <c r="D9" s="574">
        <f>'Market Consistent Balance Sheet'!K11</f>
        <v>0</v>
      </c>
      <c r="E9" s="59"/>
      <c r="F9" s="574"/>
      <c r="G9" s="473"/>
      <c r="H9" s="473"/>
    </row>
    <row r="10" spans="1:8" x14ac:dyDescent="0.25">
      <c r="A10" s="574"/>
      <c r="B10" s="753"/>
      <c r="C10" s="145" t="s">
        <v>206</v>
      </c>
      <c r="D10" s="574">
        <f>'Market Consistent Balance Sheet'!K12</f>
        <v>0</v>
      </c>
      <c r="E10" s="146">
        <v>0</v>
      </c>
      <c r="F10" s="518">
        <f>D10*E10</f>
        <v>0</v>
      </c>
      <c r="G10" s="473"/>
      <c r="H10" s="473"/>
    </row>
    <row r="11" spans="1:8" x14ac:dyDescent="0.25">
      <c r="A11" s="574"/>
      <c r="B11" s="753"/>
      <c r="C11" s="145" t="s">
        <v>207</v>
      </c>
      <c r="D11" s="574">
        <f>'Market Consistent Balance Sheet'!K13</f>
        <v>0</v>
      </c>
      <c r="E11" s="755">
        <v>1.6E-2</v>
      </c>
      <c r="F11" s="518">
        <f>D11*E11</f>
        <v>0</v>
      </c>
      <c r="G11" s="473"/>
      <c r="H11" s="473"/>
    </row>
    <row r="12" spans="1:8" x14ac:dyDescent="0.25">
      <c r="A12" s="574"/>
      <c r="B12" s="753"/>
      <c r="C12" s="145" t="s">
        <v>208</v>
      </c>
      <c r="D12" s="574">
        <f>'Market Consistent Balance Sheet'!K14</f>
        <v>0</v>
      </c>
      <c r="E12" s="755">
        <v>0.04</v>
      </c>
      <c r="F12" s="518">
        <f>D12*E12</f>
        <v>0</v>
      </c>
      <c r="G12" s="473"/>
      <c r="H12" s="473"/>
    </row>
    <row r="13" spans="1:8" x14ac:dyDescent="0.25">
      <c r="A13" s="574"/>
      <c r="B13" s="753"/>
      <c r="C13" s="145" t="s">
        <v>209</v>
      </c>
      <c r="D13" s="574">
        <f>'Market Consistent Balance Sheet'!K15</f>
        <v>0</v>
      </c>
      <c r="E13" s="755">
        <v>0.08</v>
      </c>
      <c r="F13" s="518">
        <f>D13*E13</f>
        <v>0</v>
      </c>
      <c r="G13" s="473"/>
      <c r="H13" s="473"/>
    </row>
    <row r="14" spans="1:8" ht="26.4" x14ac:dyDescent="0.25">
      <c r="A14" s="574" t="s">
        <v>210</v>
      </c>
      <c r="B14" s="753"/>
      <c r="C14" s="752" t="s">
        <v>213</v>
      </c>
      <c r="D14" s="574">
        <f>D15+D19+D23+D27+D33+D39</f>
        <v>0</v>
      </c>
      <c r="E14" s="574"/>
      <c r="F14" s="574"/>
      <c r="G14" s="473"/>
      <c r="H14" s="473"/>
    </row>
    <row r="15" spans="1:8" ht="84" customHeight="1" x14ac:dyDescent="0.25">
      <c r="A15" s="473"/>
      <c r="B15" s="147">
        <v>1</v>
      </c>
      <c r="C15" s="144" t="s">
        <v>214</v>
      </c>
      <c r="D15" s="574">
        <f>'Market Consistent Balance Sheet'!K18</f>
        <v>0</v>
      </c>
      <c r="E15" s="574"/>
      <c r="F15" s="574"/>
      <c r="G15" s="473"/>
      <c r="H15" s="473"/>
    </row>
    <row r="16" spans="1:8" x14ac:dyDescent="0.25">
      <c r="A16" s="574"/>
      <c r="B16" s="753"/>
      <c r="C16" s="145" t="s">
        <v>215</v>
      </c>
      <c r="D16" s="574">
        <f>'Market Consistent Balance Sheet'!K19</f>
        <v>0</v>
      </c>
      <c r="E16" s="755">
        <v>1.6E-2</v>
      </c>
      <c r="F16" s="518">
        <f t="shared" ref="F16:F43" si="0">D16*E16</f>
        <v>0</v>
      </c>
      <c r="G16" s="473"/>
      <c r="H16" s="473"/>
    </row>
    <row r="17" spans="1:6" x14ac:dyDescent="0.25">
      <c r="A17" s="574"/>
      <c r="B17" s="753"/>
      <c r="C17" s="145" t="s">
        <v>216</v>
      </c>
      <c r="D17" s="574">
        <f>'Market Consistent Balance Sheet'!K20</f>
        <v>0</v>
      </c>
      <c r="E17" s="755">
        <v>0.04</v>
      </c>
      <c r="F17" s="518">
        <f t="shared" si="0"/>
        <v>0</v>
      </c>
    </row>
    <row r="18" spans="1:6" x14ac:dyDescent="0.25">
      <c r="A18" s="574"/>
      <c r="B18" s="753"/>
      <c r="C18" s="145" t="s">
        <v>217</v>
      </c>
      <c r="D18" s="574">
        <f>'Market Consistent Balance Sheet'!K21</f>
        <v>0</v>
      </c>
      <c r="E18" s="755">
        <v>0.08</v>
      </c>
      <c r="F18" s="518">
        <f t="shared" si="0"/>
        <v>0</v>
      </c>
    </row>
    <row r="19" spans="1:6" ht="36" customHeight="1" x14ac:dyDescent="0.25">
      <c r="A19" s="574"/>
      <c r="B19" s="756">
        <v>2</v>
      </c>
      <c r="C19" s="144" t="s">
        <v>218</v>
      </c>
      <c r="D19" s="574">
        <f>'Market Consistent Balance Sheet'!K22</f>
        <v>0</v>
      </c>
      <c r="E19" s="59"/>
      <c r="F19" s="574"/>
    </row>
    <row r="20" spans="1:6" x14ac:dyDescent="0.25">
      <c r="A20" s="574"/>
      <c r="B20" s="753"/>
      <c r="C20" s="148" t="s">
        <v>215</v>
      </c>
      <c r="D20" s="574">
        <f>'Market Consistent Balance Sheet'!K23</f>
        <v>0</v>
      </c>
      <c r="E20" s="755">
        <v>1.6E-2</v>
      </c>
      <c r="F20" s="518">
        <f t="shared" si="0"/>
        <v>0</v>
      </c>
    </row>
    <row r="21" spans="1:6" x14ac:dyDescent="0.25">
      <c r="A21" s="574"/>
      <c r="B21" s="753"/>
      <c r="C21" s="148" t="s">
        <v>216</v>
      </c>
      <c r="D21" s="574">
        <f>'Market Consistent Balance Sheet'!K24</f>
        <v>0</v>
      </c>
      <c r="E21" s="755">
        <v>0.04</v>
      </c>
      <c r="F21" s="518">
        <f t="shared" si="0"/>
        <v>0</v>
      </c>
    </row>
    <row r="22" spans="1:6" x14ac:dyDescent="0.25">
      <c r="A22" s="574"/>
      <c r="B22" s="753"/>
      <c r="C22" s="148" t="s">
        <v>217</v>
      </c>
      <c r="D22" s="574">
        <f>'Market Consistent Balance Sheet'!K25</f>
        <v>0</v>
      </c>
      <c r="E22" s="755">
        <v>0.08</v>
      </c>
      <c r="F22" s="518">
        <f t="shared" si="0"/>
        <v>0</v>
      </c>
    </row>
    <row r="23" spans="1:6" ht="39.6" x14ac:dyDescent="0.25">
      <c r="A23" s="574"/>
      <c r="B23" s="756">
        <v>3</v>
      </c>
      <c r="C23" s="144" t="s">
        <v>219</v>
      </c>
      <c r="D23" s="574">
        <f>'Market Consistent Balance Sheet'!K26</f>
        <v>0</v>
      </c>
      <c r="E23" s="574"/>
      <c r="F23" s="574"/>
    </row>
    <row r="24" spans="1:6" x14ac:dyDescent="0.25">
      <c r="A24" s="574"/>
      <c r="B24" s="753"/>
      <c r="C24" s="145" t="s">
        <v>215</v>
      </c>
      <c r="D24" s="574">
        <f>'Market Consistent Balance Sheet'!K27</f>
        <v>0</v>
      </c>
      <c r="E24" s="59">
        <v>1.6E-2</v>
      </c>
      <c r="F24" s="518">
        <f t="shared" si="0"/>
        <v>0</v>
      </c>
    </row>
    <row r="25" spans="1:6" x14ac:dyDescent="0.25">
      <c r="A25" s="574"/>
      <c r="B25" s="753"/>
      <c r="C25" s="145" t="s">
        <v>216</v>
      </c>
      <c r="D25" s="574">
        <f>'Market Consistent Balance Sheet'!K28</f>
        <v>0</v>
      </c>
      <c r="E25" s="59">
        <v>0.04</v>
      </c>
      <c r="F25" s="518">
        <f t="shared" si="0"/>
        <v>0</v>
      </c>
    </row>
    <row r="26" spans="1:6" x14ac:dyDescent="0.25">
      <c r="A26" s="574"/>
      <c r="B26" s="753"/>
      <c r="C26" s="145" t="s">
        <v>217</v>
      </c>
      <c r="D26" s="574">
        <f>'Market Consistent Balance Sheet'!K29</f>
        <v>0</v>
      </c>
      <c r="E26" s="59">
        <v>0.08</v>
      </c>
      <c r="F26" s="518">
        <f t="shared" si="0"/>
        <v>0</v>
      </c>
    </row>
    <row r="27" spans="1:6" ht="66" x14ac:dyDescent="0.25">
      <c r="A27" s="574"/>
      <c r="B27" s="757">
        <v>4</v>
      </c>
      <c r="C27" s="144" t="s">
        <v>220</v>
      </c>
      <c r="D27" s="574">
        <f>'Market Consistent Balance Sheet'!K30</f>
        <v>0</v>
      </c>
      <c r="E27" s="59"/>
      <c r="F27" s="574"/>
    </row>
    <row r="28" spans="1:6" x14ac:dyDescent="0.25">
      <c r="A28" s="574"/>
      <c r="B28" s="753"/>
      <c r="C28" s="145" t="s">
        <v>215</v>
      </c>
      <c r="D28" s="574">
        <f>'Market Consistent Balance Sheet'!K31</f>
        <v>0</v>
      </c>
      <c r="E28" s="59">
        <v>1.6E-2</v>
      </c>
      <c r="F28" s="518">
        <f t="shared" si="0"/>
        <v>0</v>
      </c>
    </row>
    <row r="29" spans="1:6" x14ac:dyDescent="0.25">
      <c r="A29" s="574"/>
      <c r="B29" s="753"/>
      <c r="C29" s="145" t="s">
        <v>216</v>
      </c>
      <c r="D29" s="574">
        <f>'Market Consistent Balance Sheet'!K32</f>
        <v>0</v>
      </c>
      <c r="E29" s="59">
        <v>0.04</v>
      </c>
      <c r="F29" s="518">
        <f t="shared" si="0"/>
        <v>0</v>
      </c>
    </row>
    <row r="30" spans="1:6" x14ac:dyDescent="0.25">
      <c r="A30" s="574"/>
      <c r="B30" s="753"/>
      <c r="C30" s="145" t="s">
        <v>217</v>
      </c>
      <c r="D30" s="574">
        <f>'Market Consistent Balance Sheet'!K33</f>
        <v>0</v>
      </c>
      <c r="E30" s="59">
        <v>0.08</v>
      </c>
      <c r="F30" s="518">
        <f t="shared" si="0"/>
        <v>0</v>
      </c>
    </row>
    <row r="31" spans="1:6" x14ac:dyDescent="0.25">
      <c r="A31" s="574"/>
      <c r="B31" s="753"/>
      <c r="C31" s="149" t="s">
        <v>221</v>
      </c>
      <c r="D31" s="574">
        <f>'Market Consistent Balance Sheet'!K34</f>
        <v>0</v>
      </c>
      <c r="E31" s="59">
        <v>0.12</v>
      </c>
      <c r="F31" s="518">
        <f t="shared" si="0"/>
        <v>0</v>
      </c>
    </row>
    <row r="32" spans="1:6" x14ac:dyDescent="0.25">
      <c r="A32" s="574"/>
      <c r="B32" s="753"/>
      <c r="C32" s="149" t="s">
        <v>222</v>
      </c>
      <c r="D32" s="574">
        <f>'Market Consistent Balance Sheet'!K35</f>
        <v>0</v>
      </c>
      <c r="E32" s="59">
        <v>0.16</v>
      </c>
      <c r="F32" s="518">
        <f t="shared" si="0"/>
        <v>0</v>
      </c>
    </row>
    <row r="33" spans="1:6" ht="26.4" x14ac:dyDescent="0.25">
      <c r="A33" s="574"/>
      <c r="B33" s="753">
        <v>5</v>
      </c>
      <c r="C33" s="144" t="s">
        <v>969</v>
      </c>
      <c r="D33" s="574">
        <f>'Market Consistent Balance Sheet'!K36</f>
        <v>0</v>
      </c>
      <c r="E33" s="59"/>
      <c r="F33" s="518"/>
    </row>
    <row r="34" spans="1:6" x14ac:dyDescent="0.25">
      <c r="A34" s="574"/>
      <c r="B34" s="753"/>
      <c r="C34" s="149" t="s">
        <v>215</v>
      </c>
      <c r="D34" s="574">
        <f>'Market Consistent Balance Sheet'!K37</f>
        <v>0</v>
      </c>
      <c r="E34" s="59">
        <f>IF(Input!$C$4=0,100%,90%)*E28</f>
        <v>1.6E-2</v>
      </c>
      <c r="F34" s="518">
        <f t="shared" si="0"/>
        <v>0</v>
      </c>
    </row>
    <row r="35" spans="1:6" x14ac:dyDescent="0.25">
      <c r="A35" s="574"/>
      <c r="B35" s="753"/>
      <c r="C35" s="149" t="s">
        <v>216</v>
      </c>
      <c r="D35" s="574">
        <f>'Market Consistent Balance Sheet'!K38</f>
        <v>0</v>
      </c>
      <c r="E35" s="59">
        <f>IF(Input!$C$4=0,100%,90%)*E29</f>
        <v>0.04</v>
      </c>
      <c r="F35" s="518">
        <f t="shared" si="0"/>
        <v>0</v>
      </c>
    </row>
    <row r="36" spans="1:6" x14ac:dyDescent="0.25">
      <c r="A36" s="574"/>
      <c r="B36" s="753"/>
      <c r="C36" s="149" t="s">
        <v>217</v>
      </c>
      <c r="D36" s="574">
        <f>'Market Consistent Balance Sheet'!K39</f>
        <v>0</v>
      </c>
      <c r="E36" s="59">
        <f>IF(Input!$C$4=0,100%,90%)*E30</f>
        <v>0.08</v>
      </c>
      <c r="F36" s="518">
        <f t="shared" si="0"/>
        <v>0</v>
      </c>
    </row>
    <row r="37" spans="1:6" x14ac:dyDescent="0.25">
      <c r="A37" s="574"/>
      <c r="B37" s="753"/>
      <c r="C37" s="149" t="s">
        <v>221</v>
      </c>
      <c r="D37" s="574">
        <f>'Market Consistent Balance Sheet'!K40</f>
        <v>0</v>
      </c>
      <c r="E37" s="59">
        <f>IF(Input!$C$4=0,100%,90%)*E31</f>
        <v>0.12</v>
      </c>
      <c r="F37" s="518">
        <f t="shared" si="0"/>
        <v>0</v>
      </c>
    </row>
    <row r="38" spans="1:6" x14ac:dyDescent="0.25">
      <c r="A38" s="574"/>
      <c r="B38" s="753"/>
      <c r="C38" s="149" t="s">
        <v>222</v>
      </c>
      <c r="D38" s="574">
        <f>'Market Consistent Balance Sheet'!K41</f>
        <v>0</v>
      </c>
      <c r="E38" s="59">
        <f>IF(Input!$C$4=0,100%,90%)*E32</f>
        <v>0.16</v>
      </c>
      <c r="F38" s="518">
        <f t="shared" si="0"/>
        <v>0</v>
      </c>
    </row>
    <row r="39" spans="1:6" ht="52.8" x14ac:dyDescent="0.25">
      <c r="A39" s="574"/>
      <c r="B39" s="753">
        <v>6</v>
      </c>
      <c r="C39" s="144" t="s">
        <v>956</v>
      </c>
      <c r="D39" s="574">
        <f>'Market Consistent Balance Sheet'!K42</f>
        <v>0</v>
      </c>
      <c r="E39" s="59"/>
      <c r="F39" s="518"/>
    </row>
    <row r="40" spans="1:6" x14ac:dyDescent="0.25">
      <c r="A40" s="574"/>
      <c r="B40" s="753"/>
      <c r="C40" s="149" t="s">
        <v>215</v>
      </c>
      <c r="D40" s="574">
        <f>'Market Consistent Balance Sheet'!K43</f>
        <v>0</v>
      </c>
      <c r="E40" s="59">
        <v>1.6E-2</v>
      </c>
      <c r="F40" s="518">
        <f t="shared" si="0"/>
        <v>0</v>
      </c>
    </row>
    <row r="41" spans="1:6" x14ac:dyDescent="0.25">
      <c r="A41" s="574"/>
      <c r="B41" s="753"/>
      <c r="C41" s="149" t="s">
        <v>216</v>
      </c>
      <c r="D41" s="574">
        <f>'Market Consistent Balance Sheet'!K44</f>
        <v>0</v>
      </c>
      <c r="E41" s="59">
        <v>0.04</v>
      </c>
      <c r="F41" s="518">
        <f t="shared" si="0"/>
        <v>0</v>
      </c>
    </row>
    <row r="42" spans="1:6" x14ac:dyDescent="0.25">
      <c r="A42" s="574"/>
      <c r="B42" s="753"/>
      <c r="C42" s="149" t="s">
        <v>217</v>
      </c>
      <c r="D42" s="574">
        <f>'Market Consistent Balance Sheet'!K45</f>
        <v>0</v>
      </c>
      <c r="E42" s="59">
        <v>0.08</v>
      </c>
      <c r="F42" s="518">
        <f t="shared" si="0"/>
        <v>0</v>
      </c>
    </row>
    <row r="43" spans="1:6" x14ac:dyDescent="0.25">
      <c r="A43" s="574"/>
      <c r="B43" s="753"/>
      <c r="C43" s="149" t="s">
        <v>221</v>
      </c>
      <c r="D43" s="574">
        <f>'Market Consistent Balance Sheet'!K46</f>
        <v>0</v>
      </c>
      <c r="E43" s="59">
        <v>0.12</v>
      </c>
      <c r="F43" s="518">
        <f t="shared" si="0"/>
        <v>0</v>
      </c>
    </row>
    <row r="44" spans="1:6" x14ac:dyDescent="0.25">
      <c r="A44" s="574" t="s">
        <v>212</v>
      </c>
      <c r="B44" s="753"/>
      <c r="C44" s="752" t="s">
        <v>88</v>
      </c>
      <c r="D44" s="574">
        <f>'Market Consistent Balance Sheet'!K47</f>
        <v>0</v>
      </c>
      <c r="E44" s="59"/>
      <c r="F44" s="574"/>
    </row>
    <row r="45" spans="1:6" ht="26.4" x14ac:dyDescent="0.25">
      <c r="A45" s="574"/>
      <c r="B45" s="753">
        <v>1</v>
      </c>
      <c r="C45" s="144" t="s">
        <v>735</v>
      </c>
      <c r="D45" s="574">
        <f>'Market Consistent Balance Sheet'!K48</f>
        <v>0</v>
      </c>
      <c r="E45" s="59"/>
      <c r="F45" s="574"/>
    </row>
    <row r="46" spans="1:6" x14ac:dyDescent="0.25">
      <c r="A46" s="574"/>
      <c r="B46" s="753"/>
      <c r="C46" s="150" t="s">
        <v>225</v>
      </c>
      <c r="D46" s="574">
        <f>'Market Consistent Balance Sheet'!K49</f>
        <v>0</v>
      </c>
      <c r="E46" s="59">
        <v>0</v>
      </c>
      <c r="F46" s="518">
        <f>D46*E46</f>
        <v>0</v>
      </c>
    </row>
    <row r="47" spans="1:6" x14ac:dyDescent="0.25">
      <c r="A47" s="574"/>
      <c r="B47" s="753"/>
      <c r="C47" s="145" t="s">
        <v>226</v>
      </c>
      <c r="D47" s="574">
        <f>'Market Consistent Balance Sheet'!K50</f>
        <v>0</v>
      </c>
      <c r="E47" s="59">
        <v>1.6E-2</v>
      </c>
      <c r="F47" s="518">
        <f>D47*E47</f>
        <v>0</v>
      </c>
    </row>
    <row r="48" spans="1:6" x14ac:dyDescent="0.25">
      <c r="A48" s="574"/>
      <c r="B48" s="753"/>
      <c r="C48" s="145" t="s">
        <v>208</v>
      </c>
      <c r="D48" s="574">
        <f>'Market Consistent Balance Sheet'!K51</f>
        <v>0</v>
      </c>
      <c r="E48" s="59">
        <v>0.04</v>
      </c>
      <c r="F48" s="518">
        <f>D48*E48</f>
        <v>0</v>
      </c>
    </row>
    <row r="49" spans="1:8" x14ac:dyDescent="0.25">
      <c r="A49" s="574"/>
      <c r="B49" s="753"/>
      <c r="C49" s="145" t="s">
        <v>209</v>
      </c>
      <c r="D49" s="574">
        <f>'Market Consistent Balance Sheet'!K52</f>
        <v>0</v>
      </c>
      <c r="E49" s="59">
        <v>0.08</v>
      </c>
      <c r="F49" s="518">
        <f>D49*E49</f>
        <v>0</v>
      </c>
    </row>
    <row r="50" spans="1:8" ht="26.4" x14ac:dyDescent="0.25">
      <c r="A50" s="574"/>
      <c r="B50" s="753">
        <v>2</v>
      </c>
      <c r="C50" s="144" t="s">
        <v>227</v>
      </c>
      <c r="D50" s="574">
        <f>'Market Consistent Balance Sheet'!K53</f>
        <v>0</v>
      </c>
      <c r="E50" s="59"/>
      <c r="F50" s="574"/>
    </row>
    <row r="51" spans="1:8" x14ac:dyDescent="0.25">
      <c r="A51" s="574"/>
      <c r="B51" s="753"/>
      <c r="C51" s="145" t="s">
        <v>226</v>
      </c>
      <c r="D51" s="574">
        <f>'Market Consistent Balance Sheet'!K54</f>
        <v>0</v>
      </c>
      <c r="E51" s="59">
        <v>1.6E-2</v>
      </c>
      <c r="F51" s="518">
        <f t="shared" ref="F51:F57" si="1">D51*E51</f>
        <v>0</v>
      </c>
    </row>
    <row r="52" spans="1:8" x14ac:dyDescent="0.25">
      <c r="A52" s="574"/>
      <c r="B52" s="753"/>
      <c r="C52" s="145" t="s">
        <v>208</v>
      </c>
      <c r="D52" s="574">
        <f>'Market Consistent Balance Sheet'!K55</f>
        <v>0</v>
      </c>
      <c r="E52" s="59">
        <v>0.04</v>
      </c>
      <c r="F52" s="518">
        <f t="shared" si="1"/>
        <v>0</v>
      </c>
    </row>
    <row r="53" spans="1:8" x14ac:dyDescent="0.25">
      <c r="A53" s="574"/>
      <c r="B53" s="753"/>
      <c r="C53" s="145" t="s">
        <v>209</v>
      </c>
      <c r="D53" s="574">
        <f>'Market Consistent Balance Sheet'!K56</f>
        <v>0</v>
      </c>
      <c r="E53" s="59">
        <v>0.08</v>
      </c>
      <c r="F53" s="518">
        <f t="shared" si="1"/>
        <v>0</v>
      </c>
    </row>
    <row r="54" spans="1:8" ht="18.600000000000001" customHeight="1" x14ac:dyDescent="0.25">
      <c r="A54" s="574" t="s">
        <v>223</v>
      </c>
      <c r="B54" s="753"/>
      <c r="C54" s="752" t="s">
        <v>736</v>
      </c>
      <c r="D54" s="574">
        <f>'Market Consistent Balance Sheet'!K57</f>
        <v>0</v>
      </c>
      <c r="E54" s="59">
        <v>0</v>
      </c>
      <c r="F54" s="518">
        <f t="shared" si="1"/>
        <v>0</v>
      </c>
      <c r="G54" s="473"/>
      <c r="H54" s="473"/>
    </row>
    <row r="55" spans="1:8" x14ac:dyDescent="0.25">
      <c r="A55" s="574" t="s">
        <v>228</v>
      </c>
      <c r="B55" s="753"/>
      <c r="C55" s="752" t="s">
        <v>737</v>
      </c>
      <c r="D55" s="574">
        <f>'Market Consistent Balance Sheet'!K65</f>
        <v>0</v>
      </c>
      <c r="E55" s="59">
        <v>0.16</v>
      </c>
      <c r="F55" s="518">
        <f t="shared" si="1"/>
        <v>0</v>
      </c>
      <c r="G55" s="473"/>
      <c r="H55" s="473"/>
    </row>
    <row r="56" spans="1:8" x14ac:dyDescent="0.25">
      <c r="A56" s="574" t="s">
        <v>738</v>
      </c>
      <c r="B56" s="753"/>
      <c r="C56" s="852" t="s">
        <v>954</v>
      </c>
      <c r="D56" s="574">
        <f>'Market Consistent Balance Sheet'!K70</f>
        <v>0</v>
      </c>
      <c r="E56" s="59">
        <v>0</v>
      </c>
      <c r="F56" s="518">
        <f t="shared" si="1"/>
        <v>0</v>
      </c>
      <c r="G56" s="473"/>
      <c r="H56" s="473"/>
    </row>
    <row r="57" spans="1:8" x14ac:dyDescent="0.25">
      <c r="A57" s="521" t="s">
        <v>236</v>
      </c>
      <c r="B57" s="753"/>
      <c r="C57" s="752" t="s">
        <v>739</v>
      </c>
      <c r="D57" s="574">
        <f>'Market Consistent Balance Sheet'!K71</f>
        <v>0</v>
      </c>
      <c r="E57" s="59">
        <v>0</v>
      </c>
      <c r="F57" s="518">
        <f t="shared" si="1"/>
        <v>0</v>
      </c>
      <c r="G57" s="473"/>
      <c r="H57" s="473"/>
    </row>
    <row r="58" spans="1:8" ht="26.4" x14ac:dyDescent="0.25">
      <c r="A58" s="521" t="s">
        <v>240</v>
      </c>
      <c r="B58" s="515"/>
      <c r="C58" s="752" t="s">
        <v>260</v>
      </c>
      <c r="D58" s="521">
        <f>D59+D60</f>
        <v>0</v>
      </c>
      <c r="E58" s="755"/>
      <c r="F58" s="521"/>
      <c r="G58" s="473"/>
      <c r="H58" s="473"/>
    </row>
    <row r="59" spans="1:8" x14ac:dyDescent="0.25">
      <c r="A59" s="574"/>
      <c r="B59" s="515"/>
      <c r="C59" s="145" t="s">
        <v>261</v>
      </c>
      <c r="D59" s="521">
        <f>'Market Consistent Balance Sheet'!K78</f>
        <v>0</v>
      </c>
      <c r="E59" s="755">
        <v>2.8000000000000001E-2</v>
      </c>
      <c r="F59" s="521">
        <f>E59*D59</f>
        <v>0</v>
      </c>
      <c r="G59" s="473"/>
      <c r="H59" s="473"/>
    </row>
    <row r="60" spans="1:8" x14ac:dyDescent="0.25">
      <c r="A60" s="574"/>
      <c r="B60" s="515"/>
      <c r="C60" s="145" t="s">
        <v>262</v>
      </c>
      <c r="D60" s="521">
        <f>'Market Consistent Balance Sheet'!K79</f>
        <v>0</v>
      </c>
      <c r="E60" s="755">
        <v>0.08</v>
      </c>
      <c r="F60" s="521">
        <f>E60*D60</f>
        <v>0</v>
      </c>
      <c r="G60" s="473"/>
      <c r="H60" s="473"/>
    </row>
    <row r="61" spans="1:8" ht="17.100000000000001" customHeight="1" x14ac:dyDescent="0.25">
      <c r="A61" s="151"/>
      <c r="B61" s="151"/>
      <c r="C61" s="152" t="s">
        <v>740</v>
      </c>
      <c r="D61" s="153"/>
      <c r="E61" s="154"/>
      <c r="F61" s="155"/>
      <c r="G61" s="156" t="s">
        <v>741</v>
      </c>
      <c r="H61" s="473"/>
    </row>
    <row r="62" spans="1:8" ht="19.350000000000001" customHeight="1" x14ac:dyDescent="0.25">
      <c r="A62" s="515"/>
      <c r="B62" s="753"/>
      <c r="C62" s="758" t="s">
        <v>363</v>
      </c>
      <c r="D62" s="750">
        <f>D6+D14+D44+D54+D55+D56+D57+D9+D58</f>
        <v>0</v>
      </c>
      <c r="E62" s="157"/>
      <c r="F62" s="750">
        <f>SUM(F6:F60)-F61+'5 Liability Risk Charge'!J35</f>
        <v>0</v>
      </c>
      <c r="G62" s="473"/>
      <c r="H62" s="473"/>
    </row>
    <row r="63" spans="1:8" ht="19.350000000000001" customHeight="1" x14ac:dyDescent="0.25">
      <c r="A63" s="482"/>
      <c r="B63" s="620"/>
      <c r="C63" s="549"/>
      <c r="D63" s="759"/>
      <c r="E63" s="146"/>
      <c r="F63" s="759"/>
      <c r="G63" s="473"/>
      <c r="H63" s="473"/>
    </row>
    <row r="64" spans="1:8" ht="19.350000000000001" customHeight="1" x14ac:dyDescent="0.25">
      <c r="A64" s="482"/>
      <c r="B64" s="620"/>
      <c r="C64" s="549"/>
      <c r="D64" s="759"/>
      <c r="E64" s="146"/>
      <c r="F64" s="759"/>
      <c r="G64" s="473"/>
      <c r="H64" s="473"/>
    </row>
    <row r="65" spans="1:8" ht="21.6" customHeight="1" x14ac:dyDescent="0.25">
      <c r="A65" s="473"/>
      <c r="B65" s="473"/>
      <c r="C65" s="473"/>
      <c r="D65" s="473"/>
      <c r="E65" s="473"/>
      <c r="F65" s="473"/>
      <c r="G65" s="473"/>
      <c r="H65" s="473"/>
    </row>
    <row r="66" spans="1:8" x14ac:dyDescent="0.25">
      <c r="A66" s="473"/>
      <c r="B66" s="473"/>
      <c r="C66" s="158"/>
      <c r="D66" s="473"/>
      <c r="E66" s="158"/>
      <c r="F66" s="759"/>
      <c r="G66" s="759"/>
      <c r="H66" s="759"/>
    </row>
    <row r="67" spans="1:8" x14ac:dyDescent="0.25">
      <c r="A67" s="473"/>
      <c r="B67" s="473"/>
      <c r="C67" s="145" t="s">
        <v>742</v>
      </c>
      <c r="D67" s="574" t="s">
        <v>743</v>
      </c>
      <c r="E67" s="760" t="s">
        <v>744</v>
      </c>
      <c r="F67" s="473"/>
      <c r="G67" s="473"/>
      <c r="H67" s="759"/>
    </row>
    <row r="68" spans="1:8" ht="13.5" customHeight="1" x14ac:dyDescent="0.25">
      <c r="A68" s="473"/>
      <c r="B68" s="159"/>
      <c r="C68" s="160" t="s">
        <v>745</v>
      </c>
      <c r="D68" s="761">
        <f>'Market Consistent Balance Sheet'!K8</f>
        <v>0</v>
      </c>
      <c r="E68" s="761">
        <f>'Market Consistent Balance Sheet'!M8</f>
        <v>0</v>
      </c>
      <c r="F68" s="473"/>
      <c r="G68" s="473"/>
      <c r="H68" s="759"/>
    </row>
    <row r="69" spans="1:8" ht="13.5" customHeight="1" x14ac:dyDescent="0.25">
      <c r="A69" s="473"/>
      <c r="B69" s="159"/>
      <c r="C69" s="160" t="s">
        <v>746</v>
      </c>
      <c r="D69" s="761">
        <f>'Market Consistent Balance Sheet'!K11</f>
        <v>0</v>
      </c>
      <c r="E69" s="761">
        <f>'Market Consistent Balance Sheet'!M11</f>
        <v>0</v>
      </c>
      <c r="F69" s="473"/>
      <c r="G69" s="473"/>
      <c r="H69" s="759"/>
    </row>
    <row r="70" spans="1:8" x14ac:dyDescent="0.25">
      <c r="A70" s="473"/>
      <c r="B70" s="159"/>
      <c r="C70" s="160" t="s">
        <v>747</v>
      </c>
      <c r="D70" s="761">
        <f>'Market Consistent Balance Sheet'!K17</f>
        <v>0</v>
      </c>
      <c r="E70" s="761">
        <f>'Market Consistent Balance Sheet'!M17</f>
        <v>0</v>
      </c>
      <c r="F70" s="473"/>
      <c r="G70" s="473"/>
      <c r="H70" s="759"/>
    </row>
    <row r="71" spans="1:8" x14ac:dyDescent="0.25">
      <c r="B71" s="159"/>
      <c r="C71" s="161" t="s">
        <v>748</v>
      </c>
      <c r="D71" s="761">
        <f>'Market Consistent Balance Sheet'!K47</f>
        <v>0</v>
      </c>
      <c r="E71" s="761">
        <f>'Market Consistent Balance Sheet'!M47</f>
        <v>0</v>
      </c>
      <c r="F71" s="473"/>
      <c r="G71" s="473"/>
      <c r="H71" s="759"/>
    </row>
    <row r="72" spans="1:8" x14ac:dyDescent="0.25">
      <c r="B72" s="159"/>
      <c r="C72" s="161" t="s">
        <v>749</v>
      </c>
      <c r="D72" s="761">
        <f>'Market Consistent Balance Sheet'!K71</f>
        <v>0</v>
      </c>
      <c r="E72" s="761">
        <f>'Market Consistent Balance Sheet'!M71</f>
        <v>0</v>
      </c>
      <c r="F72" s="473"/>
      <c r="G72" s="473"/>
      <c r="H72" s="759"/>
    </row>
    <row r="73" spans="1:8" x14ac:dyDescent="0.25">
      <c r="B73" s="159"/>
      <c r="C73" s="161" t="s">
        <v>750</v>
      </c>
      <c r="D73" s="761">
        <f>'Market Consistent Balance Sheet'!K65+'Market Consistent Balance Sheet'!K70+'Market Consistent Balance Sheet'!K77</f>
        <v>0</v>
      </c>
      <c r="E73" s="761">
        <f>'Market Consistent Balance Sheet'!M65+'Market Consistent Balance Sheet'!M70+'Market Consistent Balance Sheet'!M77</f>
        <v>0</v>
      </c>
      <c r="F73" s="473"/>
      <c r="G73" s="473"/>
      <c r="H73" s="759"/>
    </row>
    <row r="74" spans="1:8" x14ac:dyDescent="0.25">
      <c r="B74" s="159"/>
      <c r="C74" s="161" t="s">
        <v>751</v>
      </c>
      <c r="D74" s="761">
        <f>'Market Consistent Balance Sheet'!K57</f>
        <v>0</v>
      </c>
      <c r="E74" s="761">
        <f>'Market Consistent Balance Sheet'!M57</f>
        <v>0</v>
      </c>
      <c r="F74" s="473"/>
      <c r="G74" s="473"/>
      <c r="H74" s="759"/>
    </row>
    <row r="75" spans="1:8" x14ac:dyDescent="0.25">
      <c r="B75" s="159"/>
      <c r="C75" s="162" t="s">
        <v>363</v>
      </c>
      <c r="D75" s="762">
        <f>SUM(D68:D74)</f>
        <v>0</v>
      </c>
      <c r="E75" s="762">
        <f>SUM(E68:E74)</f>
        <v>0</v>
      </c>
      <c r="F75" s="473"/>
      <c r="G75" s="473"/>
      <c r="H75" s="759"/>
    </row>
    <row r="76" spans="1:8" x14ac:dyDescent="0.25">
      <c r="B76" s="159"/>
      <c r="C76" s="163" t="s">
        <v>372</v>
      </c>
      <c r="D76" s="574" t="b">
        <f>D62=D75</f>
        <v>1</v>
      </c>
      <c r="E76" s="760"/>
      <c r="F76" s="473"/>
      <c r="G76" s="473"/>
      <c r="H76" s="759"/>
    </row>
    <row r="77" spans="1:8" x14ac:dyDescent="0.25">
      <c r="B77" s="159"/>
      <c r="C77" s="164"/>
      <c r="D77" s="159"/>
      <c r="E77" s="164"/>
      <c r="F77" s="759"/>
      <c r="G77" s="759"/>
      <c r="H77" s="759"/>
    </row>
    <row r="78" spans="1:8" x14ac:dyDescent="0.25">
      <c r="B78" s="159"/>
      <c r="C78" s="642"/>
      <c r="D78" s="159"/>
      <c r="E78" s="642"/>
      <c r="F78" s="473"/>
      <c r="G78" s="473"/>
      <c r="H78" s="759"/>
    </row>
    <row r="79" spans="1:8" x14ac:dyDescent="0.25">
      <c r="B79" s="159"/>
      <c r="C79" s="642"/>
      <c r="D79" s="159"/>
      <c r="E79" s="642"/>
      <c r="F79" s="473"/>
      <c r="G79" s="473"/>
      <c r="H79" s="759"/>
    </row>
    <row r="80" spans="1:8" x14ac:dyDescent="0.25">
      <c r="B80" s="159"/>
      <c r="C80" s="164"/>
      <c r="D80" s="159"/>
      <c r="E80" s="164"/>
      <c r="F80" s="759"/>
      <c r="G80" s="759"/>
      <c r="H80" s="759"/>
    </row>
    <row r="81" spans="2:8" x14ac:dyDescent="0.25">
      <c r="B81" s="159"/>
      <c r="C81" s="164"/>
      <c r="D81" s="159"/>
      <c r="E81" s="164"/>
      <c r="F81" s="759"/>
      <c r="G81" s="759"/>
      <c r="H81" s="759"/>
    </row>
    <row r="82" spans="2:8" x14ac:dyDescent="0.25">
      <c r="B82" s="159"/>
      <c r="C82" s="164"/>
      <c r="D82" s="159"/>
      <c r="E82" s="164"/>
      <c r="F82" s="759"/>
      <c r="G82" s="759"/>
      <c r="H82" s="759"/>
    </row>
    <row r="83" spans="2:8" hidden="1" x14ac:dyDescent="0.25">
      <c r="B83" s="159"/>
      <c r="C83" s="164"/>
      <c r="D83" s="159"/>
      <c r="E83" s="164"/>
      <c r="F83" s="759"/>
      <c r="G83" s="759"/>
      <c r="H83" s="759"/>
    </row>
    <row r="84" spans="2:8" hidden="1" x14ac:dyDescent="0.25">
      <c r="B84" s="473"/>
      <c r="C84" s="763"/>
      <c r="D84" s="473"/>
      <c r="E84" s="763"/>
      <c r="F84" s="165"/>
      <c r="G84" s="165"/>
      <c r="H84" s="165"/>
    </row>
    <row r="85" spans="2:8" x14ac:dyDescent="0.25">
      <c r="B85" s="473"/>
      <c r="C85" s="642"/>
      <c r="D85" s="473"/>
      <c r="E85" s="642"/>
      <c r="F85" s="473"/>
      <c r="G85" s="473"/>
      <c r="H85" s="473"/>
    </row>
    <row r="86" spans="2:8" x14ac:dyDescent="0.25">
      <c r="B86" s="473"/>
      <c r="C86" s="642"/>
      <c r="D86" s="473"/>
      <c r="E86" s="642"/>
      <c r="F86" s="473"/>
      <c r="G86" s="473"/>
      <c r="H86" s="473"/>
    </row>
    <row r="87" spans="2:8" x14ac:dyDescent="0.25"/>
    <row r="88" spans="2:8" x14ac:dyDescent="0.25"/>
    <row r="89" spans="2:8" x14ac:dyDescent="0.25"/>
    <row r="90" spans="2:8" x14ac:dyDescent="0.25"/>
    <row r="91" spans="2:8" x14ac:dyDescent="0.25"/>
    <row r="92" spans="2:8" x14ac:dyDescent="0.25"/>
  </sheetData>
  <mergeCells count="2">
    <mergeCell ref="A1:F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124F-1779-46BD-B99E-31470BB85781}">
  <sheetPr>
    <tabColor theme="1"/>
  </sheetPr>
  <dimension ref="A1:F10"/>
  <sheetViews>
    <sheetView showGridLines="0" workbookViewId="0">
      <selection activeCell="A2" sqref="A2"/>
    </sheetView>
  </sheetViews>
  <sheetFormatPr defaultRowHeight="14.4" x14ac:dyDescent="0.3"/>
  <cols>
    <col min="2" max="3" width="34.88671875" customWidth="1"/>
    <col min="4" max="6" width="19.88671875" customWidth="1"/>
  </cols>
  <sheetData>
    <row r="1" spans="1:6" s="472" customFormat="1" ht="13.2" x14ac:dyDescent="0.25">
      <c r="A1" s="362" t="s">
        <v>172</v>
      </c>
      <c r="B1" s="469"/>
      <c r="C1" s="470"/>
      <c r="D1" s="471"/>
      <c r="E1" s="471"/>
      <c r="F1" s="471"/>
    </row>
    <row r="2" spans="1:6" s="473" customFormat="1" ht="13.8" thickBot="1" x14ac:dyDescent="0.3">
      <c r="B2" s="474"/>
      <c r="C2" s="475"/>
      <c r="D2" s="476"/>
      <c r="E2" s="476"/>
      <c r="F2" s="476"/>
    </row>
    <row r="3" spans="1:6" s="473" customFormat="1" ht="13.8" thickBot="1" x14ac:dyDescent="0.3">
      <c r="B3" s="886" t="s">
        <v>173</v>
      </c>
      <c r="C3" s="887"/>
      <c r="D3" s="888" t="s">
        <v>174</v>
      </c>
      <c r="E3" s="889"/>
      <c r="F3" s="890"/>
    </row>
    <row r="4" spans="1:6" s="473" customFormat="1" ht="41.4" customHeight="1" x14ac:dyDescent="0.25">
      <c r="B4" s="891" t="s">
        <v>175</v>
      </c>
      <c r="C4" s="892"/>
      <c r="D4" s="893"/>
      <c r="E4" s="894"/>
      <c r="F4" s="895"/>
    </row>
    <row r="5" spans="1:6" s="473" customFormat="1" ht="43.5" customHeight="1" x14ac:dyDescent="0.25">
      <c r="B5" s="879" t="s">
        <v>176</v>
      </c>
      <c r="C5" s="880"/>
      <c r="D5" s="881"/>
      <c r="E5" s="882"/>
      <c r="F5" s="883"/>
    </row>
    <row r="6" spans="1:6" s="473" customFormat="1" ht="42.75" customHeight="1" x14ac:dyDescent="0.25">
      <c r="B6" s="879" t="s">
        <v>177</v>
      </c>
      <c r="C6" s="880"/>
      <c r="D6" s="881"/>
      <c r="E6" s="882"/>
      <c r="F6" s="883"/>
    </row>
    <row r="7" spans="1:6" s="473" customFormat="1" ht="94.5" customHeight="1" x14ac:dyDescent="0.25">
      <c r="B7" s="879" t="s">
        <v>178</v>
      </c>
      <c r="C7" s="880"/>
      <c r="D7" s="881"/>
      <c r="E7" s="882"/>
      <c r="F7" s="883"/>
    </row>
    <row r="8" spans="1:6" s="473" customFormat="1" ht="33" customHeight="1" x14ac:dyDescent="0.25">
      <c r="B8" s="884" t="s">
        <v>179</v>
      </c>
      <c r="C8" s="885"/>
      <c r="D8" s="881"/>
      <c r="E8" s="882"/>
      <c r="F8" s="883"/>
    </row>
    <row r="9" spans="1:6" s="473" customFormat="1" ht="39.75" customHeight="1" x14ac:dyDescent="0.25">
      <c r="B9" s="879" t="s">
        <v>180</v>
      </c>
      <c r="C9" s="880"/>
      <c r="D9" s="881"/>
      <c r="E9" s="882"/>
      <c r="F9" s="883"/>
    </row>
    <row r="10" spans="1:6" s="473" customFormat="1" ht="41.25" customHeight="1" thickBot="1" x14ac:dyDescent="0.3">
      <c r="B10" s="874" t="s">
        <v>181</v>
      </c>
      <c r="C10" s="875"/>
      <c r="D10" s="876"/>
      <c r="E10" s="877"/>
      <c r="F10" s="878"/>
    </row>
  </sheetData>
  <mergeCells count="16">
    <mergeCell ref="B5:C5"/>
    <mergeCell ref="D5:F5"/>
    <mergeCell ref="B6:C6"/>
    <mergeCell ref="D6:F6"/>
    <mergeCell ref="B3:C3"/>
    <mergeCell ref="D3:F3"/>
    <mergeCell ref="B4:C4"/>
    <mergeCell ref="D4:F4"/>
    <mergeCell ref="B10:C10"/>
    <mergeCell ref="D10:F10"/>
    <mergeCell ref="B7:C7"/>
    <mergeCell ref="D7:F7"/>
    <mergeCell ref="B8:C8"/>
    <mergeCell ref="D8:F8"/>
    <mergeCell ref="B9:C9"/>
    <mergeCell ref="D9:F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90F9-4629-4D08-ABA2-E418A9CE976C}">
  <sheetPr>
    <tabColor rgb="FFFF0000"/>
  </sheetPr>
  <dimension ref="A1:G28"/>
  <sheetViews>
    <sheetView workbookViewId="0">
      <selection sqref="A1:E1"/>
    </sheetView>
  </sheetViews>
  <sheetFormatPr defaultColWidth="0" defaultRowHeight="13.2" x14ac:dyDescent="0.25"/>
  <cols>
    <col min="1" max="1" width="6" style="72" bestFit="1" customWidth="1"/>
    <col min="2" max="2" width="65.109375" style="128" customWidth="1"/>
    <col min="3" max="3" width="24.88671875" style="72" customWidth="1"/>
    <col min="4" max="4" width="18.5546875" style="72" customWidth="1"/>
    <col min="5" max="5" width="16.44140625" style="72" customWidth="1"/>
    <col min="6" max="7" width="9.109375" style="72" customWidth="1"/>
    <col min="8" max="16384" width="9.109375" style="72" hidden="1"/>
  </cols>
  <sheetData>
    <row r="1" spans="1:5" x14ac:dyDescent="0.25">
      <c r="A1" s="995" t="s">
        <v>752</v>
      </c>
      <c r="B1" s="996"/>
      <c r="C1" s="996"/>
      <c r="D1" s="996"/>
      <c r="E1" s="996"/>
    </row>
    <row r="2" spans="1:5" x14ac:dyDescent="0.25">
      <c r="A2" s="925" t="s">
        <v>493</v>
      </c>
      <c r="B2" s="925"/>
      <c r="C2" s="925"/>
      <c r="D2" s="122"/>
      <c r="E2" s="122"/>
    </row>
    <row r="3" spans="1:5" x14ac:dyDescent="0.25">
      <c r="A3" s="45" t="s">
        <v>494</v>
      </c>
      <c r="B3" s="19"/>
      <c r="C3" s="19"/>
      <c r="D3" s="473"/>
      <c r="E3" s="473"/>
    </row>
    <row r="4" spans="1:5" x14ac:dyDescent="0.25">
      <c r="A4" s="45" t="s">
        <v>464</v>
      </c>
      <c r="B4" s="19"/>
      <c r="C4" s="19"/>
      <c r="D4" s="473"/>
      <c r="E4" s="473"/>
    </row>
    <row r="5" spans="1:5" ht="39.6" x14ac:dyDescent="0.25">
      <c r="A5" s="648" t="s">
        <v>188</v>
      </c>
      <c r="B5" s="141" t="s">
        <v>753</v>
      </c>
      <c r="C5" s="750" t="s">
        <v>754</v>
      </c>
      <c r="D5" s="750" t="s">
        <v>755</v>
      </c>
      <c r="E5" s="750" t="s">
        <v>756</v>
      </c>
    </row>
    <row r="6" spans="1:5" x14ac:dyDescent="0.25">
      <c r="A6" s="521" t="s">
        <v>200</v>
      </c>
      <c r="B6" s="764" t="s">
        <v>81</v>
      </c>
      <c r="C6" s="521">
        <f>'Market Consistent Balance Sheet'!M8</f>
        <v>0</v>
      </c>
      <c r="D6" s="765">
        <v>1</v>
      </c>
      <c r="E6" s="521">
        <f t="shared" ref="E6:E15" si="0">D6*C6</f>
        <v>0</v>
      </c>
    </row>
    <row r="7" spans="1:5" ht="39.6" x14ac:dyDescent="0.25">
      <c r="A7" s="521" t="s">
        <v>204</v>
      </c>
      <c r="B7" s="764" t="s">
        <v>205</v>
      </c>
      <c r="C7" s="521">
        <f>'Market Consistent Balance Sheet'!M11</f>
        <v>0</v>
      </c>
      <c r="D7" s="765">
        <v>1</v>
      </c>
      <c r="E7" s="521">
        <f t="shared" si="0"/>
        <v>0</v>
      </c>
    </row>
    <row r="8" spans="1:5" ht="26.4" x14ac:dyDescent="0.25">
      <c r="A8" s="521" t="s">
        <v>210</v>
      </c>
      <c r="B8" s="764" t="s">
        <v>211</v>
      </c>
      <c r="C8" s="521">
        <f>'Market Consistent Balance Sheet'!M16</f>
        <v>0</v>
      </c>
      <c r="D8" s="765">
        <v>1</v>
      </c>
      <c r="E8" s="521">
        <f t="shared" si="0"/>
        <v>0</v>
      </c>
    </row>
    <row r="9" spans="1:5" x14ac:dyDescent="0.25">
      <c r="A9" s="521" t="s">
        <v>212</v>
      </c>
      <c r="B9" s="764" t="s">
        <v>757</v>
      </c>
      <c r="C9" s="521">
        <f>'Market Consistent Balance Sheet'!M17</f>
        <v>0</v>
      </c>
      <c r="D9" s="765">
        <v>1</v>
      </c>
      <c r="E9" s="521">
        <f t="shared" si="0"/>
        <v>0</v>
      </c>
    </row>
    <row r="10" spans="1:5" x14ac:dyDescent="0.25">
      <c r="A10" s="521" t="s">
        <v>223</v>
      </c>
      <c r="B10" s="764" t="s">
        <v>88</v>
      </c>
      <c r="C10" s="521">
        <f>'Market Consistent Balance Sheet'!M47</f>
        <v>0</v>
      </c>
      <c r="D10" s="765">
        <v>1</v>
      </c>
      <c r="E10" s="521">
        <f t="shared" si="0"/>
        <v>0</v>
      </c>
    </row>
    <row r="11" spans="1:5" x14ac:dyDescent="0.25">
      <c r="A11" s="521" t="s">
        <v>228</v>
      </c>
      <c r="B11" s="764" t="s">
        <v>229</v>
      </c>
      <c r="C11" s="521">
        <f>'Market Consistent Balance Sheet'!M57</f>
        <v>0</v>
      </c>
      <c r="D11" s="765">
        <v>1</v>
      </c>
      <c r="E11" s="521">
        <f t="shared" si="0"/>
        <v>0</v>
      </c>
    </row>
    <row r="12" spans="1:5" x14ac:dyDescent="0.25">
      <c r="A12" s="521" t="s">
        <v>230</v>
      </c>
      <c r="B12" s="764" t="s">
        <v>231</v>
      </c>
      <c r="C12" s="521">
        <f>'Market Consistent Balance Sheet'!M58</f>
        <v>0</v>
      </c>
      <c r="D12" s="765">
        <v>1</v>
      </c>
      <c r="E12" s="521">
        <f t="shared" si="0"/>
        <v>0</v>
      </c>
    </row>
    <row r="13" spans="1:5" x14ac:dyDescent="0.25">
      <c r="A13" s="521" t="s">
        <v>232</v>
      </c>
      <c r="B13" s="764" t="s">
        <v>233</v>
      </c>
      <c r="C13" s="521">
        <f>'Market Consistent Balance Sheet'!M59</f>
        <v>0</v>
      </c>
      <c r="D13" s="765">
        <v>1</v>
      </c>
      <c r="E13" s="521">
        <f t="shared" si="0"/>
        <v>0</v>
      </c>
    </row>
    <row r="14" spans="1:5" x14ac:dyDescent="0.25">
      <c r="A14" s="521" t="s">
        <v>234</v>
      </c>
      <c r="B14" s="764" t="s">
        <v>235</v>
      </c>
      <c r="C14" s="521">
        <f>'Market Consistent Balance Sheet'!M60</f>
        <v>0</v>
      </c>
      <c r="D14" s="765">
        <v>1</v>
      </c>
      <c r="E14" s="521">
        <f>D14*C14</f>
        <v>0</v>
      </c>
    </row>
    <row r="15" spans="1:5" ht="26.4" x14ac:dyDescent="0.25">
      <c r="A15" s="521" t="s">
        <v>236</v>
      </c>
      <c r="B15" s="764" t="s">
        <v>237</v>
      </c>
      <c r="C15" s="521">
        <f>'Market Consistent Balance Sheet'!M61</f>
        <v>0</v>
      </c>
      <c r="D15" s="765">
        <v>1</v>
      </c>
      <c r="E15" s="521">
        <f t="shared" si="0"/>
        <v>0</v>
      </c>
    </row>
    <row r="16" spans="1:5" ht="26.4" x14ac:dyDescent="0.25">
      <c r="A16" s="521" t="s">
        <v>240</v>
      </c>
      <c r="B16" s="764" t="s">
        <v>241</v>
      </c>
      <c r="C16" s="521">
        <f>'Market Consistent Balance Sheet'!M64</f>
        <v>0</v>
      </c>
      <c r="D16" s="765">
        <v>1</v>
      </c>
      <c r="E16" s="521">
        <f t="shared" ref="E16:E25" si="1">D16*C16</f>
        <v>0</v>
      </c>
    </row>
    <row r="17" spans="1:5" x14ac:dyDescent="0.25">
      <c r="A17" s="521" t="s">
        <v>242</v>
      </c>
      <c r="B17" s="764" t="s">
        <v>758</v>
      </c>
      <c r="C17" s="521">
        <f>'Market Consistent Balance Sheet'!M65</f>
        <v>0</v>
      </c>
      <c r="D17" s="765">
        <v>1</v>
      </c>
      <c r="E17" s="521">
        <f t="shared" si="1"/>
        <v>0</v>
      </c>
    </row>
    <row r="18" spans="1:5" x14ac:dyDescent="0.25">
      <c r="A18" s="521" t="s">
        <v>244</v>
      </c>
      <c r="B18" s="764" t="s">
        <v>245</v>
      </c>
      <c r="C18" s="521">
        <f>'Market Consistent Balance Sheet'!M66</f>
        <v>0</v>
      </c>
      <c r="D18" s="765">
        <v>1</v>
      </c>
      <c r="E18" s="521">
        <f t="shared" si="1"/>
        <v>0</v>
      </c>
    </row>
    <row r="19" spans="1:5" ht="26.4" x14ac:dyDescent="0.25">
      <c r="A19" s="521" t="s">
        <v>246</v>
      </c>
      <c r="B19" s="764" t="s">
        <v>247</v>
      </c>
      <c r="C19" s="521">
        <f>'Market Consistent Balance Sheet'!M67</f>
        <v>0</v>
      </c>
      <c r="D19" s="765">
        <v>1</v>
      </c>
      <c r="E19" s="521">
        <f t="shared" si="1"/>
        <v>0</v>
      </c>
    </row>
    <row r="20" spans="1:5" ht="26.4" x14ac:dyDescent="0.25">
      <c r="A20" s="521" t="str">
        <f>'Market Consistent Balance Sheet'!A68</f>
        <v>XIV</v>
      </c>
      <c r="B20" s="764" t="s">
        <v>759</v>
      </c>
      <c r="C20" s="521">
        <f>'Market Consistent Balance Sheet'!M68</f>
        <v>0</v>
      </c>
      <c r="D20" s="765">
        <v>1</v>
      </c>
      <c r="E20" s="521">
        <f t="shared" si="1"/>
        <v>0</v>
      </c>
    </row>
    <row r="21" spans="1:5" ht="26.4" x14ac:dyDescent="0.25">
      <c r="A21" s="521" t="str">
        <f>'Market Consistent Balance Sheet'!A69</f>
        <v>XV</v>
      </c>
      <c r="B21" s="764" t="s">
        <v>760</v>
      </c>
      <c r="C21" s="521">
        <f>'Market Consistent Balance Sheet'!M69</f>
        <v>0</v>
      </c>
      <c r="D21" s="765">
        <v>1</v>
      </c>
      <c r="E21" s="521">
        <f>D21*C21</f>
        <v>0</v>
      </c>
    </row>
    <row r="22" spans="1:5" ht="26.4" x14ac:dyDescent="0.25">
      <c r="A22" s="521" t="str">
        <f>'Market Consistent Balance Sheet'!A70</f>
        <v>XVI</v>
      </c>
      <c r="B22" s="764" t="s">
        <v>954</v>
      </c>
      <c r="C22" s="521">
        <f>'Market Consistent Balance Sheet'!M70</f>
        <v>0</v>
      </c>
      <c r="D22" s="765">
        <v>1</v>
      </c>
      <c r="E22" s="521">
        <f>D22*C22</f>
        <v>0</v>
      </c>
    </row>
    <row r="23" spans="1:5" ht="26.4" x14ac:dyDescent="0.25">
      <c r="A23" s="521" t="str">
        <f>'Market Consistent Balance Sheet'!A71</f>
        <v>XVII</v>
      </c>
      <c r="B23" s="764" t="s">
        <v>253</v>
      </c>
      <c r="C23" s="521">
        <f>'Market Consistent Balance Sheet'!M71</f>
        <v>0</v>
      </c>
      <c r="D23" s="765">
        <v>1</v>
      </c>
      <c r="E23" s="521">
        <f t="shared" si="1"/>
        <v>0</v>
      </c>
    </row>
    <row r="24" spans="1:5" ht="26.4" x14ac:dyDescent="0.25">
      <c r="A24" s="521" t="str">
        <f>'Market Consistent Balance Sheet'!A77</f>
        <v>XVIII</v>
      </c>
      <c r="B24" s="764" t="s">
        <v>260</v>
      </c>
      <c r="C24" s="521">
        <f>'Market Consistent Balance Sheet'!M77</f>
        <v>0</v>
      </c>
      <c r="D24" s="765">
        <v>1</v>
      </c>
      <c r="E24" s="521">
        <f t="shared" si="1"/>
        <v>0</v>
      </c>
    </row>
    <row r="25" spans="1:5" x14ac:dyDescent="0.25">
      <c r="A25" s="521" t="str">
        <f>'Market Consistent Balance Sheet'!A80</f>
        <v>XIX</v>
      </c>
      <c r="B25" s="764" t="s">
        <v>264</v>
      </c>
      <c r="C25" s="545">
        <f>'Market Consistent Balance Sheet'!M80</f>
        <v>0</v>
      </c>
      <c r="D25" s="766">
        <v>1</v>
      </c>
      <c r="E25" s="545">
        <f t="shared" si="1"/>
        <v>0</v>
      </c>
    </row>
    <row r="26" spans="1:5" x14ac:dyDescent="0.25">
      <c r="A26" s="515"/>
      <c r="B26" s="767" t="s">
        <v>363</v>
      </c>
      <c r="C26" s="768">
        <f>SUM(C6:C25)</f>
        <v>0</v>
      </c>
      <c r="D26" s="768"/>
      <c r="E26" s="768">
        <f>SUM(E6:E25)</f>
        <v>0</v>
      </c>
    </row>
    <row r="27" spans="1:5" x14ac:dyDescent="0.25">
      <c r="A27" s="482"/>
      <c r="B27" s="581"/>
      <c r="C27" s="473"/>
      <c r="D27" s="473"/>
      <c r="E27" s="473"/>
    </row>
    <row r="28" spans="1:5" x14ac:dyDescent="0.25">
      <c r="A28" s="482"/>
      <c r="B28" s="581"/>
      <c r="C28" s="473"/>
      <c r="D28" s="473"/>
      <c r="E28" s="473"/>
    </row>
  </sheetData>
  <mergeCells count="2">
    <mergeCell ref="A1:E1"/>
    <mergeCell ref="A2:C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BA8A-59C9-4DCA-990E-02B1DDFEB4B0}">
  <sheetPr>
    <tabColor rgb="FFFF0000"/>
  </sheetPr>
  <dimension ref="A1:IV111"/>
  <sheetViews>
    <sheetView workbookViewId="0">
      <selection sqref="A1:G1"/>
    </sheetView>
  </sheetViews>
  <sheetFormatPr defaultColWidth="11.5546875" defaultRowHeight="13.8" zeroHeight="1" x14ac:dyDescent="0.25"/>
  <cols>
    <col min="1" max="1" width="5.44140625" style="72" customWidth="1"/>
    <col min="2" max="2" width="37" style="72" customWidth="1"/>
    <col min="3" max="3" width="40" style="72" customWidth="1"/>
    <col min="4" max="4" width="19.5546875" style="72" customWidth="1"/>
    <col min="5" max="5" width="17.5546875" style="83" customWidth="1"/>
    <col min="6" max="6" width="17.88671875" style="83" customWidth="1"/>
    <col min="7" max="7" width="1.5546875" style="83" customWidth="1"/>
    <col min="8" max="8" width="2.44140625" style="72" customWidth="1"/>
    <col min="9" max="9" width="43.109375" style="72" bestFit="1" customWidth="1"/>
    <col min="10" max="10" width="11.5546875" style="72" customWidth="1"/>
    <col min="11" max="16384" width="11.5546875" style="112"/>
  </cols>
  <sheetData>
    <row r="1" spans="1:8" s="72" customFormat="1" ht="18" customHeight="1" x14ac:dyDescent="0.25">
      <c r="A1" s="997" t="s">
        <v>761</v>
      </c>
      <c r="B1" s="998"/>
      <c r="C1" s="998"/>
      <c r="D1" s="998"/>
      <c r="E1" s="998"/>
      <c r="F1" s="998"/>
      <c r="G1" s="998"/>
      <c r="H1" s="769"/>
    </row>
    <row r="2" spans="1:8" s="72" customFormat="1" ht="15.75" customHeight="1" x14ac:dyDescent="0.25">
      <c r="A2" s="925" t="s">
        <v>493</v>
      </c>
      <c r="B2" s="925"/>
      <c r="C2" s="925"/>
      <c r="D2" s="44"/>
      <c r="E2" s="44"/>
      <c r="F2" s="44"/>
      <c r="G2" s="44"/>
      <c r="H2" s="497"/>
    </row>
    <row r="3" spans="1:8" s="72" customFormat="1" ht="15.75" customHeight="1" x14ac:dyDescent="0.25">
      <c r="A3" s="45" t="s">
        <v>494</v>
      </c>
      <c r="B3" s="19"/>
      <c r="C3" s="19"/>
      <c r="D3" s="473"/>
      <c r="E3" s="631"/>
      <c r="F3" s="631"/>
      <c r="G3" s="631"/>
      <c r="H3" s="497"/>
    </row>
    <row r="4" spans="1:8" s="72" customFormat="1" ht="15.75" customHeight="1" x14ac:dyDescent="0.25">
      <c r="A4" s="45" t="s">
        <v>464</v>
      </c>
      <c r="B4" s="19"/>
      <c r="C4" s="19"/>
      <c r="D4" s="473"/>
      <c r="E4" s="631"/>
      <c r="F4" s="631"/>
      <c r="G4" s="631"/>
      <c r="H4" s="497"/>
    </row>
    <row r="5" spans="1:8" s="72" customFormat="1" ht="52.5" customHeight="1" x14ac:dyDescent="0.25">
      <c r="A5" s="493"/>
      <c r="B5" s="1002" t="s">
        <v>762</v>
      </c>
      <c r="C5" s="1002"/>
      <c r="D5" s="1002"/>
      <c r="E5" s="1002"/>
      <c r="F5" s="1002"/>
      <c r="G5" s="1003"/>
      <c r="H5" s="497"/>
    </row>
    <row r="6" spans="1:8" s="72" customFormat="1" ht="13.2" x14ac:dyDescent="0.25">
      <c r="A6" s="493"/>
      <c r="B6" s="1002"/>
      <c r="C6" s="1002"/>
      <c r="D6" s="1002"/>
      <c r="E6" s="1004"/>
      <c r="F6" s="1004"/>
      <c r="G6" s="1003"/>
      <c r="H6" s="497"/>
    </row>
    <row r="7" spans="1:8" s="72" customFormat="1" ht="24" customHeight="1" x14ac:dyDescent="0.25">
      <c r="A7" s="493"/>
      <c r="B7" s="770"/>
      <c r="C7" s="1010" t="s">
        <v>763</v>
      </c>
      <c r="D7" s="1011"/>
      <c r="E7" s="657" t="s">
        <v>764</v>
      </c>
      <c r="F7" s="771"/>
      <c r="G7" s="680"/>
      <c r="H7" s="497"/>
    </row>
    <row r="8" spans="1:8" s="72" customFormat="1" ht="13.2" x14ac:dyDescent="0.25">
      <c r="A8" s="493"/>
      <c r="B8" s="166"/>
      <c r="C8" s="87"/>
      <c r="D8" s="473"/>
      <c r="E8" s="167" t="s">
        <v>717</v>
      </c>
      <c r="F8" s="87"/>
      <c r="G8" s="680"/>
      <c r="H8" s="497"/>
    </row>
    <row r="9" spans="1:8" s="72" customFormat="1" ht="13.2" x14ac:dyDescent="0.25">
      <c r="A9" s="493"/>
      <c r="B9" s="772">
        <v>1</v>
      </c>
      <c r="C9" s="882" t="s">
        <v>765</v>
      </c>
      <c r="D9" s="1005"/>
      <c r="E9" s="689">
        <f>E26</f>
        <v>0</v>
      </c>
      <c r="F9" s="773"/>
      <c r="G9" s="774"/>
      <c r="H9" s="497"/>
    </row>
    <row r="10" spans="1:8" s="72" customFormat="1" ht="13.2" x14ac:dyDescent="0.25">
      <c r="A10" s="493"/>
      <c r="B10" s="772">
        <f>B9+1</f>
        <v>2</v>
      </c>
      <c r="C10" s="1005" t="s">
        <v>766</v>
      </c>
      <c r="D10" s="1012"/>
      <c r="E10" s="689" t="e">
        <f>MAX(0,E35-E26)</f>
        <v>#DIV/0!</v>
      </c>
      <c r="F10" s="773"/>
      <c r="G10" s="774"/>
      <c r="H10" s="497"/>
    </row>
    <row r="11" spans="1:8" s="72" customFormat="1" ht="13.2" x14ac:dyDescent="0.25">
      <c r="A11" s="493"/>
      <c r="B11" s="772">
        <f>B10+1</f>
        <v>3</v>
      </c>
      <c r="C11" s="882" t="s">
        <v>767</v>
      </c>
      <c r="D11" s="1005"/>
      <c r="E11" s="689">
        <f>F47</f>
        <v>0</v>
      </c>
      <c r="F11" s="773"/>
      <c r="G11" s="680"/>
      <c r="H11" s="497"/>
    </row>
    <row r="12" spans="1:8" s="72" customFormat="1" ht="13.2" x14ac:dyDescent="0.25">
      <c r="A12" s="493"/>
      <c r="B12" s="772">
        <f>B11+1</f>
        <v>4</v>
      </c>
      <c r="C12" s="882" t="s">
        <v>768</v>
      </c>
      <c r="D12" s="1005"/>
      <c r="E12" s="689">
        <f>E60</f>
        <v>0</v>
      </c>
      <c r="F12" s="773"/>
      <c r="G12" s="680"/>
      <c r="H12" s="497"/>
    </row>
    <row r="13" spans="1:8" s="72" customFormat="1" ht="13.2" x14ac:dyDescent="0.25">
      <c r="A13" s="493"/>
      <c r="B13" s="772">
        <f>B12+1</f>
        <v>5</v>
      </c>
      <c r="C13" s="882" t="s">
        <v>769</v>
      </c>
      <c r="D13" s="1005"/>
      <c r="E13" s="689">
        <f>E71</f>
        <v>0</v>
      </c>
      <c r="F13" s="773"/>
      <c r="G13" s="680"/>
      <c r="H13" s="497"/>
    </row>
    <row r="14" spans="1:8" s="72" customFormat="1" ht="13.2" x14ac:dyDescent="0.25">
      <c r="A14" s="493"/>
      <c r="B14" s="772">
        <v>6</v>
      </c>
      <c r="C14" s="882" t="s">
        <v>770</v>
      </c>
      <c r="D14" s="1005"/>
      <c r="E14" s="689">
        <f>F87</f>
        <v>0</v>
      </c>
      <c r="F14" s="773"/>
      <c r="G14" s="168"/>
      <c r="H14" s="497"/>
    </row>
    <row r="15" spans="1:8" s="72" customFormat="1" ht="13.2" x14ac:dyDescent="0.25">
      <c r="A15" s="493"/>
      <c r="B15" s="166"/>
      <c r="C15" s="87"/>
      <c r="D15" s="87"/>
      <c r="E15" s="87"/>
      <c r="F15" s="87"/>
      <c r="G15" s="168"/>
      <c r="H15" s="497"/>
    </row>
    <row r="16" spans="1:8" s="72" customFormat="1" ht="13.2" x14ac:dyDescent="0.25">
      <c r="A16" s="493"/>
      <c r="B16" s="166"/>
      <c r="C16" s="106" t="s">
        <v>771</v>
      </c>
      <c r="D16" s="473"/>
      <c r="E16" s="775" t="e">
        <f>SUM(E9:E14)</f>
        <v>#DIV/0!</v>
      </c>
      <c r="F16" s="773"/>
      <c r="G16" s="680"/>
      <c r="H16" s="497"/>
    </row>
    <row r="17" spans="1:256" s="72" customFormat="1" x14ac:dyDescent="0.25">
      <c r="A17" s="493"/>
      <c r="B17" s="166"/>
      <c r="C17" s="473"/>
      <c r="D17" s="473"/>
      <c r="E17" s="473"/>
      <c r="F17" s="473"/>
      <c r="G17" s="774"/>
      <c r="H17" s="497"/>
      <c r="I17" s="473"/>
      <c r="J17" s="473"/>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row>
    <row r="18" spans="1:256" s="72" customFormat="1" x14ac:dyDescent="0.25">
      <c r="A18" s="493"/>
      <c r="B18" s="169"/>
      <c r="C18" s="107"/>
      <c r="D18" s="699"/>
      <c r="E18" s="107"/>
      <c r="F18" s="473"/>
      <c r="G18" s="776"/>
      <c r="H18" s="497"/>
      <c r="I18" s="473"/>
      <c r="J18" s="473"/>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row>
    <row r="19" spans="1:256" s="72" customFormat="1" x14ac:dyDescent="0.25">
      <c r="A19" s="493"/>
      <c r="B19" s="87"/>
      <c r="C19" s="87"/>
      <c r="D19" s="87"/>
      <c r="E19" s="87"/>
      <c r="F19" s="87"/>
      <c r="G19" s="631"/>
      <c r="H19" s="497"/>
      <c r="I19" s="473"/>
      <c r="J19" s="473"/>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row>
    <row r="20" spans="1:256" s="72" customFormat="1" x14ac:dyDescent="0.25">
      <c r="A20" s="493"/>
      <c r="B20" s="999" t="s">
        <v>772</v>
      </c>
      <c r="C20" s="1000"/>
      <c r="D20" s="1000"/>
      <c r="E20" s="1000"/>
      <c r="F20" s="1000"/>
      <c r="G20" s="1001"/>
      <c r="H20" s="473"/>
      <c r="I20" s="473"/>
      <c r="J20" s="473"/>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row>
    <row r="21" spans="1:256" s="72" customFormat="1" ht="19.350000000000001" customHeight="1" x14ac:dyDescent="0.25">
      <c r="A21" s="493"/>
      <c r="B21" s="170"/>
      <c r="C21" s="777"/>
      <c r="D21" s="778" t="s">
        <v>773</v>
      </c>
      <c r="E21" s="778" t="s">
        <v>774</v>
      </c>
      <c r="F21" s="473"/>
      <c r="G21" s="693"/>
      <c r="H21" s="497"/>
      <c r="I21" s="473"/>
      <c r="J21" s="473"/>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row>
    <row r="22" spans="1:256" s="72" customFormat="1" ht="30.6" customHeight="1" x14ac:dyDescent="0.25">
      <c r="A22" s="493"/>
      <c r="B22" s="171"/>
      <c r="C22" s="779" t="s">
        <v>775</v>
      </c>
      <c r="D22" s="780">
        <f>'3.1 Asset Shocks'!M14</f>
        <v>0</v>
      </c>
      <c r="E22" s="172">
        <f>'3.1 Asset Shocks'!M15</f>
        <v>0</v>
      </c>
      <c r="F22" s="473"/>
      <c r="G22" s="693"/>
      <c r="H22" s="497"/>
      <c r="I22" s="473"/>
      <c r="J22" s="473"/>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row>
    <row r="23" spans="1:256" s="72" customFormat="1" x14ac:dyDescent="0.25">
      <c r="A23" s="493"/>
      <c r="B23" s="171"/>
      <c r="C23" s="779" t="s">
        <v>776</v>
      </c>
      <c r="D23" s="780">
        <f>'3.2 Liability Shocks'!L14</f>
        <v>0</v>
      </c>
      <c r="E23" s="780">
        <f>'3.2 Liability Shocks'!L15</f>
        <v>0</v>
      </c>
      <c r="F23" s="473"/>
      <c r="G23" s="693"/>
      <c r="H23" s="497"/>
      <c r="I23" s="473"/>
      <c r="J23" s="473"/>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row>
    <row r="24" spans="1:256" s="72" customFormat="1" x14ac:dyDescent="0.25">
      <c r="A24" s="493"/>
      <c r="B24" s="171"/>
      <c r="C24" s="781" t="s">
        <v>777</v>
      </c>
      <c r="D24" s="782">
        <f>D22-D23</f>
        <v>0</v>
      </c>
      <c r="E24" s="782">
        <f>E22-E23</f>
        <v>0</v>
      </c>
      <c r="F24" s="473"/>
      <c r="G24" s="693"/>
      <c r="H24" s="497"/>
      <c r="I24" s="473"/>
      <c r="J24" s="473"/>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row>
    <row r="25" spans="1:256" s="72" customFormat="1" x14ac:dyDescent="0.25">
      <c r="A25" s="493"/>
      <c r="B25" s="171"/>
      <c r="C25" s="581"/>
      <c r="D25" s="783"/>
      <c r="E25" s="784"/>
      <c r="F25" s="581"/>
      <c r="G25" s="785"/>
      <c r="H25" s="497"/>
      <c r="I25" s="473"/>
      <c r="J25" s="473"/>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row>
    <row r="26" spans="1:256" s="72" customFormat="1" ht="18.600000000000001" customHeight="1" x14ac:dyDescent="0.25">
      <c r="A26" s="493"/>
      <c r="B26" s="171"/>
      <c r="C26" s="473"/>
      <c r="D26" s="120" t="s">
        <v>778</v>
      </c>
      <c r="E26" s="786">
        <f>IF(D24&lt;E24,ABS(D24),ABS(E24))</f>
        <v>0</v>
      </c>
      <c r="F26" s="787" t="str">
        <f>IF(E26=ABS(D24),"Up shock","Down shock")</f>
        <v>Up shock</v>
      </c>
      <c r="G26" s="693"/>
      <c r="H26" s="497"/>
      <c r="I26" s="473"/>
      <c r="J26" s="473"/>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row>
    <row r="27" spans="1:256" s="72" customFormat="1" x14ac:dyDescent="0.25">
      <c r="A27" s="493"/>
      <c r="B27" s="173"/>
      <c r="C27" s="174"/>
      <c r="D27" s="174"/>
      <c r="E27" s="175"/>
      <c r="F27" s="174"/>
      <c r="G27" s="788"/>
      <c r="H27" s="497"/>
      <c r="I27" s="473"/>
      <c r="J27" s="473"/>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row>
    <row r="28" spans="1:256" s="72" customFormat="1" x14ac:dyDescent="0.25">
      <c r="A28" s="493"/>
      <c r="B28" s="87"/>
      <c r="C28" s="87"/>
      <c r="D28" s="87"/>
      <c r="E28" s="176"/>
      <c r="F28" s="87"/>
      <c r="G28" s="789"/>
      <c r="H28" s="497"/>
      <c r="I28" s="473"/>
      <c r="J28" s="473"/>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row>
    <row r="29" spans="1:256" s="72" customFormat="1" x14ac:dyDescent="0.25">
      <c r="A29" s="493"/>
      <c r="B29" s="999" t="s">
        <v>779</v>
      </c>
      <c r="C29" s="1000"/>
      <c r="D29" s="1000"/>
      <c r="E29" s="1000"/>
      <c r="F29" s="1000"/>
      <c r="G29" s="1001"/>
      <c r="H29" s="497"/>
      <c r="I29" s="473"/>
      <c r="J29" s="473"/>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row>
    <row r="30" spans="1:256" s="72" customFormat="1" ht="18" customHeight="1" x14ac:dyDescent="0.25">
      <c r="A30" s="493"/>
      <c r="B30" s="170"/>
      <c r="C30" s="777"/>
      <c r="D30" s="778" t="s">
        <v>773</v>
      </c>
      <c r="E30" s="778" t="s">
        <v>774</v>
      </c>
      <c r="F30" s="473"/>
      <c r="G30" s="693"/>
      <c r="H30" s="497"/>
      <c r="I30" s="473"/>
      <c r="J30" s="473"/>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row>
    <row r="31" spans="1:256" s="72" customFormat="1" ht="26.4" x14ac:dyDescent="0.25">
      <c r="A31" s="493"/>
      <c r="B31" s="171"/>
      <c r="C31" s="779" t="s">
        <v>780</v>
      </c>
      <c r="D31" s="780" t="e">
        <f>'3.1 Asset Shocks'!M500</f>
        <v>#DIV/0!</v>
      </c>
      <c r="E31" s="172" t="e">
        <f>'3.1 Asset Shocks'!M501</f>
        <v>#DIV/0!</v>
      </c>
      <c r="F31" s="473"/>
      <c r="G31" s="693"/>
      <c r="H31" s="497"/>
      <c r="I31" s="473"/>
      <c r="J31" s="473"/>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row>
    <row r="32" spans="1:256" s="72" customFormat="1" ht="35.1" customHeight="1" x14ac:dyDescent="0.25">
      <c r="A32" s="493"/>
      <c r="B32" s="171"/>
      <c r="C32" s="779" t="s">
        <v>776</v>
      </c>
      <c r="D32" s="780">
        <f>'3.2 Liability Shocks'!L14</f>
        <v>0</v>
      </c>
      <c r="E32" s="780">
        <f>'3.2 Liability Shocks'!L15</f>
        <v>0</v>
      </c>
      <c r="F32" s="473"/>
      <c r="G32" s="693"/>
      <c r="H32" s="497"/>
      <c r="I32" s="473"/>
      <c r="J32" s="473"/>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row>
    <row r="33" spans="1:256" s="72" customFormat="1" ht="35.4" customHeight="1" x14ac:dyDescent="0.25">
      <c r="A33" s="493"/>
      <c r="B33" s="171"/>
      <c r="C33" s="781" t="s">
        <v>777</v>
      </c>
      <c r="D33" s="782" t="e">
        <f>D31-D32</f>
        <v>#DIV/0!</v>
      </c>
      <c r="E33" s="782" t="e">
        <f>E31-E32</f>
        <v>#DIV/0!</v>
      </c>
      <c r="F33" s="473"/>
      <c r="G33" s="693"/>
      <c r="H33" s="497"/>
      <c r="I33" s="473"/>
      <c r="J33" s="473"/>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row>
    <row r="34" spans="1:256" s="72" customFormat="1" ht="18.600000000000001" customHeight="1" x14ac:dyDescent="0.25">
      <c r="A34" s="493"/>
      <c r="B34" s="171"/>
      <c r="C34" s="581"/>
      <c r="D34" s="783"/>
      <c r="E34" s="784"/>
      <c r="F34" s="581"/>
      <c r="G34" s="785"/>
      <c r="H34" s="497"/>
      <c r="I34" s="473"/>
      <c r="J34" s="473"/>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c r="FB34" s="112"/>
      <c r="FC34" s="112"/>
      <c r="FD34" s="112"/>
      <c r="FE34" s="112"/>
      <c r="FF34" s="112"/>
      <c r="FG34" s="112"/>
      <c r="FH34" s="112"/>
      <c r="FI34" s="112"/>
      <c r="FJ34" s="112"/>
      <c r="FK34" s="112"/>
      <c r="FL34" s="112"/>
      <c r="FM34" s="112"/>
      <c r="FN34" s="112"/>
      <c r="FO34" s="112"/>
      <c r="FP34" s="112"/>
      <c r="FQ34" s="112"/>
      <c r="FR34" s="112"/>
      <c r="FS34" s="112"/>
      <c r="FT34" s="112"/>
      <c r="FU34" s="112"/>
      <c r="FV34" s="112"/>
      <c r="FW34" s="112"/>
      <c r="FX34" s="112"/>
      <c r="FY34" s="112"/>
      <c r="FZ34" s="112"/>
      <c r="GA34" s="112"/>
      <c r="GB34" s="112"/>
      <c r="GC34" s="112"/>
      <c r="GD34" s="112"/>
      <c r="GE34" s="112"/>
      <c r="GF34" s="112"/>
      <c r="GG34" s="112"/>
      <c r="GH34" s="112"/>
      <c r="GI34" s="112"/>
      <c r="GJ34" s="112"/>
      <c r="GK34" s="112"/>
      <c r="GL34" s="112"/>
      <c r="GM34" s="112"/>
      <c r="GN34" s="112"/>
      <c r="GO34" s="112"/>
      <c r="GP34" s="112"/>
      <c r="GQ34" s="112"/>
      <c r="GR34" s="112"/>
      <c r="GS34" s="112"/>
      <c r="GT34" s="112"/>
      <c r="GU34" s="112"/>
      <c r="GV34" s="112"/>
      <c r="GW34" s="112"/>
      <c r="GX34" s="112"/>
      <c r="GY34" s="112"/>
      <c r="GZ34" s="112"/>
      <c r="HA34" s="112"/>
      <c r="HB34" s="112"/>
      <c r="HC34" s="112"/>
      <c r="HD34" s="112"/>
      <c r="HE34" s="112"/>
      <c r="HF34" s="112"/>
      <c r="HG34" s="112"/>
      <c r="HH34" s="112"/>
      <c r="HI34" s="112"/>
      <c r="HJ34" s="112"/>
      <c r="HK34" s="112"/>
      <c r="HL34" s="112"/>
      <c r="HM34" s="112"/>
      <c r="HN34" s="112"/>
      <c r="HO34" s="112"/>
      <c r="HP34" s="112"/>
      <c r="HQ34" s="112"/>
      <c r="HR34" s="112"/>
      <c r="HS34" s="112"/>
      <c r="HT34" s="112"/>
      <c r="HU34" s="112"/>
      <c r="HV34" s="112"/>
      <c r="HW34" s="112"/>
      <c r="HX34" s="112"/>
      <c r="HY34" s="112"/>
      <c r="HZ34" s="112"/>
      <c r="IA34" s="112"/>
      <c r="IB34" s="112"/>
      <c r="IC34" s="112"/>
      <c r="ID34" s="112"/>
      <c r="IE34" s="112"/>
      <c r="IF34" s="112"/>
      <c r="IG34" s="112"/>
      <c r="IH34" s="112"/>
      <c r="II34" s="112"/>
      <c r="IJ34" s="112"/>
      <c r="IK34" s="112"/>
      <c r="IL34" s="112"/>
      <c r="IM34" s="112"/>
      <c r="IN34" s="112"/>
      <c r="IO34" s="112"/>
      <c r="IP34" s="112"/>
      <c r="IQ34" s="112"/>
      <c r="IR34" s="112"/>
      <c r="IS34" s="112"/>
      <c r="IT34" s="112"/>
      <c r="IU34" s="112"/>
      <c r="IV34" s="112"/>
    </row>
    <row r="35" spans="1:256" s="72" customFormat="1" ht="20.100000000000001" customHeight="1" x14ac:dyDescent="0.25">
      <c r="A35" s="493"/>
      <c r="B35" s="173"/>
      <c r="C35" s="505"/>
      <c r="D35" s="177" t="s">
        <v>781</v>
      </c>
      <c r="E35" s="790" t="e">
        <f>IF(D33&lt;E33,ABS(D33),ABS(E33))</f>
        <v>#DIV/0!</v>
      </c>
      <c r="F35" s="787" t="e">
        <f>IF(E35=ABS(D33),"Up shock","Down shock")</f>
        <v>#DIV/0!</v>
      </c>
      <c r="G35" s="791"/>
      <c r="H35" s="497"/>
      <c r="I35" s="473"/>
      <c r="J35" s="473"/>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c r="FB35" s="112"/>
      <c r="FC35" s="112"/>
      <c r="FD35" s="112"/>
      <c r="FE35" s="112"/>
      <c r="FF35" s="112"/>
      <c r="FG35" s="112"/>
      <c r="FH35" s="112"/>
      <c r="FI35" s="112"/>
      <c r="FJ35" s="112"/>
      <c r="FK35" s="112"/>
      <c r="FL35" s="112"/>
      <c r="FM35" s="112"/>
      <c r="FN35" s="112"/>
      <c r="FO35" s="112"/>
      <c r="FP35" s="112"/>
      <c r="FQ35" s="112"/>
      <c r="FR35" s="112"/>
      <c r="FS35" s="112"/>
      <c r="FT35" s="112"/>
      <c r="FU35" s="112"/>
      <c r="FV35" s="112"/>
      <c r="FW35" s="112"/>
      <c r="FX35" s="112"/>
      <c r="FY35" s="112"/>
      <c r="FZ35" s="112"/>
      <c r="GA35" s="112"/>
      <c r="GB35" s="112"/>
      <c r="GC35" s="112"/>
      <c r="GD35" s="112"/>
      <c r="GE35" s="112"/>
      <c r="GF35" s="112"/>
      <c r="GG35" s="112"/>
      <c r="GH35" s="112"/>
      <c r="GI35" s="112"/>
      <c r="GJ35" s="112"/>
      <c r="GK35" s="112"/>
      <c r="GL35" s="112"/>
      <c r="GM35" s="112"/>
      <c r="GN35" s="112"/>
      <c r="GO35" s="112"/>
      <c r="GP35" s="112"/>
      <c r="GQ35" s="112"/>
      <c r="GR35" s="112"/>
      <c r="GS35" s="112"/>
      <c r="GT35" s="112"/>
      <c r="GU35" s="112"/>
      <c r="GV35" s="112"/>
      <c r="GW35" s="112"/>
      <c r="GX35" s="112"/>
      <c r="GY35" s="112"/>
      <c r="GZ35" s="112"/>
      <c r="HA35" s="112"/>
      <c r="HB35" s="112"/>
      <c r="HC35" s="112"/>
      <c r="HD35" s="112"/>
      <c r="HE35" s="112"/>
      <c r="HF35" s="112"/>
      <c r="HG35" s="112"/>
      <c r="HH35" s="112"/>
      <c r="HI35" s="112"/>
      <c r="HJ35" s="112"/>
      <c r="HK35" s="112"/>
      <c r="HL35" s="112"/>
      <c r="HM35" s="112"/>
      <c r="HN35" s="112"/>
      <c r="HO35" s="112"/>
      <c r="HP35" s="112"/>
      <c r="HQ35" s="112"/>
      <c r="HR35" s="112"/>
      <c r="HS35" s="112"/>
      <c r="HT35" s="112"/>
      <c r="HU35" s="112"/>
      <c r="HV35" s="112"/>
      <c r="HW35" s="112"/>
      <c r="HX35" s="112"/>
      <c r="HY35" s="112"/>
      <c r="HZ35" s="112"/>
      <c r="IA35" s="112"/>
      <c r="IB35" s="112"/>
      <c r="IC35" s="112"/>
      <c r="ID35" s="112"/>
      <c r="IE35" s="112"/>
      <c r="IF35" s="112"/>
      <c r="IG35" s="112"/>
      <c r="IH35" s="112"/>
      <c r="II35" s="112"/>
      <c r="IJ35" s="112"/>
      <c r="IK35" s="112"/>
      <c r="IL35" s="112"/>
      <c r="IM35" s="112"/>
      <c r="IN35" s="112"/>
      <c r="IO35" s="112"/>
      <c r="IP35" s="112"/>
      <c r="IQ35" s="112"/>
      <c r="IR35" s="112"/>
      <c r="IS35" s="112"/>
      <c r="IT35" s="112"/>
      <c r="IU35" s="112"/>
      <c r="IV35" s="112"/>
    </row>
    <row r="36" spans="1:256" s="72" customFormat="1" ht="21.6" customHeight="1" x14ac:dyDescent="0.25">
      <c r="A36" s="493"/>
      <c r="B36" s="87"/>
      <c r="C36" s="87"/>
      <c r="D36" s="87"/>
      <c r="E36" s="176"/>
      <c r="F36" s="87"/>
      <c r="G36" s="631"/>
      <c r="H36" s="497"/>
      <c r="I36" s="473"/>
      <c r="J36" s="473"/>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c r="FB36" s="112"/>
      <c r="FC36" s="112"/>
      <c r="FD36" s="112"/>
      <c r="FE36" s="112"/>
      <c r="FF36" s="112"/>
      <c r="FG36" s="112"/>
      <c r="FH36" s="112"/>
      <c r="FI36" s="112"/>
      <c r="FJ36" s="112"/>
      <c r="FK36" s="112"/>
      <c r="FL36" s="112"/>
      <c r="FM36" s="112"/>
      <c r="FN36" s="112"/>
      <c r="FO36" s="112"/>
      <c r="FP36" s="112"/>
      <c r="FQ36" s="112"/>
      <c r="FR36" s="112"/>
      <c r="FS36" s="112"/>
      <c r="FT36" s="112"/>
      <c r="FU36" s="112"/>
      <c r="FV36" s="112"/>
      <c r="FW36" s="112"/>
      <c r="FX36" s="112"/>
      <c r="FY36" s="112"/>
      <c r="FZ36" s="112"/>
      <c r="GA36" s="112"/>
      <c r="GB36" s="112"/>
      <c r="GC36" s="112"/>
      <c r="GD36" s="112"/>
      <c r="GE36" s="112"/>
      <c r="GF36" s="112"/>
      <c r="GG36" s="112"/>
      <c r="GH36" s="112"/>
      <c r="GI36" s="112"/>
      <c r="GJ36" s="112"/>
      <c r="GK36" s="112"/>
      <c r="GL36" s="112"/>
      <c r="GM36" s="112"/>
      <c r="GN36" s="112"/>
      <c r="GO36" s="112"/>
      <c r="GP36" s="112"/>
      <c r="GQ36" s="112"/>
      <c r="GR36" s="112"/>
      <c r="GS36" s="112"/>
      <c r="GT36" s="112"/>
      <c r="GU36" s="112"/>
      <c r="GV36" s="112"/>
      <c r="GW36" s="112"/>
      <c r="GX36" s="112"/>
      <c r="GY36" s="112"/>
      <c r="GZ36" s="112"/>
      <c r="HA36" s="112"/>
      <c r="HB36" s="112"/>
      <c r="HC36" s="112"/>
      <c r="HD36" s="112"/>
      <c r="HE36" s="112"/>
      <c r="HF36" s="112"/>
      <c r="HG36" s="112"/>
      <c r="HH36" s="112"/>
      <c r="HI36" s="112"/>
      <c r="HJ36" s="112"/>
      <c r="HK36" s="112"/>
      <c r="HL36" s="112"/>
      <c r="HM36" s="112"/>
      <c r="HN36" s="112"/>
      <c r="HO36" s="112"/>
      <c r="HP36" s="112"/>
      <c r="HQ36" s="112"/>
      <c r="HR36" s="112"/>
      <c r="HS36" s="112"/>
      <c r="HT36" s="112"/>
      <c r="HU36" s="112"/>
      <c r="HV36" s="112"/>
      <c r="HW36" s="112"/>
      <c r="HX36" s="112"/>
      <c r="HY36" s="112"/>
      <c r="HZ36" s="112"/>
      <c r="IA36" s="112"/>
      <c r="IB36" s="112"/>
      <c r="IC36" s="112"/>
      <c r="ID36" s="112"/>
      <c r="IE36" s="112"/>
      <c r="IF36" s="112"/>
      <c r="IG36" s="112"/>
      <c r="IH36" s="112"/>
      <c r="II36" s="112"/>
      <c r="IJ36" s="112"/>
      <c r="IK36" s="112"/>
      <c r="IL36" s="112"/>
      <c r="IM36" s="112"/>
      <c r="IN36" s="112"/>
      <c r="IO36" s="112"/>
      <c r="IP36" s="112"/>
      <c r="IQ36" s="112"/>
      <c r="IR36" s="112"/>
      <c r="IS36" s="112"/>
      <c r="IT36" s="112"/>
      <c r="IU36" s="112"/>
      <c r="IV36" s="112"/>
    </row>
    <row r="37" spans="1:256" s="72" customFormat="1" x14ac:dyDescent="0.25">
      <c r="A37" s="493"/>
      <c r="B37" s="1007" t="s">
        <v>782</v>
      </c>
      <c r="C37" s="1008"/>
      <c r="D37" s="1008"/>
      <c r="E37" s="1008"/>
      <c r="F37" s="1008"/>
      <c r="G37" s="1009"/>
      <c r="H37" s="497"/>
      <c r="I37" s="473"/>
      <c r="J37" s="473"/>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c r="FB37" s="112"/>
      <c r="FC37" s="112"/>
      <c r="FD37" s="112"/>
      <c r="FE37" s="112"/>
      <c r="FF37" s="112"/>
      <c r="FG37" s="112"/>
      <c r="FH37" s="112"/>
      <c r="FI37" s="112"/>
      <c r="FJ37" s="112"/>
      <c r="FK37" s="112"/>
      <c r="FL37" s="112"/>
      <c r="FM37" s="112"/>
      <c r="FN37" s="112"/>
      <c r="FO37" s="112"/>
      <c r="FP37" s="112"/>
      <c r="FQ37" s="112"/>
      <c r="FR37" s="112"/>
      <c r="FS37" s="112"/>
      <c r="FT37" s="112"/>
      <c r="FU37" s="112"/>
      <c r="FV37" s="112"/>
      <c r="FW37" s="112"/>
      <c r="FX37" s="112"/>
      <c r="FY37" s="112"/>
      <c r="FZ37" s="112"/>
      <c r="GA37" s="112"/>
      <c r="GB37" s="112"/>
      <c r="GC37" s="112"/>
      <c r="GD37" s="112"/>
      <c r="GE37" s="112"/>
      <c r="GF37" s="112"/>
      <c r="GG37" s="112"/>
      <c r="GH37" s="112"/>
      <c r="GI37" s="112"/>
      <c r="GJ37" s="112"/>
      <c r="GK37" s="112"/>
      <c r="GL37" s="112"/>
      <c r="GM37" s="112"/>
      <c r="GN37" s="112"/>
      <c r="GO37" s="112"/>
      <c r="GP37" s="112"/>
      <c r="GQ37" s="112"/>
      <c r="GR37" s="112"/>
      <c r="GS37" s="112"/>
      <c r="GT37" s="112"/>
      <c r="GU37" s="112"/>
      <c r="GV37" s="112"/>
      <c r="GW37" s="112"/>
      <c r="GX37" s="112"/>
      <c r="GY37" s="112"/>
      <c r="GZ37" s="112"/>
      <c r="HA37" s="112"/>
      <c r="HB37" s="112"/>
      <c r="HC37" s="112"/>
      <c r="HD37" s="112"/>
      <c r="HE37" s="112"/>
      <c r="HF37" s="112"/>
      <c r="HG37" s="112"/>
      <c r="HH37" s="112"/>
      <c r="HI37" s="112"/>
      <c r="HJ37" s="112"/>
      <c r="HK37" s="112"/>
      <c r="HL37" s="112"/>
      <c r="HM37" s="112"/>
      <c r="HN37" s="112"/>
      <c r="HO37" s="112"/>
      <c r="HP37" s="112"/>
      <c r="HQ37" s="112"/>
      <c r="HR37" s="112"/>
      <c r="HS37" s="112"/>
      <c r="HT37" s="112"/>
      <c r="HU37" s="112"/>
      <c r="HV37" s="112"/>
      <c r="HW37" s="112"/>
      <c r="HX37" s="112"/>
      <c r="HY37" s="112"/>
      <c r="HZ37" s="112"/>
      <c r="IA37" s="112"/>
      <c r="IB37" s="112"/>
      <c r="IC37" s="112"/>
      <c r="ID37" s="112"/>
      <c r="IE37" s="112"/>
      <c r="IF37" s="112"/>
      <c r="IG37" s="112"/>
      <c r="IH37" s="112"/>
      <c r="II37" s="112"/>
      <c r="IJ37" s="112"/>
      <c r="IK37" s="112"/>
      <c r="IL37" s="112"/>
      <c r="IM37" s="112"/>
      <c r="IN37" s="112"/>
      <c r="IO37" s="112"/>
      <c r="IP37" s="112"/>
      <c r="IQ37" s="112"/>
      <c r="IR37" s="112"/>
      <c r="IS37" s="112"/>
      <c r="IT37" s="112"/>
      <c r="IU37" s="112"/>
      <c r="IV37" s="112"/>
    </row>
    <row r="38" spans="1:256" s="72" customFormat="1" x14ac:dyDescent="0.25">
      <c r="A38" s="493"/>
      <c r="B38" s="694"/>
      <c r="C38" s="473"/>
      <c r="D38" s="631"/>
      <c r="E38" s="631"/>
      <c r="F38" s="473"/>
      <c r="G38" s="792"/>
      <c r="H38" s="497"/>
      <c r="I38" s="473"/>
      <c r="J38" s="473"/>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c r="HW38" s="112"/>
      <c r="HX38" s="112"/>
      <c r="HY38" s="112"/>
      <c r="HZ38" s="112"/>
      <c r="IA38" s="112"/>
      <c r="IB38" s="112"/>
      <c r="IC38" s="112"/>
      <c r="ID38" s="112"/>
      <c r="IE38" s="112"/>
      <c r="IF38" s="112"/>
      <c r="IG38" s="112"/>
      <c r="IH38" s="112"/>
      <c r="II38" s="112"/>
      <c r="IJ38" s="112"/>
      <c r="IK38" s="112"/>
      <c r="IL38" s="112"/>
      <c r="IM38" s="112"/>
      <c r="IN38" s="112"/>
      <c r="IO38" s="112"/>
      <c r="IP38" s="112"/>
      <c r="IQ38" s="112"/>
      <c r="IR38" s="112"/>
      <c r="IS38" s="112"/>
      <c r="IT38" s="112"/>
      <c r="IU38" s="112"/>
      <c r="IV38" s="112"/>
    </row>
    <row r="39" spans="1:256" s="72" customFormat="1" ht="16.5" customHeight="1" x14ac:dyDescent="0.25">
      <c r="A39" s="493"/>
      <c r="B39" s="1016" t="s">
        <v>783</v>
      </c>
      <c r="C39" s="1017"/>
      <c r="D39" s="1017"/>
      <c r="E39" s="1017"/>
      <c r="F39" s="1018"/>
      <c r="G39" s="693"/>
      <c r="H39" s="497"/>
      <c r="I39" s="473"/>
      <c r="J39" s="473"/>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c r="HW39" s="112"/>
      <c r="HX39" s="112"/>
      <c r="HY39" s="112"/>
      <c r="HZ39" s="112"/>
      <c r="IA39" s="112"/>
      <c r="IB39" s="112"/>
      <c r="IC39" s="112"/>
      <c r="ID39" s="112"/>
      <c r="IE39" s="112"/>
      <c r="IF39" s="112"/>
      <c r="IG39" s="112"/>
      <c r="IH39" s="112"/>
      <c r="II39" s="112"/>
      <c r="IJ39" s="112"/>
      <c r="IK39" s="112"/>
      <c r="IL39" s="112"/>
      <c r="IM39" s="112"/>
      <c r="IN39" s="112"/>
      <c r="IO39" s="112"/>
      <c r="IP39" s="112"/>
      <c r="IQ39" s="112"/>
      <c r="IR39" s="112"/>
      <c r="IS39" s="112"/>
      <c r="IT39" s="112"/>
      <c r="IU39" s="112"/>
      <c r="IV39" s="112"/>
    </row>
    <row r="40" spans="1:256" s="72" customFormat="1" x14ac:dyDescent="0.25">
      <c r="A40" s="493"/>
      <c r="B40" s="171"/>
      <c r="C40" s="87"/>
      <c r="D40" s="87"/>
      <c r="E40" s="87"/>
      <c r="F40" s="473"/>
      <c r="G40" s="792"/>
      <c r="H40" s="497"/>
      <c r="I40" s="473"/>
      <c r="J40" s="473"/>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row>
    <row r="41" spans="1:256" s="72" customFormat="1" ht="34.35" customHeight="1" x14ac:dyDescent="0.25">
      <c r="A41" s="493"/>
      <c r="B41" s="1013" t="s">
        <v>784</v>
      </c>
      <c r="C41" s="1013"/>
      <c r="D41" s="657" t="s">
        <v>785</v>
      </c>
      <c r="E41" s="657" t="s">
        <v>786</v>
      </c>
      <c r="F41" s="657" t="s">
        <v>787</v>
      </c>
      <c r="G41" s="693"/>
      <c r="H41" s="497"/>
      <c r="I41" s="473"/>
      <c r="J41" s="473"/>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2"/>
      <c r="IP41" s="112"/>
      <c r="IQ41" s="112"/>
      <c r="IR41" s="112"/>
      <c r="IS41" s="112"/>
      <c r="IT41" s="112"/>
      <c r="IU41" s="112"/>
      <c r="IV41" s="112"/>
    </row>
    <row r="42" spans="1:256" s="72" customFormat="1" x14ac:dyDescent="0.25">
      <c r="A42" s="493"/>
      <c r="B42" s="1006"/>
      <c r="C42" s="1006"/>
      <c r="D42" s="649" t="s">
        <v>717</v>
      </c>
      <c r="E42" s="649" t="s">
        <v>788</v>
      </c>
      <c r="F42" s="649" t="s">
        <v>717</v>
      </c>
      <c r="G42" s="693"/>
      <c r="H42" s="497"/>
      <c r="I42" s="473"/>
      <c r="J42" s="473"/>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2"/>
      <c r="IP42" s="112"/>
      <c r="IQ42" s="112"/>
      <c r="IR42" s="112"/>
      <c r="IS42" s="112"/>
      <c r="IT42" s="112"/>
      <c r="IU42" s="112"/>
      <c r="IV42" s="112"/>
    </row>
    <row r="43" spans="1:256" s="72" customFormat="1" ht="34.35" customHeight="1" x14ac:dyDescent="0.25">
      <c r="A43" s="493"/>
      <c r="B43" s="1006" t="str">
        <f>'Market Consistent Balance Sheet'!C16</f>
        <v>Ordinary shares of a company (that is not a related party) listed on a licensed stock exchange</v>
      </c>
      <c r="C43" s="1006"/>
      <c r="D43" s="793">
        <f>'Market Consistent Balance Sheet'!K16</f>
        <v>0</v>
      </c>
      <c r="E43" s="794">
        <v>0.35</v>
      </c>
      <c r="F43" s="178">
        <f>D43*E43</f>
        <v>0</v>
      </c>
      <c r="G43" s="693"/>
      <c r="H43" s="497"/>
      <c r="I43" s="473"/>
      <c r="J43" s="473"/>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2"/>
      <c r="IP43" s="112"/>
      <c r="IQ43" s="112"/>
      <c r="IR43" s="112"/>
      <c r="IS43" s="112"/>
      <c r="IT43" s="112"/>
      <c r="IU43" s="112"/>
      <c r="IV43" s="112"/>
    </row>
    <row r="44" spans="1:256" s="72" customFormat="1" ht="34.35" customHeight="1" x14ac:dyDescent="0.25">
      <c r="A44" s="493"/>
      <c r="B44" s="1006" t="str">
        <f>'Market Consistent Balance Sheet'!C61</f>
        <v>Investments in related parties, listed on a licensed stock exchange, excluding prudentially regulated financial institutions</v>
      </c>
      <c r="C44" s="1006"/>
      <c r="D44" s="793">
        <f>'Market Consistent Balance Sheet'!K61</f>
        <v>0</v>
      </c>
      <c r="E44" s="794">
        <v>0.35</v>
      </c>
      <c r="F44" s="178">
        <f>D44*E44</f>
        <v>0</v>
      </c>
      <c r="G44" s="693"/>
      <c r="H44" s="497"/>
      <c r="I44" s="473"/>
      <c r="J44" s="473"/>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2"/>
      <c r="IP44" s="112"/>
      <c r="IQ44" s="112"/>
      <c r="IR44" s="112"/>
      <c r="IS44" s="112"/>
      <c r="IT44" s="112"/>
      <c r="IU44" s="112"/>
      <c r="IV44" s="112"/>
    </row>
    <row r="45" spans="1:256" s="72" customFormat="1" ht="33" customHeight="1" x14ac:dyDescent="0.25">
      <c r="A45" s="795"/>
      <c r="B45" s="1006" t="str">
        <f>'Market Consistent Balance Sheet'!C64</f>
        <v>Unlisted shares and corporate debt investments (except investments in related parties)-held in shareholders' fund</v>
      </c>
      <c r="C45" s="1006"/>
      <c r="D45" s="793">
        <f>'Market Consistent Balance Sheet'!K64</f>
        <v>0</v>
      </c>
      <c r="E45" s="794">
        <v>0.45</v>
      </c>
      <c r="F45" s="178">
        <f>D45*E45</f>
        <v>0</v>
      </c>
      <c r="G45" s="693"/>
      <c r="H45" s="497"/>
      <c r="I45" s="473"/>
      <c r="J45" s="473"/>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2"/>
      <c r="IP45" s="112"/>
      <c r="IQ45" s="112"/>
      <c r="IR45" s="112"/>
      <c r="IS45" s="112"/>
      <c r="IT45" s="112"/>
      <c r="IU45" s="112"/>
      <c r="IV45" s="112"/>
    </row>
    <row r="46" spans="1:256" s="72" customFormat="1" x14ac:dyDescent="0.25">
      <c r="A46" s="493"/>
      <c r="B46" s="796"/>
      <c r="C46" s="473"/>
      <c r="D46" s="116"/>
      <c r="E46" s="473"/>
      <c r="F46" s="117"/>
      <c r="G46" s="792"/>
      <c r="H46" s="497"/>
      <c r="I46" s="473"/>
      <c r="J46" s="473"/>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2"/>
      <c r="IP46" s="112"/>
      <c r="IQ46" s="112"/>
      <c r="IR46" s="112"/>
      <c r="IS46" s="112"/>
      <c r="IT46" s="112"/>
      <c r="IU46" s="112"/>
      <c r="IV46" s="112"/>
    </row>
    <row r="47" spans="1:256" s="72" customFormat="1" x14ac:dyDescent="0.25">
      <c r="A47" s="493"/>
      <c r="B47" s="694"/>
      <c r="C47" s="473"/>
      <c r="D47" s="179" t="s">
        <v>789</v>
      </c>
      <c r="E47" s="473"/>
      <c r="F47" s="786">
        <f>SUM(F43:F45)</f>
        <v>0</v>
      </c>
      <c r="G47" s="693"/>
      <c r="H47" s="497"/>
      <c r="I47" s="473"/>
      <c r="J47" s="473"/>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2"/>
      <c r="IP47" s="112"/>
      <c r="IQ47" s="112"/>
      <c r="IR47" s="112"/>
      <c r="IS47" s="112"/>
      <c r="IT47" s="112"/>
      <c r="IU47" s="112"/>
      <c r="IV47" s="112"/>
    </row>
    <row r="48" spans="1:256" s="72" customFormat="1" x14ac:dyDescent="0.25">
      <c r="A48" s="493"/>
      <c r="B48" s="180"/>
      <c r="C48" s="505"/>
      <c r="D48" s="797"/>
      <c r="E48" s="797"/>
      <c r="F48" s="505"/>
      <c r="G48" s="798"/>
      <c r="H48" s="497"/>
      <c r="I48" s="473"/>
      <c r="J48" s="473"/>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2"/>
      <c r="IP48" s="112"/>
      <c r="IQ48" s="112"/>
      <c r="IR48" s="112"/>
      <c r="IS48" s="112"/>
      <c r="IT48" s="112"/>
      <c r="IU48" s="112"/>
      <c r="IV48" s="112"/>
    </row>
    <row r="49" spans="1:8" s="72" customFormat="1" ht="13.2" x14ac:dyDescent="0.25">
      <c r="A49" s="493"/>
      <c r="B49" s="87"/>
      <c r="C49" s="87"/>
      <c r="D49" s="87"/>
      <c r="E49" s="87"/>
      <c r="F49" s="87"/>
      <c r="G49" s="631"/>
      <c r="H49" s="497"/>
    </row>
    <row r="50" spans="1:8" s="72" customFormat="1" ht="13.2" x14ac:dyDescent="0.25">
      <c r="A50" s="493"/>
      <c r="B50" s="1007" t="s">
        <v>790</v>
      </c>
      <c r="C50" s="1008"/>
      <c r="D50" s="1008"/>
      <c r="E50" s="1008"/>
      <c r="F50" s="1008"/>
      <c r="G50" s="1009"/>
      <c r="H50" s="497"/>
    </row>
    <row r="51" spans="1:8" s="72" customFormat="1" ht="13.2" x14ac:dyDescent="0.25">
      <c r="A51" s="493"/>
      <c r="B51" s="694"/>
      <c r="C51" s="473"/>
      <c r="D51" s="631"/>
      <c r="E51" s="631"/>
      <c r="F51" s="473"/>
      <c r="G51" s="792"/>
      <c r="H51" s="497"/>
    </row>
    <row r="52" spans="1:8" s="72" customFormat="1" ht="24.6" customHeight="1" x14ac:dyDescent="0.25">
      <c r="A52" s="493"/>
      <c r="B52" s="1016" t="s">
        <v>791</v>
      </c>
      <c r="C52" s="1017"/>
      <c r="D52" s="1017"/>
      <c r="E52" s="1018"/>
      <c r="F52" s="473"/>
      <c r="G52" s="693"/>
      <c r="H52" s="497"/>
    </row>
    <row r="53" spans="1:8" s="72" customFormat="1" ht="13.2" x14ac:dyDescent="0.25">
      <c r="A53" s="493"/>
      <c r="B53" s="171"/>
      <c r="C53" s="87"/>
      <c r="D53" s="87"/>
      <c r="E53" s="181"/>
      <c r="F53" s="473"/>
      <c r="G53" s="792"/>
      <c r="H53" s="497"/>
    </row>
    <row r="54" spans="1:8" s="72" customFormat="1" ht="26.4" x14ac:dyDescent="0.25">
      <c r="A54" s="493"/>
      <c r="B54" s="799" t="s">
        <v>784</v>
      </c>
      <c r="C54" s="778" t="s">
        <v>792</v>
      </c>
      <c r="D54" s="770" t="s">
        <v>793</v>
      </c>
      <c r="E54" s="657" t="s">
        <v>787</v>
      </c>
      <c r="F54" s="473"/>
      <c r="G54" s="693"/>
      <c r="H54" s="497"/>
    </row>
    <row r="55" spans="1:8" s="72" customFormat="1" ht="20.399999999999999" customHeight="1" x14ac:dyDescent="0.25">
      <c r="A55" s="493"/>
      <c r="B55" s="800"/>
      <c r="C55" s="771" t="s">
        <v>717</v>
      </c>
      <c r="D55" s="771" t="s">
        <v>788</v>
      </c>
      <c r="E55" s="801" t="s">
        <v>717</v>
      </c>
      <c r="F55" s="473"/>
      <c r="G55" s="693"/>
      <c r="H55" s="497"/>
    </row>
    <row r="56" spans="1:8" s="72" customFormat="1" ht="29.4" customHeight="1" x14ac:dyDescent="0.25">
      <c r="A56" s="493"/>
      <c r="B56" s="802" t="str">
        <f>'Market Consistent Balance Sheet'!C58</f>
        <v xml:space="preserve">Freehold land and buildings occupied by the insurer </v>
      </c>
      <c r="C56" s="182">
        <f>'Market Consistent Balance Sheet'!K58</f>
        <v>0</v>
      </c>
      <c r="D56" s="803">
        <v>0.25</v>
      </c>
      <c r="E56" s="183">
        <f>D56*C56</f>
        <v>0</v>
      </c>
      <c r="F56" s="473"/>
      <c r="G56" s="693"/>
      <c r="H56" s="497"/>
    </row>
    <row r="57" spans="1:8" s="72" customFormat="1" ht="26.4" x14ac:dyDescent="0.25">
      <c r="A57" s="493"/>
      <c r="B57" s="804" t="str">
        <f>'Market Consistent Balance Sheet'!C59</f>
        <v>Freehold land and buildings held for investment purposes</v>
      </c>
      <c r="C57" s="184">
        <f>'Market Consistent Balance Sheet'!K59</f>
        <v>0</v>
      </c>
      <c r="D57" s="805">
        <v>0.25</v>
      </c>
      <c r="E57" s="185">
        <f>D57*C57</f>
        <v>0</v>
      </c>
      <c r="F57" s="473"/>
      <c r="G57" s="693"/>
      <c r="H57" s="497"/>
    </row>
    <row r="58" spans="1:8" s="72" customFormat="1" ht="13.2" x14ac:dyDescent="0.25">
      <c r="A58" s="493"/>
      <c r="B58" s="806" t="s">
        <v>235</v>
      </c>
      <c r="C58" s="184">
        <f>'Market Consistent Balance Sheet'!K60</f>
        <v>0</v>
      </c>
      <c r="D58" s="805">
        <v>0.3</v>
      </c>
      <c r="E58" s="185">
        <f>D58*C58</f>
        <v>0</v>
      </c>
      <c r="F58" s="473"/>
      <c r="G58" s="693"/>
      <c r="H58" s="497"/>
    </row>
    <row r="59" spans="1:8" s="72" customFormat="1" ht="13.2" x14ac:dyDescent="0.25">
      <c r="A59" s="493"/>
      <c r="B59" s="796"/>
      <c r="C59" s="116"/>
      <c r="D59" s="473"/>
      <c r="E59" s="117"/>
      <c r="F59" s="473"/>
      <c r="G59" s="792"/>
      <c r="H59" s="497"/>
    </row>
    <row r="60" spans="1:8" s="72" customFormat="1" ht="13.2" x14ac:dyDescent="0.25">
      <c r="A60" s="493"/>
      <c r="B60" s="694"/>
      <c r="C60" s="179" t="s">
        <v>768</v>
      </c>
      <c r="D60" s="473"/>
      <c r="E60" s="786">
        <f>SUM(E56:E58,'5 Liability Risk Charge'!J33)</f>
        <v>0</v>
      </c>
      <c r="F60" s="473"/>
      <c r="G60" s="693"/>
      <c r="H60" s="497"/>
    </row>
    <row r="61" spans="1:8" s="72" customFormat="1" ht="13.2" x14ac:dyDescent="0.25">
      <c r="A61" s="493"/>
      <c r="B61" s="702"/>
      <c r="C61" s="505"/>
      <c r="D61" s="797"/>
      <c r="E61" s="797"/>
      <c r="F61" s="505"/>
      <c r="G61" s="798"/>
      <c r="H61" s="497"/>
    </row>
    <row r="62" spans="1:8" s="72" customFormat="1" ht="13.2" x14ac:dyDescent="0.25">
      <c r="A62" s="493"/>
      <c r="B62" s="679"/>
      <c r="C62" s="473"/>
      <c r="D62" s="631"/>
      <c r="E62" s="631"/>
      <c r="F62" s="473"/>
      <c r="G62" s="631"/>
      <c r="H62" s="497"/>
    </row>
    <row r="63" spans="1:8" s="72" customFormat="1" ht="13.2" x14ac:dyDescent="0.25">
      <c r="A63" s="493"/>
      <c r="B63" s="1007" t="s">
        <v>794</v>
      </c>
      <c r="C63" s="1008"/>
      <c r="D63" s="1008"/>
      <c r="E63" s="1008"/>
      <c r="F63" s="1008"/>
      <c r="G63" s="1009"/>
      <c r="H63" s="497"/>
    </row>
    <row r="64" spans="1:8" s="72" customFormat="1" ht="13.2" x14ac:dyDescent="0.25">
      <c r="A64" s="493"/>
      <c r="B64" s="694"/>
      <c r="C64" s="473"/>
      <c r="D64" s="631"/>
      <c r="E64" s="631"/>
      <c r="F64" s="473"/>
      <c r="G64" s="792"/>
      <c r="H64" s="497"/>
    </row>
    <row r="65" spans="1:8" s="72" customFormat="1" ht="23.4" customHeight="1" x14ac:dyDescent="0.25">
      <c r="A65" s="493"/>
      <c r="B65" s="1016" t="s">
        <v>795</v>
      </c>
      <c r="C65" s="1017"/>
      <c r="D65" s="1017"/>
      <c r="E65" s="1018"/>
      <c r="F65" s="473"/>
      <c r="G65" s="693"/>
      <c r="H65" s="497"/>
    </row>
    <row r="66" spans="1:8" s="72" customFormat="1" ht="13.2" x14ac:dyDescent="0.25">
      <c r="A66" s="493"/>
      <c r="B66" s="171"/>
      <c r="C66" s="87"/>
      <c r="D66" s="87"/>
      <c r="E66" s="87"/>
      <c r="F66" s="473"/>
      <c r="G66" s="792"/>
      <c r="H66" s="497"/>
    </row>
    <row r="67" spans="1:8" s="72" customFormat="1" ht="26.4" x14ac:dyDescent="0.25">
      <c r="A67" s="493"/>
      <c r="B67" s="807" t="s">
        <v>784</v>
      </c>
      <c r="C67" s="808" t="s">
        <v>796</v>
      </c>
      <c r="D67" s="808" t="s">
        <v>797</v>
      </c>
      <c r="E67" s="809" t="s">
        <v>798</v>
      </c>
      <c r="F67" s="473"/>
      <c r="G67" s="693"/>
      <c r="H67" s="497"/>
    </row>
    <row r="68" spans="1:8" s="72" customFormat="1" ht="13.2" x14ac:dyDescent="0.25">
      <c r="A68" s="493"/>
      <c r="B68" s="800"/>
      <c r="C68" s="771" t="s">
        <v>717</v>
      </c>
      <c r="D68" s="771" t="s">
        <v>788</v>
      </c>
      <c r="E68" s="801" t="s">
        <v>717</v>
      </c>
      <c r="F68" s="473"/>
      <c r="G68" s="693"/>
      <c r="H68" s="497"/>
    </row>
    <row r="69" spans="1:8" s="72" customFormat="1" ht="45" customHeight="1" x14ac:dyDescent="0.25">
      <c r="A69" s="493"/>
      <c r="B69" s="804" t="str">
        <f>'Market Consistent Balance Sheet'!C67</f>
        <v>Gold kept in safe custody in a licensed commercial bank or a licensed specialized bank</v>
      </c>
      <c r="C69" s="186">
        <f>'Market Consistent Balance Sheet'!K67</f>
        <v>0</v>
      </c>
      <c r="D69" s="805">
        <v>0.15</v>
      </c>
      <c r="E69" s="187">
        <f>C69*D69</f>
        <v>0</v>
      </c>
      <c r="F69" s="473"/>
      <c r="G69" s="693"/>
      <c r="H69" s="497"/>
    </row>
    <row r="70" spans="1:8" s="72" customFormat="1" ht="13.2" x14ac:dyDescent="0.25">
      <c r="A70" s="493"/>
      <c r="B70" s="796"/>
      <c r="C70" s="116"/>
      <c r="D70" s="473"/>
      <c r="E70" s="117"/>
      <c r="F70" s="473"/>
      <c r="G70" s="792"/>
      <c r="H70" s="497"/>
    </row>
    <row r="71" spans="1:8" s="72" customFormat="1" ht="13.2" x14ac:dyDescent="0.25">
      <c r="A71" s="493"/>
      <c r="B71" s="694"/>
      <c r="C71" s="179" t="s">
        <v>798</v>
      </c>
      <c r="D71" s="473"/>
      <c r="E71" s="787">
        <f>E69</f>
        <v>0</v>
      </c>
      <c r="F71" s="473"/>
      <c r="G71" s="693"/>
      <c r="H71" s="497"/>
    </row>
    <row r="72" spans="1:8" s="72" customFormat="1" ht="13.2" x14ac:dyDescent="0.25">
      <c r="A72" s="810"/>
      <c r="B72" s="702"/>
      <c r="C72" s="505"/>
      <c r="D72" s="797"/>
      <c r="E72" s="797"/>
      <c r="F72" s="505"/>
      <c r="G72" s="798"/>
      <c r="H72" s="811"/>
    </row>
    <row r="73" spans="1:8" s="72" customFormat="1" ht="13.2" x14ac:dyDescent="0.25">
      <c r="A73" s="493"/>
      <c r="B73" s="473"/>
      <c r="C73" s="473"/>
      <c r="D73" s="473"/>
      <c r="E73" s="631"/>
      <c r="F73" s="631"/>
      <c r="G73" s="631"/>
      <c r="H73" s="497"/>
    </row>
    <row r="74" spans="1:8" s="72" customFormat="1" ht="13.2" x14ac:dyDescent="0.25">
      <c r="A74" s="493"/>
      <c r="B74" s="1007" t="s">
        <v>799</v>
      </c>
      <c r="C74" s="1008"/>
      <c r="D74" s="1008"/>
      <c r="E74" s="1008"/>
      <c r="F74" s="1008"/>
      <c r="G74" s="1009"/>
      <c r="H74" s="497"/>
    </row>
    <row r="75" spans="1:8" s="72" customFormat="1" ht="13.2" x14ac:dyDescent="0.25">
      <c r="A75" s="493"/>
      <c r="B75" s="694"/>
      <c r="C75" s="473"/>
      <c r="D75" s="631"/>
      <c r="E75" s="631"/>
      <c r="F75" s="473"/>
      <c r="G75" s="792"/>
      <c r="H75" s="497"/>
    </row>
    <row r="76" spans="1:8" s="72" customFormat="1" ht="16.5" customHeight="1" x14ac:dyDescent="0.25">
      <c r="A76" s="493"/>
      <c r="B76" s="1016" t="s">
        <v>800</v>
      </c>
      <c r="C76" s="1017"/>
      <c r="D76" s="1017"/>
      <c r="E76" s="1017"/>
      <c r="F76" s="1018"/>
      <c r="G76" s="693"/>
      <c r="H76" s="497"/>
    </row>
    <row r="77" spans="1:8" s="72" customFormat="1" ht="13.2" x14ac:dyDescent="0.25">
      <c r="A77" s="493"/>
      <c r="B77" s="171"/>
      <c r="C77" s="87"/>
      <c r="D77" s="87"/>
      <c r="E77" s="87"/>
      <c r="F77" s="473"/>
      <c r="G77" s="792"/>
      <c r="H77" s="497"/>
    </row>
    <row r="78" spans="1:8" s="72" customFormat="1" ht="34.35" customHeight="1" x14ac:dyDescent="0.25">
      <c r="A78" s="493"/>
      <c r="B78" s="1013" t="s">
        <v>784</v>
      </c>
      <c r="C78" s="1013"/>
      <c r="D78" s="657" t="s">
        <v>801</v>
      </c>
      <c r="E78" s="657" t="s">
        <v>802</v>
      </c>
      <c r="F78" s="657" t="s">
        <v>787</v>
      </c>
      <c r="G78" s="693"/>
      <c r="H78" s="497"/>
    </row>
    <row r="79" spans="1:8" s="72" customFormat="1" ht="13.2" x14ac:dyDescent="0.25">
      <c r="A79" s="493"/>
      <c r="B79" s="1006"/>
      <c r="C79" s="1006"/>
      <c r="D79" s="649" t="s">
        <v>717</v>
      </c>
      <c r="E79" s="649" t="s">
        <v>788</v>
      </c>
      <c r="F79" s="649" t="s">
        <v>717</v>
      </c>
      <c r="G79" s="693"/>
      <c r="H79" s="497"/>
    </row>
    <row r="80" spans="1:8" s="72" customFormat="1" ht="13.2" x14ac:dyDescent="0.25">
      <c r="A80" s="493"/>
      <c r="B80" s="1014" t="str">
        <f>'Table 1A Unit Trusts'!B7</f>
        <v>Government securities and Debt Securities / Deposits guaranteed by Government</v>
      </c>
      <c r="C80" s="1015"/>
      <c r="D80" s="793">
        <f>'Table 1A Unit Trusts'!C7</f>
        <v>0</v>
      </c>
      <c r="E80" s="812">
        <v>0</v>
      </c>
      <c r="F80" s="178">
        <f t="shared" ref="F80:F85" si="0">D80*E80</f>
        <v>0</v>
      </c>
      <c r="G80" s="693"/>
      <c r="H80" s="497"/>
    </row>
    <row r="81" spans="1:8" s="72" customFormat="1" ht="13.2" x14ac:dyDescent="0.25">
      <c r="A81" s="493"/>
      <c r="B81" s="1014" t="str">
        <f>'Table 1A Unit Trusts'!B8</f>
        <v>Money market instruments, including cash</v>
      </c>
      <c r="C81" s="1015"/>
      <c r="D81" s="793">
        <f>'Table 1A Unit Trusts'!C8</f>
        <v>0</v>
      </c>
      <c r="E81" s="812">
        <v>1.6E-2</v>
      </c>
      <c r="F81" s="178">
        <f t="shared" si="0"/>
        <v>0</v>
      </c>
      <c r="G81" s="693"/>
      <c r="H81" s="497"/>
    </row>
    <row r="82" spans="1:8" s="72" customFormat="1" ht="13.2" x14ac:dyDescent="0.25">
      <c r="A82" s="493"/>
      <c r="B82" s="1014" t="str">
        <f>'Table 1A Unit Trusts'!B9</f>
        <v>Ordinary shares</v>
      </c>
      <c r="C82" s="1015"/>
      <c r="D82" s="793">
        <f>'Table 1A Unit Trusts'!C9</f>
        <v>0</v>
      </c>
      <c r="E82" s="812">
        <v>0.35</v>
      </c>
      <c r="F82" s="178">
        <f t="shared" si="0"/>
        <v>0</v>
      </c>
      <c r="G82" s="693"/>
      <c r="H82" s="497"/>
    </row>
    <row r="83" spans="1:8" s="72" customFormat="1" ht="13.2" x14ac:dyDescent="0.25">
      <c r="A83" s="493"/>
      <c r="B83" s="1014" t="str">
        <f>'Table 1A Unit Trusts'!B10</f>
        <v>Debt securities and corporate debt</v>
      </c>
      <c r="C83" s="1015"/>
      <c r="D83" s="793">
        <f>'Table 1A Unit Trusts'!C10</f>
        <v>0</v>
      </c>
      <c r="E83" s="812">
        <v>0.04</v>
      </c>
      <c r="F83" s="178">
        <f t="shared" si="0"/>
        <v>0</v>
      </c>
      <c r="G83" s="693"/>
      <c r="H83" s="497"/>
    </row>
    <row r="84" spans="1:8" s="72" customFormat="1" ht="13.2" x14ac:dyDescent="0.25">
      <c r="A84" s="493"/>
      <c r="B84" s="1014" t="str">
        <f>'Table 1A Unit Trusts'!B11</f>
        <v>Property</v>
      </c>
      <c r="C84" s="1015"/>
      <c r="D84" s="793">
        <f>'Table 1A Unit Trusts'!C11</f>
        <v>0</v>
      </c>
      <c r="E84" s="812">
        <v>0.25</v>
      </c>
      <c r="F84" s="178">
        <f t="shared" si="0"/>
        <v>0</v>
      </c>
      <c r="G84" s="693"/>
      <c r="H84" s="497"/>
    </row>
    <row r="85" spans="1:8" s="72" customFormat="1" ht="13.2" x14ac:dyDescent="0.25">
      <c r="A85" s="493"/>
      <c r="B85" s="1014" t="str">
        <f>'Table 1A Unit Trusts'!B12</f>
        <v>Other</v>
      </c>
      <c r="C85" s="1015"/>
      <c r="D85" s="793">
        <f>'Table 1A Unit Trusts'!C12</f>
        <v>0</v>
      </c>
      <c r="E85" s="812">
        <v>0.15</v>
      </c>
      <c r="F85" s="178">
        <f t="shared" si="0"/>
        <v>0</v>
      </c>
      <c r="G85" s="693"/>
      <c r="H85" s="497"/>
    </row>
    <row r="86" spans="1:8" s="72" customFormat="1" ht="13.2" x14ac:dyDescent="0.25">
      <c r="A86" s="493"/>
      <c r="B86" s="796"/>
      <c r="C86" s="473"/>
      <c r="D86" s="116"/>
      <c r="E86" s="473"/>
      <c r="F86" s="117"/>
      <c r="G86" s="792"/>
      <c r="H86" s="497"/>
    </row>
    <row r="87" spans="1:8" s="72" customFormat="1" ht="22.35" customHeight="1" x14ac:dyDescent="0.25">
      <c r="A87" s="493"/>
      <c r="B87" s="694"/>
      <c r="C87" s="473"/>
      <c r="D87" s="106" t="s">
        <v>803</v>
      </c>
      <c r="E87" s="473"/>
      <c r="F87" s="188">
        <f>SUM(F80:F85)</f>
        <v>0</v>
      </c>
      <c r="G87" s="693"/>
      <c r="H87" s="497"/>
    </row>
    <row r="88" spans="1:8" s="72" customFormat="1" ht="13.2" x14ac:dyDescent="0.25">
      <c r="A88" s="493"/>
      <c r="B88" s="180"/>
      <c r="C88" s="505"/>
      <c r="D88" s="797"/>
      <c r="E88" s="797"/>
      <c r="F88" s="505"/>
      <c r="G88" s="798"/>
      <c r="H88" s="497"/>
    </row>
    <row r="89" spans="1:8" s="72" customFormat="1" thickBot="1" x14ac:dyDescent="0.3">
      <c r="A89" s="495"/>
      <c r="B89" s="813"/>
      <c r="C89" s="813"/>
      <c r="D89" s="813"/>
      <c r="E89" s="814"/>
      <c r="F89" s="814"/>
      <c r="G89" s="814"/>
      <c r="H89" s="815"/>
    </row>
    <row r="90" spans="1:8" s="72" customFormat="1" ht="13.2" x14ac:dyDescent="0.25">
      <c r="A90" s="473"/>
      <c r="B90" s="473"/>
      <c r="C90" s="473"/>
      <c r="D90" s="473"/>
      <c r="E90" s="631"/>
      <c r="F90" s="631"/>
      <c r="G90" s="631"/>
      <c r="H90" s="473"/>
    </row>
    <row r="91" spans="1:8" s="72" customFormat="1" ht="13.2" x14ac:dyDescent="0.25">
      <c r="A91" s="473"/>
      <c r="B91" s="473"/>
      <c r="C91" s="473"/>
      <c r="D91" s="473"/>
      <c r="E91" s="631"/>
      <c r="F91" s="631"/>
      <c r="G91" s="631"/>
      <c r="H91" s="473"/>
    </row>
    <row r="92" spans="1:8" s="72" customFormat="1" ht="13.2" x14ac:dyDescent="0.25">
      <c r="A92" s="473"/>
      <c r="B92" s="473"/>
      <c r="C92" s="473"/>
      <c r="D92" s="473"/>
      <c r="E92" s="631"/>
      <c r="F92" s="631"/>
      <c r="G92" s="631"/>
      <c r="H92" s="473"/>
    </row>
    <row r="93" spans="1:8" s="72" customFormat="1" ht="13.2" x14ac:dyDescent="0.25">
      <c r="A93" s="473"/>
      <c r="B93" s="473"/>
      <c r="C93" s="473"/>
      <c r="D93" s="473"/>
      <c r="E93" s="631"/>
      <c r="F93" s="631"/>
      <c r="G93" s="631"/>
      <c r="H93" s="473"/>
    </row>
    <row r="94" spans="1:8" s="72" customFormat="1" ht="13.2" x14ac:dyDescent="0.25">
      <c r="A94" s="473"/>
      <c r="B94" s="473"/>
      <c r="C94" s="473"/>
      <c r="D94" s="473"/>
      <c r="E94" s="631"/>
      <c r="F94" s="631"/>
      <c r="G94" s="631"/>
      <c r="H94" s="473"/>
    </row>
    <row r="95" spans="1:8" s="72" customFormat="1" ht="13.2" x14ac:dyDescent="0.25">
      <c r="A95" s="473"/>
      <c r="B95" s="473"/>
      <c r="C95" s="473"/>
      <c r="D95" s="473"/>
      <c r="E95" s="631"/>
      <c r="F95" s="631"/>
      <c r="G95" s="631"/>
      <c r="H95" s="473"/>
    </row>
    <row r="96" spans="1:8" s="72" customFormat="1" ht="13.2" x14ac:dyDescent="0.25">
      <c r="A96" s="473"/>
      <c r="B96" s="473"/>
      <c r="C96" s="473"/>
      <c r="D96" s="473"/>
      <c r="E96" s="631"/>
      <c r="F96" s="631"/>
      <c r="G96" s="631"/>
      <c r="H96" s="473"/>
    </row>
    <row r="97" spans="5:7" s="72" customFormat="1" ht="13.2" x14ac:dyDescent="0.25">
      <c r="E97" s="631"/>
      <c r="F97" s="631"/>
      <c r="G97" s="631"/>
    </row>
    <row r="98" spans="5:7" s="72" customFormat="1" ht="13.2" x14ac:dyDescent="0.25">
      <c r="E98" s="631"/>
      <c r="F98" s="631"/>
      <c r="G98" s="631"/>
    </row>
    <row r="99" spans="5:7" s="72" customFormat="1" ht="13.2" x14ac:dyDescent="0.25">
      <c r="E99" s="631"/>
      <c r="F99" s="631"/>
      <c r="G99" s="631"/>
    </row>
    <row r="100" spans="5:7" s="72" customFormat="1" ht="13.2" x14ac:dyDescent="0.25">
      <c r="E100" s="631"/>
      <c r="F100" s="631"/>
      <c r="G100" s="631"/>
    </row>
    <row r="101" spans="5:7" s="72" customFormat="1" ht="13.2" x14ac:dyDescent="0.25">
      <c r="E101" s="631"/>
      <c r="F101" s="631"/>
      <c r="G101" s="631"/>
    </row>
    <row r="102" spans="5:7" s="72" customFormat="1" ht="13.2" x14ac:dyDescent="0.25">
      <c r="E102" s="631"/>
      <c r="F102" s="631"/>
      <c r="G102" s="631"/>
    </row>
    <row r="103" spans="5:7" s="72" customFormat="1" ht="13.2" x14ac:dyDescent="0.25">
      <c r="E103" s="631"/>
      <c r="F103" s="631"/>
      <c r="G103" s="631"/>
    </row>
    <row r="104" spans="5:7" s="72" customFormat="1" ht="13.2" x14ac:dyDescent="0.25">
      <c r="E104" s="631"/>
      <c r="F104" s="631"/>
      <c r="G104" s="631"/>
    </row>
    <row r="105" spans="5:7" s="72" customFormat="1" ht="13.2" x14ac:dyDescent="0.25">
      <c r="E105" s="631"/>
      <c r="F105" s="631"/>
      <c r="G105" s="631"/>
    </row>
    <row r="106" spans="5:7" s="72" customFormat="1" ht="13.2" x14ac:dyDescent="0.25">
      <c r="E106" s="631"/>
      <c r="F106" s="631"/>
      <c r="G106" s="631"/>
    </row>
    <row r="107" spans="5:7" s="72" customFormat="1" ht="13.2" x14ac:dyDescent="0.25">
      <c r="E107" s="631"/>
      <c r="F107" s="631"/>
      <c r="G107" s="631"/>
    </row>
    <row r="108" spans="5:7" s="72" customFormat="1" ht="13.2" x14ac:dyDescent="0.25">
      <c r="E108" s="631"/>
      <c r="F108" s="631"/>
      <c r="G108" s="631"/>
    </row>
    <row r="109" spans="5:7" s="72" customFormat="1" ht="13.2" x14ac:dyDescent="0.25">
      <c r="E109" s="631"/>
      <c r="F109" s="631"/>
      <c r="G109" s="631"/>
    </row>
    <row r="110" spans="5:7" s="72" customFormat="1" ht="13.2" x14ac:dyDescent="0.25">
      <c r="E110" s="631"/>
      <c r="F110" s="631"/>
      <c r="G110" s="631"/>
    </row>
    <row r="111" spans="5:7" s="72" customFormat="1" ht="13.2" x14ac:dyDescent="0.25">
      <c r="E111" s="631"/>
      <c r="F111" s="631"/>
      <c r="G111" s="631"/>
    </row>
  </sheetData>
  <mergeCells count="33">
    <mergeCell ref="B83:C83"/>
    <mergeCell ref="B84:C84"/>
    <mergeCell ref="B42:C42"/>
    <mergeCell ref="B39:F39"/>
    <mergeCell ref="B85:C85"/>
    <mergeCell ref="B76:F76"/>
    <mergeCell ref="B78:C78"/>
    <mergeCell ref="B79:C79"/>
    <mergeCell ref="B44:C44"/>
    <mergeCell ref="B74:G74"/>
    <mergeCell ref="B65:E65"/>
    <mergeCell ref="B50:G50"/>
    <mergeCell ref="B80:C80"/>
    <mergeCell ref="B81:C81"/>
    <mergeCell ref="B82:C82"/>
    <mergeCell ref="B52:E52"/>
    <mergeCell ref="B43:C43"/>
    <mergeCell ref="B45:C45"/>
    <mergeCell ref="B63:G63"/>
    <mergeCell ref="C7:D7"/>
    <mergeCell ref="C9:D9"/>
    <mergeCell ref="C14:D14"/>
    <mergeCell ref="C10:D10"/>
    <mergeCell ref="B41:C41"/>
    <mergeCell ref="B37:G37"/>
    <mergeCell ref="A2:C2"/>
    <mergeCell ref="A1:G1"/>
    <mergeCell ref="B20:G20"/>
    <mergeCell ref="B29:G29"/>
    <mergeCell ref="B5:G6"/>
    <mergeCell ref="C11:D11"/>
    <mergeCell ref="C12:D12"/>
    <mergeCell ref="C13:D13"/>
  </mergeCells>
  <pageMargins left="0.75" right="0.75" top="1" bottom="1" header="0.5" footer="0.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9DF4-9115-4938-8D37-9586EC1E2D24}">
  <sheetPr>
    <tabColor rgb="FFFF0000"/>
  </sheetPr>
  <dimension ref="A1:AJ975"/>
  <sheetViews>
    <sheetView workbookViewId="0">
      <selection sqref="A1:M1"/>
    </sheetView>
  </sheetViews>
  <sheetFormatPr defaultColWidth="9.109375" defaultRowHeight="13.2" x14ac:dyDescent="0.25"/>
  <cols>
    <col min="1" max="1" width="10" style="72" customWidth="1"/>
    <col min="2" max="2" width="15.44140625" style="72" customWidth="1"/>
    <col min="3" max="3" width="13.44140625" style="72" customWidth="1"/>
    <col min="4" max="4" width="13.5546875" style="72" customWidth="1"/>
    <col min="5" max="5" width="11.44140625" style="72" customWidth="1"/>
    <col min="6" max="6" width="12.109375" style="72" customWidth="1"/>
    <col min="7" max="7" width="12.5546875" style="72" customWidth="1"/>
    <col min="8" max="9" width="13.5546875" style="72" customWidth="1"/>
    <col min="10" max="10" width="5.5546875" style="72" customWidth="1"/>
    <col min="11" max="11" width="13.88671875" style="72" customWidth="1"/>
    <col min="12" max="12" width="11" style="72" bestFit="1" customWidth="1"/>
    <col min="13" max="13" width="12.44140625" style="72" bestFit="1" customWidth="1"/>
    <col min="14" max="35" width="12.109375" style="72" customWidth="1"/>
    <col min="36" max="36" width="11.44140625" style="72" customWidth="1"/>
    <col min="37" max="39" width="9.109375" style="72"/>
    <col min="40" max="41" width="9.44140625" style="72" bestFit="1" customWidth="1"/>
    <col min="42" max="42" width="9.109375" style="72"/>
    <col min="43" max="45" width="9.44140625" style="72" bestFit="1" customWidth="1"/>
    <col min="46" max="46" width="9.109375" style="72"/>
    <col min="47" max="50" width="9.44140625" style="72" bestFit="1" customWidth="1"/>
    <col min="51" max="51" width="9.109375" style="72"/>
    <col min="52" max="55" width="9.44140625" style="72" bestFit="1" customWidth="1"/>
    <col min="56" max="16384" width="9.109375" style="72"/>
  </cols>
  <sheetData>
    <row r="1" spans="1:36" x14ac:dyDescent="0.25">
      <c r="A1" s="995" t="s">
        <v>804</v>
      </c>
      <c r="B1" s="996"/>
      <c r="C1" s="996"/>
      <c r="D1" s="996"/>
      <c r="E1" s="996"/>
      <c r="F1" s="996"/>
      <c r="G1" s="996"/>
      <c r="H1" s="996"/>
      <c r="I1" s="996"/>
      <c r="J1" s="996"/>
      <c r="K1" s="996"/>
      <c r="L1" s="996"/>
      <c r="M1" s="996"/>
      <c r="N1" s="473"/>
      <c r="O1" s="473"/>
      <c r="P1" s="473"/>
      <c r="Q1" s="473"/>
      <c r="R1" s="473"/>
      <c r="S1" s="473"/>
      <c r="T1" s="473"/>
      <c r="U1" s="473"/>
      <c r="V1" s="473"/>
      <c r="W1" s="473"/>
      <c r="X1" s="473"/>
      <c r="Y1" s="473"/>
      <c r="Z1" s="473"/>
      <c r="AA1" s="473"/>
      <c r="AB1" s="473"/>
      <c r="AC1" s="473"/>
      <c r="AD1" s="473"/>
      <c r="AE1" s="473"/>
      <c r="AF1" s="473"/>
      <c r="AG1" s="473"/>
      <c r="AH1" s="473"/>
      <c r="AI1" s="473"/>
      <c r="AJ1" s="473"/>
    </row>
    <row r="2" spans="1:36" x14ac:dyDescent="0.25">
      <c r="A2" s="925" t="s">
        <v>493</v>
      </c>
      <c r="B2" s="925"/>
      <c r="C2" s="925"/>
      <c r="D2" s="122"/>
      <c r="E2" s="122"/>
      <c r="F2" s="122"/>
      <c r="G2" s="122"/>
      <c r="H2" s="122"/>
      <c r="I2" s="122"/>
      <c r="J2" s="122"/>
      <c r="K2" s="122"/>
      <c r="L2" s="122"/>
      <c r="M2" s="122"/>
      <c r="N2" s="473"/>
      <c r="O2" s="473"/>
      <c r="P2" s="473"/>
      <c r="Q2" s="473"/>
      <c r="R2" s="473"/>
      <c r="S2" s="473"/>
      <c r="T2" s="473"/>
      <c r="U2" s="473"/>
      <c r="V2" s="473"/>
      <c r="W2" s="473"/>
      <c r="X2" s="473"/>
      <c r="Y2" s="473"/>
      <c r="Z2" s="473"/>
      <c r="AA2" s="473"/>
      <c r="AB2" s="473"/>
      <c r="AC2" s="473"/>
      <c r="AD2" s="473"/>
      <c r="AE2" s="473"/>
      <c r="AF2" s="473"/>
      <c r="AG2" s="473"/>
      <c r="AH2" s="473"/>
      <c r="AI2" s="473"/>
      <c r="AJ2" s="473"/>
    </row>
    <row r="3" spans="1:36" x14ac:dyDescent="0.25">
      <c r="A3" s="45" t="s">
        <v>494</v>
      </c>
      <c r="B3" s="19"/>
      <c r="C3" s="19"/>
      <c r="D3" s="122"/>
      <c r="E3" s="122"/>
      <c r="F3" s="122"/>
      <c r="G3" s="122"/>
      <c r="H3" s="122"/>
      <c r="I3" s="122"/>
      <c r="J3" s="122"/>
      <c r="K3" s="122"/>
      <c r="L3" s="122"/>
      <c r="M3" s="122"/>
      <c r="N3" s="473"/>
      <c r="O3" s="473"/>
      <c r="P3" s="473"/>
      <c r="Q3" s="473"/>
      <c r="R3" s="473"/>
      <c r="S3" s="473"/>
      <c r="T3" s="473"/>
      <c r="U3" s="473"/>
      <c r="V3" s="473"/>
      <c r="W3" s="473"/>
      <c r="X3" s="473"/>
      <c r="Y3" s="473"/>
      <c r="Z3" s="473"/>
      <c r="AA3" s="473"/>
      <c r="AB3" s="473"/>
      <c r="AC3" s="473"/>
      <c r="AD3" s="473"/>
      <c r="AE3" s="473"/>
      <c r="AF3" s="473"/>
      <c r="AG3" s="473"/>
      <c r="AH3" s="473"/>
      <c r="AI3" s="473"/>
      <c r="AJ3" s="473"/>
    </row>
    <row r="4" spans="1:36" x14ac:dyDescent="0.25">
      <c r="A4" s="45" t="s">
        <v>464</v>
      </c>
      <c r="B4" s="19"/>
      <c r="C4" s="19"/>
      <c r="D4" s="122"/>
      <c r="E4" s="122"/>
      <c r="F4" s="122"/>
      <c r="G4" s="122"/>
      <c r="H4" s="122"/>
      <c r="I4" s="122"/>
      <c r="J4" s="122"/>
      <c r="K4" s="122"/>
      <c r="L4" s="122"/>
      <c r="M4" s="122"/>
      <c r="N4" s="473"/>
      <c r="O4" s="473"/>
      <c r="P4" s="473"/>
      <c r="Q4" s="473"/>
      <c r="R4" s="473"/>
      <c r="S4" s="473"/>
      <c r="T4" s="473"/>
      <c r="U4" s="473"/>
      <c r="V4" s="473"/>
      <c r="W4" s="473"/>
      <c r="X4" s="473"/>
      <c r="Y4" s="473"/>
      <c r="Z4" s="473"/>
      <c r="AA4" s="473"/>
      <c r="AB4" s="473"/>
      <c r="AC4" s="473"/>
      <c r="AD4" s="473"/>
      <c r="AE4" s="473"/>
      <c r="AF4" s="473"/>
      <c r="AG4" s="473"/>
      <c r="AH4" s="473"/>
      <c r="AI4" s="473"/>
      <c r="AJ4" s="473"/>
    </row>
    <row r="5" spans="1:36" x14ac:dyDescent="0.25">
      <c r="A5" s="189" t="s">
        <v>805</v>
      </c>
      <c r="B5" s="122"/>
      <c r="C5" s="122"/>
      <c r="D5" s="122"/>
      <c r="E5" s="122"/>
      <c r="F5" s="122"/>
      <c r="G5" s="122"/>
      <c r="H5" s="122"/>
      <c r="I5" s="122"/>
      <c r="J5" s="122"/>
      <c r="K5" s="122"/>
      <c r="L5" s="122"/>
      <c r="M5" s="122"/>
      <c r="N5" s="473"/>
      <c r="O5" s="473"/>
      <c r="P5" s="473"/>
      <c r="Q5" s="473"/>
      <c r="R5" s="473"/>
      <c r="S5" s="473"/>
      <c r="T5" s="473"/>
      <c r="U5" s="473"/>
      <c r="V5" s="473"/>
      <c r="W5" s="473"/>
      <c r="X5" s="473"/>
      <c r="Y5" s="473"/>
      <c r="Z5" s="473"/>
      <c r="AA5" s="473"/>
      <c r="AB5" s="473"/>
      <c r="AC5" s="473"/>
      <c r="AD5" s="473"/>
      <c r="AE5" s="473"/>
      <c r="AF5" s="473"/>
      <c r="AG5" s="473"/>
      <c r="AH5" s="473"/>
      <c r="AI5" s="473"/>
      <c r="AJ5" s="473"/>
    </row>
    <row r="6" spans="1:36" x14ac:dyDescent="0.25">
      <c r="A6" s="1029"/>
      <c r="B6" s="1029"/>
      <c r="C6" s="1029"/>
      <c r="D6" s="1029"/>
      <c r="E6" s="1029"/>
      <c r="F6" s="1029"/>
      <c r="G6" s="1029"/>
      <c r="H6" s="1030"/>
      <c r="I6" s="631"/>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row>
    <row r="7" spans="1:36" x14ac:dyDescent="0.25">
      <c r="A7" s="506"/>
      <c r="B7" s="1020" t="s">
        <v>806</v>
      </c>
      <c r="C7" s="1021"/>
      <c r="D7" s="1022"/>
      <c r="E7" s="1023" t="s">
        <v>807</v>
      </c>
      <c r="F7" s="1024"/>
      <c r="G7" s="1025"/>
      <c r="H7" s="1026" t="s">
        <v>808</v>
      </c>
      <c r="I7" s="1028"/>
      <c r="J7" s="473"/>
      <c r="K7" s="1026" t="s">
        <v>809</v>
      </c>
      <c r="L7" s="1027"/>
      <c r="M7" s="1028"/>
      <c r="N7" s="473"/>
      <c r="O7" s="473"/>
      <c r="P7" s="473"/>
      <c r="Q7" s="473"/>
      <c r="R7" s="473"/>
      <c r="S7" s="473"/>
      <c r="T7" s="473"/>
      <c r="U7" s="473"/>
      <c r="V7" s="473"/>
      <c r="W7" s="473"/>
      <c r="X7" s="473"/>
      <c r="Y7" s="473"/>
      <c r="Z7" s="473"/>
      <c r="AA7" s="473"/>
      <c r="AB7" s="473"/>
      <c r="AC7" s="473"/>
      <c r="AD7" s="473"/>
      <c r="AE7" s="473"/>
      <c r="AF7" s="473"/>
      <c r="AG7" s="473"/>
      <c r="AH7" s="473"/>
      <c r="AI7" s="473"/>
      <c r="AJ7" s="473"/>
    </row>
    <row r="8" spans="1:36" x14ac:dyDescent="0.25">
      <c r="A8" s="123"/>
      <c r="B8" s="123"/>
      <c r="C8" s="123"/>
      <c r="D8" s="123"/>
      <c r="E8" s="123"/>
      <c r="F8" s="123"/>
      <c r="G8" s="123"/>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1:36" ht="26.4" x14ac:dyDescent="0.25">
      <c r="A9" s="124" t="s">
        <v>547</v>
      </c>
      <c r="B9" s="125" t="s">
        <v>810</v>
      </c>
      <c r="C9" s="125" t="s">
        <v>773</v>
      </c>
      <c r="D9" s="125" t="s">
        <v>774</v>
      </c>
      <c r="E9" s="126" t="s">
        <v>651</v>
      </c>
      <c r="F9" s="126" t="s">
        <v>773</v>
      </c>
      <c r="G9" s="126" t="s">
        <v>774</v>
      </c>
      <c r="H9" s="816" t="s">
        <v>811</v>
      </c>
      <c r="I9" s="816" t="s">
        <v>812</v>
      </c>
      <c r="J9" s="19"/>
      <c r="K9" s="816" t="s">
        <v>813</v>
      </c>
      <c r="L9" s="816" t="s">
        <v>814</v>
      </c>
      <c r="M9" s="816" t="s">
        <v>815</v>
      </c>
      <c r="N9" s="19"/>
      <c r="O9" s="19"/>
      <c r="P9" s="19"/>
      <c r="Q9" s="19"/>
      <c r="R9" s="19"/>
      <c r="S9" s="19"/>
      <c r="T9" s="19"/>
      <c r="U9" s="19"/>
      <c r="V9" s="19"/>
      <c r="W9" s="19"/>
      <c r="X9" s="19"/>
      <c r="Y9" s="19"/>
      <c r="Z9" s="19"/>
      <c r="AA9" s="19"/>
      <c r="AB9" s="19"/>
      <c r="AC9" s="19"/>
      <c r="AD9" s="19"/>
      <c r="AE9" s="19"/>
      <c r="AF9" s="19"/>
      <c r="AG9" s="19"/>
      <c r="AH9" s="19"/>
      <c r="AI9" s="19"/>
      <c r="AJ9" s="19"/>
    </row>
    <row r="10" spans="1:36" ht="13.8" thickBot="1" x14ac:dyDescent="0.3">
      <c r="A10" s="123">
        <v>1</v>
      </c>
      <c r="B10" s="77">
        <f>(1+_xlfn.XLOOKUP(INT(($A10-1)/12)+1,'ZC Curve'!$B$8:$B$107,'ZC Curve'!R$9:R$108,,0))^(1/12)-1</f>
        <v>0</v>
      </c>
      <c r="C10" s="77">
        <f>(1+_xlfn.XLOOKUP(INT(($A10-1)/12)+1,'ZC Curve'!$B$8:$B$107,'ZC Curve'!S$9:S$108,,0))^(1/12)-1</f>
        <v>0</v>
      </c>
      <c r="D10" s="77">
        <f>(1+_xlfn.XLOOKUP(INT(($A10-1)/12)+1,'ZC Curve'!$B$8:$B$107,'ZC Curve'!T$9:T$108,,0))^(1/12)-1</f>
        <v>0</v>
      </c>
      <c r="E10" s="57">
        <f>1/(1+B10)</f>
        <v>1</v>
      </c>
      <c r="F10" s="57">
        <f t="shared" ref="F10:G10" si="0">1/(1+C10)</f>
        <v>1</v>
      </c>
      <c r="G10" s="57">
        <f t="shared" si="0"/>
        <v>1</v>
      </c>
      <c r="H10" s="129">
        <f>'Table 4 - Asset Cashflows'!F9</f>
        <v>0</v>
      </c>
      <c r="I10" s="129">
        <f>'Table 4 - Asset Cashflows'!C9</f>
        <v>0</v>
      </c>
      <c r="J10" s="130"/>
      <c r="K10" s="131">
        <f>SUMPRODUCT(E10:E489,$H$10:$H$489)</f>
        <v>0</v>
      </c>
      <c r="L10" s="132">
        <f>SUMPRODUCT(F10:F489,$H$10:$H$489)</f>
        <v>0</v>
      </c>
      <c r="M10" s="133">
        <f>SUMPRODUCT(G10:G489,$H$10:$H$489)</f>
        <v>0</v>
      </c>
      <c r="N10" s="19"/>
      <c r="O10" s="19"/>
      <c r="P10" s="19"/>
      <c r="Q10" s="190"/>
      <c r="R10" s="191"/>
      <c r="S10" s="191"/>
      <c r="T10" s="191"/>
      <c r="U10" s="19"/>
      <c r="V10" s="19"/>
      <c r="W10" s="19"/>
      <c r="X10" s="130"/>
      <c r="Y10" s="19"/>
      <c r="Z10" s="19"/>
      <c r="AA10" s="19"/>
      <c r="AB10" s="19"/>
      <c r="AC10" s="19"/>
      <c r="AD10" s="19"/>
      <c r="AE10" s="19"/>
      <c r="AF10" s="19"/>
      <c r="AG10" s="19"/>
      <c r="AH10" s="19"/>
      <c r="AI10" s="19"/>
      <c r="AJ10" s="19"/>
    </row>
    <row r="11" spans="1:36" ht="13.8" thickBot="1" x14ac:dyDescent="0.3">
      <c r="A11" s="123">
        <f>A10+1</f>
        <v>2</v>
      </c>
      <c r="B11" s="77">
        <f>(1+_xlfn.XLOOKUP(INT(($A11-1)/12)+1,'ZC Curve'!$B$8:$B$107,'ZC Curve'!R$9:R$108,,0))^(1/12)-1</f>
        <v>0</v>
      </c>
      <c r="C11" s="77">
        <f>(1+_xlfn.XLOOKUP(INT(($A11-1)/12)+1,'ZC Curve'!$B$8:$B$107,'ZC Curve'!S$9:S$108,,0))^(1/12)-1</f>
        <v>0</v>
      </c>
      <c r="D11" s="77">
        <f>(1+_xlfn.XLOOKUP(INT(($A11-1)/12)+1,'ZC Curve'!$B$8:$B$107,'ZC Curve'!T$9:T$108,,0))^(1/12)-1</f>
        <v>0</v>
      </c>
      <c r="E11" s="57">
        <f>E10/(1+B11)</f>
        <v>1</v>
      </c>
      <c r="F11" s="57">
        <f t="shared" ref="F11:F74" si="1">F10/(1+C11)</f>
        <v>1</v>
      </c>
      <c r="G11" s="57">
        <f t="shared" ref="G11:G74" si="2">G10/(1+D11)</f>
        <v>1</v>
      </c>
      <c r="H11" s="129">
        <f>'Table 4 - Asset Cashflows'!F10</f>
        <v>0</v>
      </c>
      <c r="I11" s="129">
        <f>'Table 4 - Asset Cashflows'!C10</f>
        <v>0</v>
      </c>
      <c r="J11" s="130"/>
      <c r="K11" s="69"/>
      <c r="L11" s="19"/>
      <c r="M11" s="134"/>
      <c r="N11" s="473"/>
      <c r="O11" s="19"/>
      <c r="P11" s="19"/>
      <c r="Q11" s="190"/>
      <c r="R11" s="191"/>
      <c r="S11" s="191"/>
      <c r="T11" s="191"/>
      <c r="U11" s="19"/>
      <c r="V11" s="19"/>
      <c r="W11" s="19"/>
      <c r="X11" s="130"/>
      <c r="Y11" s="19"/>
      <c r="Z11" s="19"/>
      <c r="AA11" s="19"/>
      <c r="AB11" s="19"/>
      <c r="AC11" s="19"/>
      <c r="AD11" s="19"/>
      <c r="AE11" s="19"/>
      <c r="AF11" s="19"/>
      <c r="AG11" s="19"/>
      <c r="AH11" s="19"/>
      <c r="AI11" s="19"/>
      <c r="AJ11" s="19"/>
    </row>
    <row r="12" spans="1:36" x14ac:dyDescent="0.25">
      <c r="A12" s="123">
        <f t="shared" ref="A12:A75" si="3">A11+1</f>
        <v>3</v>
      </c>
      <c r="B12" s="77">
        <f>(1+_xlfn.XLOOKUP(INT(($A12-1)/12)+1,'ZC Curve'!$B$8:$B$107,'ZC Curve'!R$9:R$108,,0))^(1/12)-1</f>
        <v>0</v>
      </c>
      <c r="C12" s="77">
        <f>(1+_xlfn.XLOOKUP(INT(($A12-1)/12)+1,'ZC Curve'!$B$8:$B$107,'ZC Curve'!S$9:S$108,,0))^(1/12)-1</f>
        <v>0</v>
      </c>
      <c r="D12" s="77">
        <f>(1+_xlfn.XLOOKUP(INT(($A12-1)/12)+1,'ZC Curve'!$B$8:$B$107,'ZC Curve'!T$9:T$108,,0))^(1/12)-1</f>
        <v>0</v>
      </c>
      <c r="E12" s="57">
        <f t="shared" ref="E12:E75" si="4">E11/(1+B12)</f>
        <v>1</v>
      </c>
      <c r="F12" s="57">
        <f t="shared" si="1"/>
        <v>1</v>
      </c>
      <c r="G12" s="57">
        <f t="shared" si="2"/>
        <v>1</v>
      </c>
      <c r="H12" s="129">
        <f>'Table 4 - Asset Cashflows'!F11</f>
        <v>0</v>
      </c>
      <c r="I12" s="129">
        <f>'Table 4 - Asset Cashflows'!C11</f>
        <v>0</v>
      </c>
      <c r="J12" s="130"/>
      <c r="K12" s="135" t="s">
        <v>816</v>
      </c>
      <c r="L12" s="817"/>
      <c r="M12" s="818"/>
      <c r="N12" s="19"/>
      <c r="O12" s="19"/>
      <c r="P12" s="19"/>
      <c r="Q12" s="190"/>
      <c r="R12" s="191"/>
      <c r="S12" s="191"/>
      <c r="T12" s="191"/>
      <c r="U12" s="19"/>
      <c r="V12" s="19"/>
      <c r="W12" s="19"/>
      <c r="X12" s="130"/>
      <c r="Y12" s="19"/>
      <c r="Z12" s="140"/>
      <c r="AA12" s="19"/>
      <c r="AB12" s="19"/>
      <c r="AC12" s="19"/>
      <c r="AD12" s="19"/>
      <c r="AE12" s="19"/>
      <c r="AF12" s="19"/>
      <c r="AG12" s="19"/>
      <c r="AH12" s="19"/>
      <c r="AI12" s="19"/>
      <c r="AJ12" s="19"/>
    </row>
    <row r="13" spans="1:36" ht="13.8" thickBot="1" x14ac:dyDescent="0.3">
      <c r="A13" s="123">
        <f t="shared" si="3"/>
        <v>4</v>
      </c>
      <c r="B13" s="77">
        <f>(1+_xlfn.XLOOKUP(INT(($A13-1)/12)+1,'ZC Curve'!$B$8:$B$107,'ZC Curve'!R$9:R$108,,0))^(1/12)-1</f>
        <v>0</v>
      </c>
      <c r="C13" s="77">
        <f>(1+_xlfn.XLOOKUP(INT(($A13-1)/12)+1,'ZC Curve'!$B$8:$B$107,'ZC Curve'!S$9:S$108,,0))^(1/12)-1</f>
        <v>0</v>
      </c>
      <c r="D13" s="77">
        <f>(1+_xlfn.XLOOKUP(INT(($A13-1)/12)+1,'ZC Curve'!$B$8:$B$107,'ZC Curve'!T$9:T$108,,0))^(1/12)-1</f>
        <v>0</v>
      </c>
      <c r="E13" s="57">
        <f t="shared" si="4"/>
        <v>1</v>
      </c>
      <c r="F13" s="57">
        <f t="shared" si="1"/>
        <v>1</v>
      </c>
      <c r="G13" s="57">
        <f t="shared" si="2"/>
        <v>1</v>
      </c>
      <c r="H13" s="129">
        <f>'Table 4 - Asset Cashflows'!F12</f>
        <v>0</v>
      </c>
      <c r="I13" s="129">
        <f>'Table 4 - Asset Cashflows'!C12</f>
        <v>0</v>
      </c>
      <c r="J13" s="130"/>
      <c r="K13" s="493"/>
      <c r="L13" s="19"/>
      <c r="M13" s="134"/>
      <c r="N13" s="140"/>
      <c r="O13" s="19"/>
      <c r="P13" s="19"/>
      <c r="Q13" s="190"/>
      <c r="R13" s="191"/>
      <c r="S13" s="191"/>
      <c r="T13" s="191"/>
      <c r="U13" s="19"/>
      <c r="V13" s="19"/>
      <c r="W13" s="19"/>
      <c r="X13" s="130"/>
      <c r="Y13" s="19"/>
      <c r="Z13" s="140"/>
      <c r="AA13" s="19"/>
      <c r="AB13" s="19"/>
      <c r="AC13" s="19"/>
      <c r="AD13" s="19"/>
      <c r="AE13" s="19"/>
      <c r="AF13" s="19"/>
      <c r="AG13" s="19"/>
      <c r="AH13" s="19"/>
      <c r="AI13" s="19"/>
      <c r="AJ13" s="19"/>
    </row>
    <row r="14" spans="1:36" x14ac:dyDescent="0.25">
      <c r="A14" s="123">
        <f t="shared" si="3"/>
        <v>5</v>
      </c>
      <c r="B14" s="77">
        <f>(1+_xlfn.XLOOKUP(INT(($A14-1)/12)+1,'ZC Curve'!$B$8:$B$107,'ZC Curve'!R$9:R$108,,0))^(1/12)-1</f>
        <v>0</v>
      </c>
      <c r="C14" s="77">
        <f>(1+_xlfn.XLOOKUP(INT(($A14-1)/12)+1,'ZC Curve'!$B$8:$B$107,'ZC Curve'!S$9:S$108,,0))^(1/12)-1</f>
        <v>0</v>
      </c>
      <c r="D14" s="77">
        <f>(1+_xlfn.XLOOKUP(INT(($A14-1)/12)+1,'ZC Curve'!$B$8:$B$107,'ZC Curve'!T$9:T$108,,0))^(1/12)-1</f>
        <v>0</v>
      </c>
      <c r="E14" s="57">
        <f t="shared" si="4"/>
        <v>1</v>
      </c>
      <c r="F14" s="57">
        <f t="shared" si="1"/>
        <v>1</v>
      </c>
      <c r="G14" s="57">
        <f t="shared" si="2"/>
        <v>1</v>
      </c>
      <c r="H14" s="129">
        <f>'Table 4 - Asset Cashflows'!F13</f>
        <v>0</v>
      </c>
      <c r="I14" s="129">
        <f>'Table 4 - Asset Cashflows'!C13</f>
        <v>0</v>
      </c>
      <c r="J14" s="130"/>
      <c r="K14" s="136" t="s">
        <v>817</v>
      </c>
      <c r="L14" s="819"/>
      <c r="M14" s="137">
        <f>L10-K10</f>
        <v>0</v>
      </c>
      <c r="N14" s="140"/>
      <c r="O14" s="19"/>
      <c r="P14" s="19"/>
      <c r="Q14" s="190"/>
      <c r="R14" s="191"/>
      <c r="S14" s="191"/>
      <c r="T14" s="191"/>
      <c r="U14" s="19"/>
      <c r="V14" s="19"/>
      <c r="W14" s="19"/>
      <c r="X14" s="130"/>
      <c r="Y14" s="19"/>
      <c r="Z14" s="19"/>
      <c r="AA14" s="19"/>
      <c r="AB14" s="19"/>
      <c r="AC14" s="19"/>
      <c r="AD14" s="19"/>
      <c r="AE14" s="19"/>
      <c r="AF14" s="19"/>
      <c r="AG14" s="19"/>
      <c r="AH14" s="19"/>
      <c r="AI14" s="19"/>
      <c r="AJ14" s="19"/>
    </row>
    <row r="15" spans="1:36" ht="13.8" thickBot="1" x14ac:dyDescent="0.3">
      <c r="A15" s="123">
        <f t="shared" si="3"/>
        <v>6</v>
      </c>
      <c r="B15" s="77">
        <f>(1+_xlfn.XLOOKUP(INT(($A15-1)/12)+1,'ZC Curve'!$B$8:$B$107,'ZC Curve'!R$9:R$108,,0))^(1/12)-1</f>
        <v>0</v>
      </c>
      <c r="C15" s="77">
        <f>(1+_xlfn.XLOOKUP(INT(($A15-1)/12)+1,'ZC Curve'!$B$8:$B$107,'ZC Curve'!S$9:S$108,,0))^(1/12)-1</f>
        <v>0</v>
      </c>
      <c r="D15" s="77">
        <f>(1+_xlfn.XLOOKUP(INT(($A15-1)/12)+1,'ZC Curve'!$B$8:$B$107,'ZC Curve'!T$9:T$108,,0))^(1/12)-1</f>
        <v>0</v>
      </c>
      <c r="E15" s="57">
        <f t="shared" si="4"/>
        <v>1</v>
      </c>
      <c r="F15" s="57">
        <f t="shared" si="1"/>
        <v>1</v>
      </c>
      <c r="G15" s="57">
        <f t="shared" si="2"/>
        <v>1</v>
      </c>
      <c r="H15" s="129">
        <f>'Table 4 - Asset Cashflows'!F14</f>
        <v>0</v>
      </c>
      <c r="I15" s="129">
        <f>'Table 4 - Asset Cashflows'!C14</f>
        <v>0</v>
      </c>
      <c r="J15" s="130"/>
      <c r="K15" s="138" t="s">
        <v>818</v>
      </c>
      <c r="L15" s="813"/>
      <c r="M15" s="139">
        <f>M10-K10</f>
        <v>0</v>
      </c>
      <c r="N15" s="140"/>
      <c r="O15" s="19"/>
      <c r="P15" s="19"/>
      <c r="Q15" s="190"/>
      <c r="R15" s="191"/>
      <c r="S15" s="191"/>
      <c r="T15" s="191"/>
      <c r="U15" s="19"/>
      <c r="V15" s="19"/>
      <c r="W15" s="19"/>
      <c r="X15" s="130"/>
      <c r="Y15" s="19"/>
      <c r="Z15" s="19"/>
      <c r="AA15" s="19"/>
      <c r="AB15" s="19"/>
      <c r="AC15" s="19"/>
      <c r="AD15" s="19"/>
      <c r="AE15" s="19"/>
      <c r="AF15" s="19"/>
      <c r="AG15" s="19"/>
      <c r="AH15" s="19"/>
      <c r="AI15" s="19"/>
      <c r="AJ15" s="19"/>
    </row>
    <row r="16" spans="1:36" x14ac:dyDescent="0.25">
      <c r="A16" s="123">
        <f t="shared" si="3"/>
        <v>7</v>
      </c>
      <c r="B16" s="77">
        <f>(1+_xlfn.XLOOKUP(INT(($A16-1)/12)+1,'ZC Curve'!$B$8:$B$107,'ZC Curve'!R$9:R$108,,0))^(1/12)-1</f>
        <v>0</v>
      </c>
      <c r="C16" s="77">
        <f>(1+_xlfn.XLOOKUP(INT(($A16-1)/12)+1,'ZC Curve'!$B$8:$B$107,'ZC Curve'!S$9:S$108,,0))^(1/12)-1</f>
        <v>0</v>
      </c>
      <c r="D16" s="77">
        <f>(1+_xlfn.XLOOKUP(INT(($A16-1)/12)+1,'ZC Curve'!$B$8:$B$107,'ZC Curve'!T$9:T$108,,0))^(1/12)-1</f>
        <v>0</v>
      </c>
      <c r="E16" s="57">
        <f t="shared" si="4"/>
        <v>1</v>
      </c>
      <c r="F16" s="57">
        <f t="shared" si="1"/>
        <v>1</v>
      </c>
      <c r="G16" s="57">
        <f t="shared" si="2"/>
        <v>1</v>
      </c>
      <c r="H16" s="129">
        <f>'Table 4 - Asset Cashflows'!F15</f>
        <v>0</v>
      </c>
      <c r="I16" s="129">
        <f>'Table 4 - Asset Cashflows'!C15</f>
        <v>0</v>
      </c>
      <c r="J16" s="130"/>
      <c r="K16" s="473"/>
      <c r="L16" s="473"/>
      <c r="M16" s="473"/>
      <c r="N16" s="140"/>
      <c r="O16" s="19"/>
      <c r="P16" s="19"/>
      <c r="Q16" s="190"/>
      <c r="R16" s="191"/>
      <c r="S16" s="191"/>
      <c r="T16" s="191"/>
      <c r="U16" s="19"/>
      <c r="V16" s="19"/>
      <c r="W16" s="19"/>
      <c r="X16" s="130"/>
      <c r="Y16" s="19"/>
      <c r="Z16" s="19"/>
      <c r="AA16" s="19"/>
      <c r="AB16" s="19"/>
      <c r="AC16" s="19"/>
      <c r="AD16" s="19"/>
      <c r="AE16" s="19"/>
      <c r="AF16" s="19"/>
      <c r="AG16" s="19"/>
      <c r="AH16" s="19"/>
      <c r="AI16" s="19"/>
      <c r="AJ16" s="19"/>
    </row>
    <row r="17" spans="1:36" x14ac:dyDescent="0.25">
      <c r="A17" s="123">
        <f t="shared" si="3"/>
        <v>8</v>
      </c>
      <c r="B17" s="77">
        <f>(1+_xlfn.XLOOKUP(INT(($A17-1)/12)+1,'ZC Curve'!$B$8:$B$107,'ZC Curve'!R$9:R$108,,0))^(1/12)-1</f>
        <v>0</v>
      </c>
      <c r="C17" s="77">
        <f>(1+_xlfn.XLOOKUP(INT(($A17-1)/12)+1,'ZC Curve'!$B$8:$B$107,'ZC Curve'!S$9:S$108,,0))^(1/12)-1</f>
        <v>0</v>
      </c>
      <c r="D17" s="77">
        <f>(1+_xlfn.XLOOKUP(INT(($A17-1)/12)+1,'ZC Curve'!$B$8:$B$107,'ZC Curve'!T$9:T$108,,0))^(1/12)-1</f>
        <v>0</v>
      </c>
      <c r="E17" s="57">
        <f t="shared" si="4"/>
        <v>1</v>
      </c>
      <c r="F17" s="57">
        <f t="shared" si="1"/>
        <v>1</v>
      </c>
      <c r="G17" s="57">
        <f t="shared" si="2"/>
        <v>1</v>
      </c>
      <c r="H17" s="129">
        <f>'Table 4 - Asset Cashflows'!F16</f>
        <v>0</v>
      </c>
      <c r="I17" s="129">
        <f>'Table 4 - Asset Cashflows'!C16</f>
        <v>0</v>
      </c>
      <c r="J17" s="130"/>
      <c r="K17" s="473"/>
      <c r="L17" s="473"/>
      <c r="M17" s="473"/>
      <c r="N17" s="140"/>
      <c r="O17" s="19"/>
      <c r="P17" s="19"/>
      <c r="Q17" s="190"/>
      <c r="R17" s="191"/>
      <c r="S17" s="191"/>
      <c r="T17" s="191"/>
      <c r="U17" s="19"/>
      <c r="V17" s="19"/>
      <c r="W17" s="19"/>
      <c r="X17" s="130"/>
      <c r="Y17" s="19"/>
      <c r="Z17" s="19"/>
      <c r="AA17" s="19"/>
      <c r="AB17" s="19"/>
      <c r="AC17" s="19"/>
      <c r="AD17" s="19"/>
      <c r="AE17" s="19"/>
      <c r="AF17" s="19"/>
      <c r="AG17" s="19"/>
      <c r="AH17" s="19"/>
      <c r="AI17" s="19"/>
      <c r="AJ17" s="19"/>
    </row>
    <row r="18" spans="1:36" x14ac:dyDescent="0.25">
      <c r="A18" s="123">
        <f t="shared" si="3"/>
        <v>9</v>
      </c>
      <c r="B18" s="77">
        <f>(1+_xlfn.XLOOKUP(INT(($A18-1)/12)+1,'ZC Curve'!$B$8:$B$107,'ZC Curve'!R$9:R$108,,0))^(1/12)-1</f>
        <v>0</v>
      </c>
      <c r="C18" s="77">
        <f>(1+_xlfn.XLOOKUP(INT(($A18-1)/12)+1,'ZC Curve'!$B$8:$B$107,'ZC Curve'!S$9:S$108,,0))^(1/12)-1</f>
        <v>0</v>
      </c>
      <c r="D18" s="77">
        <f>(1+_xlfn.XLOOKUP(INT(($A18-1)/12)+1,'ZC Curve'!$B$8:$B$107,'ZC Curve'!T$9:T$108,,0))^(1/12)-1</f>
        <v>0</v>
      </c>
      <c r="E18" s="57">
        <f t="shared" si="4"/>
        <v>1</v>
      </c>
      <c r="F18" s="57">
        <f t="shared" si="1"/>
        <v>1</v>
      </c>
      <c r="G18" s="57">
        <f t="shared" si="2"/>
        <v>1</v>
      </c>
      <c r="H18" s="129">
        <f>'Table 4 - Asset Cashflows'!F17</f>
        <v>0</v>
      </c>
      <c r="I18" s="129">
        <f>'Table 4 - Asset Cashflows'!C17</f>
        <v>0</v>
      </c>
      <c r="J18" s="130"/>
      <c r="K18" s="473"/>
      <c r="L18" s="473"/>
      <c r="M18" s="473"/>
      <c r="N18" s="140"/>
      <c r="O18" s="19"/>
      <c r="P18" s="19"/>
      <c r="Q18" s="190"/>
      <c r="R18" s="191"/>
      <c r="S18" s="191"/>
      <c r="T18" s="191"/>
      <c r="U18" s="19"/>
      <c r="V18" s="19"/>
      <c r="W18" s="19"/>
      <c r="X18" s="130"/>
      <c r="Y18" s="19"/>
      <c r="Z18" s="19"/>
      <c r="AA18" s="19"/>
      <c r="AB18" s="19"/>
      <c r="AC18" s="19"/>
      <c r="AD18" s="19"/>
      <c r="AE18" s="19"/>
      <c r="AF18" s="19"/>
      <c r="AG18" s="19"/>
      <c r="AH18" s="19"/>
      <c r="AI18" s="19"/>
      <c r="AJ18" s="19"/>
    </row>
    <row r="19" spans="1:36" x14ac:dyDescent="0.25">
      <c r="A19" s="123">
        <f t="shared" si="3"/>
        <v>10</v>
      </c>
      <c r="B19" s="77">
        <f>(1+_xlfn.XLOOKUP(INT(($A19-1)/12)+1,'ZC Curve'!$B$8:$B$107,'ZC Curve'!R$9:R$108,,0))^(1/12)-1</f>
        <v>0</v>
      </c>
      <c r="C19" s="77">
        <f>(1+_xlfn.XLOOKUP(INT(($A19-1)/12)+1,'ZC Curve'!$B$8:$B$107,'ZC Curve'!S$9:S$108,,0))^(1/12)-1</f>
        <v>0</v>
      </c>
      <c r="D19" s="77">
        <f>(1+_xlfn.XLOOKUP(INT(($A19-1)/12)+1,'ZC Curve'!$B$8:$B$107,'ZC Curve'!T$9:T$108,,0))^(1/12)-1</f>
        <v>0</v>
      </c>
      <c r="E19" s="57">
        <f t="shared" si="4"/>
        <v>1</v>
      </c>
      <c r="F19" s="57">
        <f t="shared" si="1"/>
        <v>1</v>
      </c>
      <c r="G19" s="57">
        <f t="shared" si="2"/>
        <v>1</v>
      </c>
      <c r="H19" s="129">
        <f>'Table 4 - Asset Cashflows'!F18</f>
        <v>0</v>
      </c>
      <c r="I19" s="129">
        <f>'Table 4 - Asset Cashflows'!C18</f>
        <v>0</v>
      </c>
      <c r="J19" s="130"/>
      <c r="K19" s="473"/>
      <c r="L19" s="473"/>
      <c r="M19" s="473"/>
      <c r="N19" s="140"/>
      <c r="O19" s="19"/>
      <c r="P19" s="19"/>
      <c r="Q19" s="190"/>
      <c r="R19" s="191"/>
      <c r="S19" s="191"/>
      <c r="T19" s="191"/>
      <c r="U19" s="19"/>
      <c r="V19" s="19"/>
      <c r="W19" s="19"/>
      <c r="X19" s="130"/>
      <c r="Y19" s="19"/>
      <c r="Z19" s="19"/>
      <c r="AA19" s="19"/>
      <c r="AB19" s="19"/>
      <c r="AC19" s="19"/>
      <c r="AD19" s="19"/>
      <c r="AE19" s="19"/>
      <c r="AF19" s="19"/>
      <c r="AG19" s="19"/>
      <c r="AH19" s="19"/>
      <c r="AI19" s="19"/>
      <c r="AJ19" s="19"/>
    </row>
    <row r="20" spans="1:36" x14ac:dyDescent="0.25">
      <c r="A20" s="123">
        <f t="shared" si="3"/>
        <v>11</v>
      </c>
      <c r="B20" s="77">
        <f>(1+_xlfn.XLOOKUP(INT(($A20-1)/12)+1,'ZC Curve'!$B$8:$B$107,'ZC Curve'!R$9:R$108,,0))^(1/12)-1</f>
        <v>0</v>
      </c>
      <c r="C20" s="77">
        <f>(1+_xlfn.XLOOKUP(INT(($A20-1)/12)+1,'ZC Curve'!$B$8:$B$107,'ZC Curve'!S$9:S$108,,0))^(1/12)-1</f>
        <v>0</v>
      </c>
      <c r="D20" s="77">
        <f>(1+_xlfn.XLOOKUP(INT(($A20-1)/12)+1,'ZC Curve'!$B$8:$B$107,'ZC Curve'!T$9:T$108,,0))^(1/12)-1</f>
        <v>0</v>
      </c>
      <c r="E20" s="57">
        <f t="shared" si="4"/>
        <v>1</v>
      </c>
      <c r="F20" s="57">
        <f t="shared" si="1"/>
        <v>1</v>
      </c>
      <c r="G20" s="57">
        <f t="shared" si="2"/>
        <v>1</v>
      </c>
      <c r="H20" s="129">
        <f>'Table 4 - Asset Cashflows'!F19</f>
        <v>0</v>
      </c>
      <c r="I20" s="129">
        <f>'Table 4 - Asset Cashflows'!C19</f>
        <v>0</v>
      </c>
      <c r="J20" s="130"/>
      <c r="K20" s="473"/>
      <c r="L20" s="473"/>
      <c r="M20" s="473"/>
      <c r="N20" s="140"/>
      <c r="O20" s="19"/>
      <c r="P20" s="19"/>
      <c r="Q20" s="190"/>
      <c r="R20" s="191"/>
      <c r="S20" s="191"/>
      <c r="T20" s="191"/>
      <c r="U20" s="19"/>
      <c r="V20" s="19"/>
      <c r="W20" s="19"/>
      <c r="X20" s="130"/>
      <c r="Y20" s="19"/>
      <c r="Z20" s="19"/>
      <c r="AA20" s="19"/>
      <c r="AB20" s="19"/>
      <c r="AC20" s="19"/>
      <c r="AD20" s="19"/>
      <c r="AE20" s="19"/>
      <c r="AF20" s="19"/>
      <c r="AG20" s="19"/>
      <c r="AH20" s="19"/>
      <c r="AI20" s="19"/>
      <c r="AJ20" s="19"/>
    </row>
    <row r="21" spans="1:36" x14ac:dyDescent="0.25">
      <c r="A21" s="123">
        <f t="shared" si="3"/>
        <v>12</v>
      </c>
      <c r="B21" s="77">
        <f>(1+_xlfn.XLOOKUP(INT(($A21-1)/12)+1,'ZC Curve'!$B$8:$B$107,'ZC Curve'!R$9:R$108,,0))^(1/12)-1</f>
        <v>0</v>
      </c>
      <c r="C21" s="77">
        <f>(1+_xlfn.XLOOKUP(INT(($A21-1)/12)+1,'ZC Curve'!$B$8:$B$107,'ZC Curve'!S$9:S$108,,0))^(1/12)-1</f>
        <v>0</v>
      </c>
      <c r="D21" s="77">
        <f>(1+_xlfn.XLOOKUP(INT(($A21-1)/12)+1,'ZC Curve'!$B$8:$B$107,'ZC Curve'!T$9:T$108,,0))^(1/12)-1</f>
        <v>0</v>
      </c>
      <c r="E21" s="57">
        <f t="shared" si="4"/>
        <v>1</v>
      </c>
      <c r="F21" s="57">
        <f t="shared" si="1"/>
        <v>1</v>
      </c>
      <c r="G21" s="57">
        <f t="shared" si="2"/>
        <v>1</v>
      </c>
      <c r="H21" s="129">
        <f>'Table 4 - Asset Cashflows'!F20</f>
        <v>0</v>
      </c>
      <c r="I21" s="129">
        <f>'Table 4 - Asset Cashflows'!C20</f>
        <v>0</v>
      </c>
      <c r="J21" s="130"/>
      <c r="K21" s="473"/>
      <c r="L21" s="473"/>
      <c r="M21" s="473"/>
      <c r="N21" s="140"/>
      <c r="O21" s="19"/>
      <c r="P21" s="19"/>
      <c r="Q21" s="190"/>
      <c r="R21" s="191"/>
      <c r="S21" s="191"/>
      <c r="T21" s="191"/>
      <c r="U21" s="19"/>
      <c r="V21" s="19"/>
      <c r="W21" s="19"/>
      <c r="X21" s="130"/>
      <c r="Y21" s="19"/>
      <c r="Z21" s="19"/>
      <c r="AA21" s="19"/>
      <c r="AB21" s="19"/>
      <c r="AC21" s="19"/>
      <c r="AD21" s="19"/>
      <c r="AE21" s="19"/>
      <c r="AF21" s="19"/>
      <c r="AG21" s="19"/>
      <c r="AH21" s="19"/>
      <c r="AI21" s="19"/>
      <c r="AJ21" s="19"/>
    </row>
    <row r="22" spans="1:36" x14ac:dyDescent="0.25">
      <c r="A22" s="123">
        <f t="shared" si="3"/>
        <v>13</v>
      </c>
      <c r="B22" s="77">
        <f>(1+_xlfn.XLOOKUP(INT(($A22-1)/12)+1,'ZC Curve'!$B$8:$B$107,'ZC Curve'!R$9:R$108,,0))^(1/12)-1</f>
        <v>0</v>
      </c>
      <c r="C22" s="77">
        <f>(1+_xlfn.XLOOKUP(INT(($A22-1)/12)+1,'ZC Curve'!$B$8:$B$107,'ZC Curve'!S$9:S$108,,0))^(1/12)-1</f>
        <v>0</v>
      </c>
      <c r="D22" s="77">
        <f>(1+_xlfn.XLOOKUP(INT(($A22-1)/12)+1,'ZC Curve'!$B$8:$B$107,'ZC Curve'!T$9:T$108,,0))^(1/12)-1</f>
        <v>0</v>
      </c>
      <c r="E22" s="57">
        <f t="shared" si="4"/>
        <v>1</v>
      </c>
      <c r="F22" s="57">
        <f t="shared" si="1"/>
        <v>1</v>
      </c>
      <c r="G22" s="57">
        <f t="shared" si="2"/>
        <v>1</v>
      </c>
      <c r="H22" s="129">
        <f>'Table 4 - Asset Cashflows'!F21</f>
        <v>0</v>
      </c>
      <c r="I22" s="129">
        <f>'Table 4 - Asset Cashflows'!C21</f>
        <v>0</v>
      </c>
      <c r="J22" s="130"/>
      <c r="K22" s="473"/>
      <c r="L22" s="473"/>
      <c r="M22" s="473"/>
      <c r="N22" s="140"/>
      <c r="O22" s="19"/>
      <c r="P22" s="19"/>
      <c r="Q22" s="190"/>
      <c r="R22" s="191"/>
      <c r="S22" s="191"/>
      <c r="T22" s="191"/>
      <c r="U22" s="19"/>
      <c r="V22" s="19"/>
      <c r="W22" s="19"/>
      <c r="X22" s="130"/>
      <c r="Y22" s="19"/>
      <c r="Z22" s="19"/>
      <c r="AA22" s="19"/>
      <c r="AB22" s="19"/>
      <c r="AC22" s="19"/>
      <c r="AD22" s="19"/>
      <c r="AE22" s="19"/>
      <c r="AF22" s="19"/>
      <c r="AG22" s="19"/>
      <c r="AH22" s="19"/>
      <c r="AI22" s="19"/>
      <c r="AJ22" s="19"/>
    </row>
    <row r="23" spans="1:36" x14ac:dyDescent="0.25">
      <c r="A23" s="123">
        <f t="shared" si="3"/>
        <v>14</v>
      </c>
      <c r="B23" s="77">
        <f>(1+_xlfn.XLOOKUP(INT(($A23-1)/12)+1,'ZC Curve'!$B$8:$B$107,'ZC Curve'!R$9:R$108,,0))^(1/12)-1</f>
        <v>0</v>
      </c>
      <c r="C23" s="77">
        <f>(1+_xlfn.XLOOKUP(INT(($A23-1)/12)+1,'ZC Curve'!$B$8:$B$107,'ZC Curve'!S$9:S$108,,0))^(1/12)-1</f>
        <v>0</v>
      </c>
      <c r="D23" s="77">
        <f>(1+_xlfn.XLOOKUP(INT(($A23-1)/12)+1,'ZC Curve'!$B$8:$B$107,'ZC Curve'!T$9:T$108,,0))^(1/12)-1</f>
        <v>0</v>
      </c>
      <c r="E23" s="57">
        <f t="shared" si="4"/>
        <v>1</v>
      </c>
      <c r="F23" s="57">
        <f t="shared" si="1"/>
        <v>1</v>
      </c>
      <c r="G23" s="57">
        <f t="shared" si="2"/>
        <v>1</v>
      </c>
      <c r="H23" s="129">
        <f>'Table 4 - Asset Cashflows'!F22</f>
        <v>0</v>
      </c>
      <c r="I23" s="129">
        <f>'Table 4 - Asset Cashflows'!C22</f>
        <v>0</v>
      </c>
      <c r="J23" s="130"/>
      <c r="K23" s="19"/>
      <c r="L23" s="140"/>
      <c r="M23" s="19"/>
      <c r="N23" s="140"/>
      <c r="O23" s="19"/>
      <c r="P23" s="19"/>
      <c r="Q23" s="190"/>
      <c r="R23" s="191"/>
      <c r="S23" s="191"/>
      <c r="T23" s="191"/>
      <c r="U23" s="19"/>
      <c r="V23" s="19"/>
      <c r="W23" s="19"/>
      <c r="X23" s="130"/>
      <c r="Y23" s="19"/>
      <c r="Z23" s="19"/>
      <c r="AA23" s="19"/>
      <c r="AB23" s="19"/>
      <c r="AC23" s="19"/>
      <c r="AD23" s="19"/>
      <c r="AE23" s="19"/>
      <c r="AF23" s="19"/>
      <c r="AG23" s="19"/>
      <c r="AH23" s="19"/>
      <c r="AI23" s="19"/>
      <c r="AJ23" s="19"/>
    </row>
    <row r="24" spans="1:36" x14ac:dyDescent="0.25">
      <c r="A24" s="123">
        <f t="shared" si="3"/>
        <v>15</v>
      </c>
      <c r="B24" s="77">
        <f>(1+_xlfn.XLOOKUP(INT(($A24-1)/12)+1,'ZC Curve'!$B$8:$B$107,'ZC Curve'!R$9:R$108,,0))^(1/12)-1</f>
        <v>0</v>
      </c>
      <c r="C24" s="77">
        <f>(1+_xlfn.XLOOKUP(INT(($A24-1)/12)+1,'ZC Curve'!$B$8:$B$107,'ZC Curve'!S$9:S$108,,0))^(1/12)-1</f>
        <v>0</v>
      </c>
      <c r="D24" s="77">
        <f>(1+_xlfn.XLOOKUP(INT(($A24-1)/12)+1,'ZC Curve'!$B$8:$B$107,'ZC Curve'!T$9:T$108,,0))^(1/12)-1</f>
        <v>0</v>
      </c>
      <c r="E24" s="57">
        <f t="shared" si="4"/>
        <v>1</v>
      </c>
      <c r="F24" s="57">
        <f t="shared" si="1"/>
        <v>1</v>
      </c>
      <c r="G24" s="57">
        <f t="shared" si="2"/>
        <v>1</v>
      </c>
      <c r="H24" s="129">
        <f>'Table 4 - Asset Cashflows'!F23</f>
        <v>0</v>
      </c>
      <c r="I24" s="129">
        <f>'Table 4 - Asset Cashflows'!C23</f>
        <v>0</v>
      </c>
      <c r="J24" s="130"/>
      <c r="K24" s="19"/>
      <c r="L24" s="140"/>
      <c r="M24" s="19"/>
      <c r="N24" s="140"/>
      <c r="O24" s="19"/>
      <c r="P24" s="19"/>
      <c r="Q24" s="190"/>
      <c r="R24" s="191"/>
      <c r="S24" s="191"/>
      <c r="T24" s="191"/>
      <c r="U24" s="19"/>
      <c r="V24" s="19"/>
      <c r="W24" s="19"/>
      <c r="X24" s="130"/>
      <c r="Y24" s="19"/>
      <c r="Z24" s="19"/>
      <c r="AA24" s="19"/>
      <c r="AB24" s="19"/>
      <c r="AC24" s="19"/>
      <c r="AD24" s="19"/>
      <c r="AE24" s="19"/>
      <c r="AF24" s="19"/>
      <c r="AG24" s="19"/>
      <c r="AH24" s="19"/>
      <c r="AI24" s="19"/>
      <c r="AJ24" s="19"/>
    </row>
    <row r="25" spans="1:36" x14ac:dyDescent="0.25">
      <c r="A25" s="123">
        <f t="shared" si="3"/>
        <v>16</v>
      </c>
      <c r="B25" s="77">
        <f>(1+_xlfn.XLOOKUP(INT(($A25-1)/12)+1,'ZC Curve'!$B$8:$B$107,'ZC Curve'!R$9:R$108,,0))^(1/12)-1</f>
        <v>0</v>
      </c>
      <c r="C25" s="77">
        <f>(1+_xlfn.XLOOKUP(INT(($A25-1)/12)+1,'ZC Curve'!$B$8:$B$107,'ZC Curve'!S$9:S$108,,0))^(1/12)-1</f>
        <v>0</v>
      </c>
      <c r="D25" s="77">
        <f>(1+_xlfn.XLOOKUP(INT(($A25-1)/12)+1,'ZC Curve'!$B$8:$B$107,'ZC Curve'!T$9:T$108,,0))^(1/12)-1</f>
        <v>0</v>
      </c>
      <c r="E25" s="57">
        <f t="shared" si="4"/>
        <v>1</v>
      </c>
      <c r="F25" s="57">
        <f t="shared" si="1"/>
        <v>1</v>
      </c>
      <c r="G25" s="57">
        <f t="shared" si="2"/>
        <v>1</v>
      </c>
      <c r="H25" s="129">
        <f>'Table 4 - Asset Cashflows'!F24</f>
        <v>0</v>
      </c>
      <c r="I25" s="129">
        <f>'Table 4 - Asset Cashflows'!C24</f>
        <v>0</v>
      </c>
      <c r="J25" s="130"/>
      <c r="K25" s="19"/>
      <c r="L25" s="140"/>
      <c r="M25" s="19"/>
      <c r="N25" s="140"/>
      <c r="O25" s="19"/>
      <c r="P25" s="19"/>
      <c r="Q25" s="190"/>
      <c r="R25" s="191"/>
      <c r="S25" s="191"/>
      <c r="T25" s="191"/>
      <c r="U25" s="19"/>
      <c r="V25" s="19"/>
      <c r="W25" s="19"/>
      <c r="X25" s="130"/>
      <c r="Y25" s="19"/>
      <c r="Z25" s="19"/>
      <c r="AA25" s="19"/>
      <c r="AB25" s="19"/>
      <c r="AC25" s="19"/>
      <c r="AD25" s="19"/>
      <c r="AE25" s="19"/>
      <c r="AF25" s="19"/>
      <c r="AG25" s="19"/>
      <c r="AH25" s="19"/>
      <c r="AI25" s="19"/>
      <c r="AJ25" s="19"/>
    </row>
    <row r="26" spans="1:36" x14ac:dyDescent="0.25">
      <c r="A26" s="123">
        <f t="shared" si="3"/>
        <v>17</v>
      </c>
      <c r="B26" s="77">
        <f>(1+_xlfn.XLOOKUP(INT(($A26-1)/12)+1,'ZC Curve'!$B$8:$B$107,'ZC Curve'!R$9:R$108,,0))^(1/12)-1</f>
        <v>0</v>
      </c>
      <c r="C26" s="77">
        <f>(1+_xlfn.XLOOKUP(INT(($A26-1)/12)+1,'ZC Curve'!$B$8:$B$107,'ZC Curve'!S$9:S$108,,0))^(1/12)-1</f>
        <v>0</v>
      </c>
      <c r="D26" s="77">
        <f>(1+_xlfn.XLOOKUP(INT(($A26-1)/12)+1,'ZC Curve'!$B$8:$B$107,'ZC Curve'!T$9:T$108,,0))^(1/12)-1</f>
        <v>0</v>
      </c>
      <c r="E26" s="57">
        <f t="shared" si="4"/>
        <v>1</v>
      </c>
      <c r="F26" s="57">
        <f t="shared" si="1"/>
        <v>1</v>
      </c>
      <c r="G26" s="57">
        <f t="shared" si="2"/>
        <v>1</v>
      </c>
      <c r="H26" s="129">
        <f>'Table 4 - Asset Cashflows'!F25</f>
        <v>0</v>
      </c>
      <c r="I26" s="129">
        <f>'Table 4 - Asset Cashflows'!C25</f>
        <v>0</v>
      </c>
      <c r="J26" s="130"/>
      <c r="K26" s="19"/>
      <c r="L26" s="140"/>
      <c r="M26" s="19"/>
      <c r="N26" s="140"/>
      <c r="O26" s="19"/>
      <c r="P26" s="19"/>
      <c r="Q26" s="190"/>
      <c r="R26" s="191"/>
      <c r="S26" s="191"/>
      <c r="T26" s="191"/>
      <c r="U26" s="19"/>
      <c r="V26" s="19"/>
      <c r="W26" s="19"/>
      <c r="X26" s="130"/>
      <c r="Y26" s="19"/>
      <c r="Z26" s="19"/>
      <c r="AA26" s="19"/>
      <c r="AB26" s="19"/>
      <c r="AC26" s="19"/>
      <c r="AD26" s="19"/>
      <c r="AE26" s="19"/>
      <c r="AF26" s="19"/>
      <c r="AG26" s="19"/>
      <c r="AH26" s="19"/>
      <c r="AI26" s="19"/>
      <c r="AJ26" s="19"/>
    </row>
    <row r="27" spans="1:36" x14ac:dyDescent="0.25">
      <c r="A27" s="123">
        <f t="shared" si="3"/>
        <v>18</v>
      </c>
      <c r="B27" s="77">
        <f>(1+_xlfn.XLOOKUP(INT(($A27-1)/12)+1,'ZC Curve'!$B$8:$B$107,'ZC Curve'!R$9:R$108,,0))^(1/12)-1</f>
        <v>0</v>
      </c>
      <c r="C27" s="77">
        <f>(1+_xlfn.XLOOKUP(INT(($A27-1)/12)+1,'ZC Curve'!$B$8:$B$107,'ZC Curve'!S$9:S$108,,0))^(1/12)-1</f>
        <v>0</v>
      </c>
      <c r="D27" s="77">
        <f>(1+_xlfn.XLOOKUP(INT(($A27-1)/12)+1,'ZC Curve'!$B$8:$B$107,'ZC Curve'!T$9:T$108,,0))^(1/12)-1</f>
        <v>0</v>
      </c>
      <c r="E27" s="57">
        <f t="shared" si="4"/>
        <v>1</v>
      </c>
      <c r="F27" s="57">
        <f t="shared" si="1"/>
        <v>1</v>
      </c>
      <c r="G27" s="57">
        <f t="shared" si="2"/>
        <v>1</v>
      </c>
      <c r="H27" s="129">
        <f>'Table 4 - Asset Cashflows'!F26</f>
        <v>0</v>
      </c>
      <c r="I27" s="129">
        <f>'Table 4 - Asset Cashflows'!C26</f>
        <v>0</v>
      </c>
      <c r="J27" s="130"/>
      <c r="K27" s="19"/>
      <c r="L27" s="140"/>
      <c r="M27" s="19"/>
      <c r="N27" s="140"/>
      <c r="O27" s="19"/>
      <c r="P27" s="19"/>
      <c r="Q27" s="190"/>
      <c r="R27" s="191"/>
      <c r="S27" s="191"/>
      <c r="T27" s="191"/>
      <c r="U27" s="19"/>
      <c r="V27" s="19"/>
      <c r="W27" s="19"/>
      <c r="X27" s="130"/>
      <c r="Y27" s="19"/>
      <c r="Z27" s="19"/>
      <c r="AA27" s="19"/>
      <c r="AB27" s="19"/>
      <c r="AC27" s="19"/>
      <c r="AD27" s="19"/>
      <c r="AE27" s="19"/>
      <c r="AF27" s="19"/>
      <c r="AG27" s="19"/>
      <c r="AH27" s="19"/>
      <c r="AI27" s="19"/>
      <c r="AJ27" s="19"/>
    </row>
    <row r="28" spans="1:36" x14ac:dyDescent="0.25">
      <c r="A28" s="123">
        <f t="shared" si="3"/>
        <v>19</v>
      </c>
      <c r="B28" s="77">
        <f>(1+_xlfn.XLOOKUP(INT(($A28-1)/12)+1,'ZC Curve'!$B$8:$B$107,'ZC Curve'!R$9:R$108,,0))^(1/12)-1</f>
        <v>0</v>
      </c>
      <c r="C28" s="77">
        <f>(1+_xlfn.XLOOKUP(INT(($A28-1)/12)+1,'ZC Curve'!$B$8:$B$107,'ZC Curve'!S$9:S$108,,0))^(1/12)-1</f>
        <v>0</v>
      </c>
      <c r="D28" s="77">
        <f>(1+_xlfn.XLOOKUP(INT(($A28-1)/12)+1,'ZC Curve'!$B$8:$B$107,'ZC Curve'!T$9:T$108,,0))^(1/12)-1</f>
        <v>0</v>
      </c>
      <c r="E28" s="57">
        <f t="shared" si="4"/>
        <v>1</v>
      </c>
      <c r="F28" s="57">
        <f t="shared" si="1"/>
        <v>1</v>
      </c>
      <c r="G28" s="57">
        <f t="shared" si="2"/>
        <v>1</v>
      </c>
      <c r="H28" s="129">
        <f>'Table 4 - Asset Cashflows'!F27</f>
        <v>0</v>
      </c>
      <c r="I28" s="129">
        <f>'Table 4 - Asset Cashflows'!C27</f>
        <v>0</v>
      </c>
      <c r="J28" s="130"/>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row>
    <row r="29" spans="1:36" x14ac:dyDescent="0.25">
      <c r="A29" s="123">
        <f t="shared" si="3"/>
        <v>20</v>
      </c>
      <c r="B29" s="77">
        <f>(1+_xlfn.XLOOKUP(INT(($A29-1)/12)+1,'ZC Curve'!$B$8:$B$107,'ZC Curve'!R$9:R$108,,0))^(1/12)-1</f>
        <v>0</v>
      </c>
      <c r="C29" s="77">
        <f>(1+_xlfn.XLOOKUP(INT(($A29-1)/12)+1,'ZC Curve'!$B$8:$B$107,'ZC Curve'!S$9:S$108,,0))^(1/12)-1</f>
        <v>0</v>
      </c>
      <c r="D29" s="77">
        <f>(1+_xlfn.XLOOKUP(INT(($A29-1)/12)+1,'ZC Curve'!$B$8:$B$107,'ZC Curve'!T$9:T$108,,0))^(1/12)-1</f>
        <v>0</v>
      </c>
      <c r="E29" s="57">
        <f t="shared" si="4"/>
        <v>1</v>
      </c>
      <c r="F29" s="57">
        <f t="shared" si="1"/>
        <v>1</v>
      </c>
      <c r="G29" s="57">
        <f t="shared" si="2"/>
        <v>1</v>
      </c>
      <c r="H29" s="129">
        <f>'Table 4 - Asset Cashflows'!F28</f>
        <v>0</v>
      </c>
      <c r="I29" s="129">
        <f>'Table 4 - Asset Cashflows'!C28</f>
        <v>0</v>
      </c>
      <c r="J29" s="130"/>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row>
    <row r="30" spans="1:36" x14ac:dyDescent="0.25">
      <c r="A30" s="123">
        <f t="shared" si="3"/>
        <v>21</v>
      </c>
      <c r="B30" s="77">
        <f>(1+_xlfn.XLOOKUP(INT(($A30-1)/12)+1,'ZC Curve'!$B$8:$B$107,'ZC Curve'!R$9:R$108,,0))^(1/12)-1</f>
        <v>0</v>
      </c>
      <c r="C30" s="77">
        <f>(1+_xlfn.XLOOKUP(INT(($A30-1)/12)+1,'ZC Curve'!$B$8:$B$107,'ZC Curve'!S$9:S$108,,0))^(1/12)-1</f>
        <v>0</v>
      </c>
      <c r="D30" s="77">
        <f>(1+_xlfn.XLOOKUP(INT(($A30-1)/12)+1,'ZC Curve'!$B$8:$B$107,'ZC Curve'!T$9:T$108,,0))^(1/12)-1</f>
        <v>0</v>
      </c>
      <c r="E30" s="57">
        <f t="shared" si="4"/>
        <v>1</v>
      </c>
      <c r="F30" s="57">
        <f t="shared" si="1"/>
        <v>1</v>
      </c>
      <c r="G30" s="57">
        <f t="shared" si="2"/>
        <v>1</v>
      </c>
      <c r="H30" s="129">
        <f>'Table 4 - Asset Cashflows'!F29</f>
        <v>0</v>
      </c>
      <c r="I30" s="129">
        <f>'Table 4 - Asset Cashflows'!C29</f>
        <v>0</v>
      </c>
      <c r="J30" s="130"/>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row>
    <row r="31" spans="1:36" x14ac:dyDescent="0.25">
      <c r="A31" s="123">
        <f t="shared" si="3"/>
        <v>22</v>
      </c>
      <c r="B31" s="77">
        <f>(1+_xlfn.XLOOKUP(INT(($A31-1)/12)+1,'ZC Curve'!$B$8:$B$107,'ZC Curve'!R$9:R$108,,0))^(1/12)-1</f>
        <v>0</v>
      </c>
      <c r="C31" s="77">
        <f>(1+_xlfn.XLOOKUP(INT(($A31-1)/12)+1,'ZC Curve'!$B$8:$B$107,'ZC Curve'!S$9:S$108,,0))^(1/12)-1</f>
        <v>0</v>
      </c>
      <c r="D31" s="77">
        <f>(1+_xlfn.XLOOKUP(INT(($A31-1)/12)+1,'ZC Curve'!$B$8:$B$107,'ZC Curve'!T$9:T$108,,0))^(1/12)-1</f>
        <v>0</v>
      </c>
      <c r="E31" s="57">
        <f t="shared" si="4"/>
        <v>1</v>
      </c>
      <c r="F31" s="57">
        <f t="shared" si="1"/>
        <v>1</v>
      </c>
      <c r="G31" s="57">
        <f t="shared" si="2"/>
        <v>1</v>
      </c>
      <c r="H31" s="129">
        <f>'Table 4 - Asset Cashflows'!F30</f>
        <v>0</v>
      </c>
      <c r="I31" s="129">
        <f>'Table 4 - Asset Cashflows'!C30</f>
        <v>0</v>
      </c>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row>
    <row r="32" spans="1:36" x14ac:dyDescent="0.25">
      <c r="A32" s="123">
        <f t="shared" si="3"/>
        <v>23</v>
      </c>
      <c r="B32" s="77">
        <f>(1+_xlfn.XLOOKUP(INT(($A32-1)/12)+1,'ZC Curve'!$B$8:$B$107,'ZC Curve'!R$9:R$108,,0))^(1/12)-1</f>
        <v>0</v>
      </c>
      <c r="C32" s="77">
        <f>(1+_xlfn.XLOOKUP(INT(($A32-1)/12)+1,'ZC Curve'!$B$8:$B$107,'ZC Curve'!S$9:S$108,,0))^(1/12)-1</f>
        <v>0</v>
      </c>
      <c r="D32" s="77">
        <f>(1+_xlfn.XLOOKUP(INT(($A32-1)/12)+1,'ZC Curve'!$B$8:$B$107,'ZC Curve'!T$9:T$108,,0))^(1/12)-1</f>
        <v>0</v>
      </c>
      <c r="E32" s="57">
        <f t="shared" si="4"/>
        <v>1</v>
      </c>
      <c r="F32" s="57">
        <f t="shared" si="1"/>
        <v>1</v>
      </c>
      <c r="G32" s="57">
        <f t="shared" si="2"/>
        <v>1</v>
      </c>
      <c r="H32" s="129">
        <f>'Table 4 - Asset Cashflows'!F31</f>
        <v>0</v>
      </c>
      <c r="I32" s="129">
        <f>'Table 4 - Asset Cashflows'!C31</f>
        <v>0</v>
      </c>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row>
    <row r="33" spans="1:9" x14ac:dyDescent="0.25">
      <c r="A33" s="123">
        <f t="shared" si="3"/>
        <v>24</v>
      </c>
      <c r="B33" s="77">
        <f>(1+_xlfn.XLOOKUP(INT(($A33-1)/12)+1,'ZC Curve'!$B$8:$B$107,'ZC Curve'!R$9:R$108,,0))^(1/12)-1</f>
        <v>0</v>
      </c>
      <c r="C33" s="77">
        <f>(1+_xlfn.XLOOKUP(INT(($A33-1)/12)+1,'ZC Curve'!$B$8:$B$107,'ZC Curve'!S$9:S$108,,0))^(1/12)-1</f>
        <v>0</v>
      </c>
      <c r="D33" s="77">
        <f>(1+_xlfn.XLOOKUP(INT(($A33-1)/12)+1,'ZC Curve'!$B$8:$B$107,'ZC Curve'!T$9:T$108,,0))^(1/12)-1</f>
        <v>0</v>
      </c>
      <c r="E33" s="57">
        <f t="shared" si="4"/>
        <v>1</v>
      </c>
      <c r="F33" s="57">
        <f t="shared" si="1"/>
        <v>1</v>
      </c>
      <c r="G33" s="57">
        <f t="shared" si="2"/>
        <v>1</v>
      </c>
      <c r="H33" s="129">
        <f>'Table 4 - Asset Cashflows'!F32</f>
        <v>0</v>
      </c>
      <c r="I33" s="129">
        <f>'Table 4 - Asset Cashflows'!C32</f>
        <v>0</v>
      </c>
    </row>
    <row r="34" spans="1:9" x14ac:dyDescent="0.25">
      <c r="A34" s="123">
        <f t="shared" si="3"/>
        <v>25</v>
      </c>
      <c r="B34" s="77">
        <f>(1+_xlfn.XLOOKUP(INT(($A34-1)/12)+1,'ZC Curve'!$B$8:$B$107,'ZC Curve'!R$9:R$108,,0))^(1/12)-1</f>
        <v>0</v>
      </c>
      <c r="C34" s="77">
        <f>(1+_xlfn.XLOOKUP(INT(($A34-1)/12)+1,'ZC Curve'!$B$8:$B$107,'ZC Curve'!S$9:S$108,,0))^(1/12)-1</f>
        <v>0</v>
      </c>
      <c r="D34" s="77">
        <f>(1+_xlfn.XLOOKUP(INT(($A34-1)/12)+1,'ZC Curve'!$B$8:$B$107,'ZC Curve'!T$9:T$108,,0))^(1/12)-1</f>
        <v>0</v>
      </c>
      <c r="E34" s="57">
        <f t="shared" si="4"/>
        <v>1</v>
      </c>
      <c r="F34" s="57">
        <f t="shared" si="1"/>
        <v>1</v>
      </c>
      <c r="G34" s="57">
        <f t="shared" si="2"/>
        <v>1</v>
      </c>
      <c r="H34" s="129">
        <f>'Table 4 - Asset Cashflows'!F33</f>
        <v>0</v>
      </c>
      <c r="I34" s="129">
        <f>'Table 4 - Asset Cashflows'!C33</f>
        <v>0</v>
      </c>
    </row>
    <row r="35" spans="1:9" x14ac:dyDescent="0.25">
      <c r="A35" s="123">
        <f t="shared" si="3"/>
        <v>26</v>
      </c>
      <c r="B35" s="77">
        <f>(1+_xlfn.XLOOKUP(INT(($A35-1)/12)+1,'ZC Curve'!$B$8:$B$107,'ZC Curve'!R$9:R$108,,0))^(1/12)-1</f>
        <v>0</v>
      </c>
      <c r="C35" s="77">
        <f>(1+_xlfn.XLOOKUP(INT(($A35-1)/12)+1,'ZC Curve'!$B$8:$B$107,'ZC Curve'!S$9:S$108,,0))^(1/12)-1</f>
        <v>0</v>
      </c>
      <c r="D35" s="77">
        <f>(1+_xlfn.XLOOKUP(INT(($A35-1)/12)+1,'ZC Curve'!$B$8:$B$107,'ZC Curve'!T$9:T$108,,0))^(1/12)-1</f>
        <v>0</v>
      </c>
      <c r="E35" s="57">
        <f t="shared" si="4"/>
        <v>1</v>
      </c>
      <c r="F35" s="57">
        <f t="shared" si="1"/>
        <v>1</v>
      </c>
      <c r="G35" s="57">
        <f t="shared" si="2"/>
        <v>1</v>
      </c>
      <c r="H35" s="129">
        <f>'Table 4 - Asset Cashflows'!F34</f>
        <v>0</v>
      </c>
      <c r="I35" s="129">
        <f>'Table 4 - Asset Cashflows'!C34</f>
        <v>0</v>
      </c>
    </row>
    <row r="36" spans="1:9" x14ac:dyDescent="0.25">
      <c r="A36" s="123">
        <f t="shared" si="3"/>
        <v>27</v>
      </c>
      <c r="B36" s="77">
        <f>(1+_xlfn.XLOOKUP(INT(($A36-1)/12)+1,'ZC Curve'!$B$8:$B$107,'ZC Curve'!R$9:R$108,,0))^(1/12)-1</f>
        <v>0</v>
      </c>
      <c r="C36" s="77">
        <f>(1+_xlfn.XLOOKUP(INT(($A36-1)/12)+1,'ZC Curve'!$B$8:$B$107,'ZC Curve'!S$9:S$108,,0))^(1/12)-1</f>
        <v>0</v>
      </c>
      <c r="D36" s="77">
        <f>(1+_xlfn.XLOOKUP(INT(($A36-1)/12)+1,'ZC Curve'!$B$8:$B$107,'ZC Curve'!T$9:T$108,,0))^(1/12)-1</f>
        <v>0</v>
      </c>
      <c r="E36" s="57">
        <f t="shared" si="4"/>
        <v>1</v>
      </c>
      <c r="F36" s="57">
        <f t="shared" si="1"/>
        <v>1</v>
      </c>
      <c r="G36" s="57">
        <f t="shared" si="2"/>
        <v>1</v>
      </c>
      <c r="H36" s="129">
        <f>'Table 4 - Asset Cashflows'!F35</f>
        <v>0</v>
      </c>
      <c r="I36" s="129">
        <f>'Table 4 - Asset Cashflows'!C35</f>
        <v>0</v>
      </c>
    </row>
    <row r="37" spans="1:9" x14ac:dyDescent="0.25">
      <c r="A37" s="123">
        <f t="shared" si="3"/>
        <v>28</v>
      </c>
      <c r="B37" s="77">
        <f>(1+_xlfn.XLOOKUP(INT(($A37-1)/12)+1,'ZC Curve'!$B$8:$B$107,'ZC Curve'!R$9:R$108,,0))^(1/12)-1</f>
        <v>0</v>
      </c>
      <c r="C37" s="77">
        <f>(1+_xlfn.XLOOKUP(INT(($A37-1)/12)+1,'ZC Curve'!$B$8:$B$107,'ZC Curve'!S$9:S$108,,0))^(1/12)-1</f>
        <v>0</v>
      </c>
      <c r="D37" s="77">
        <f>(1+_xlfn.XLOOKUP(INT(($A37-1)/12)+1,'ZC Curve'!$B$8:$B$107,'ZC Curve'!T$9:T$108,,0))^(1/12)-1</f>
        <v>0</v>
      </c>
      <c r="E37" s="57">
        <f t="shared" si="4"/>
        <v>1</v>
      </c>
      <c r="F37" s="57">
        <f t="shared" si="1"/>
        <v>1</v>
      </c>
      <c r="G37" s="57">
        <f t="shared" si="2"/>
        <v>1</v>
      </c>
      <c r="H37" s="129">
        <f>'Table 4 - Asset Cashflows'!F36</f>
        <v>0</v>
      </c>
      <c r="I37" s="129">
        <f>'Table 4 - Asset Cashflows'!C36</f>
        <v>0</v>
      </c>
    </row>
    <row r="38" spans="1:9" x14ac:dyDescent="0.25">
      <c r="A38" s="123">
        <f t="shared" si="3"/>
        <v>29</v>
      </c>
      <c r="B38" s="77">
        <f>(1+_xlfn.XLOOKUP(INT(($A38-1)/12)+1,'ZC Curve'!$B$8:$B$107,'ZC Curve'!R$9:R$108,,0))^(1/12)-1</f>
        <v>0</v>
      </c>
      <c r="C38" s="77">
        <f>(1+_xlfn.XLOOKUP(INT(($A38-1)/12)+1,'ZC Curve'!$B$8:$B$107,'ZC Curve'!S$9:S$108,,0))^(1/12)-1</f>
        <v>0</v>
      </c>
      <c r="D38" s="77">
        <f>(1+_xlfn.XLOOKUP(INT(($A38-1)/12)+1,'ZC Curve'!$B$8:$B$107,'ZC Curve'!T$9:T$108,,0))^(1/12)-1</f>
        <v>0</v>
      </c>
      <c r="E38" s="57">
        <f t="shared" si="4"/>
        <v>1</v>
      </c>
      <c r="F38" s="57">
        <f t="shared" si="1"/>
        <v>1</v>
      </c>
      <c r="G38" s="57">
        <f t="shared" si="2"/>
        <v>1</v>
      </c>
      <c r="H38" s="129">
        <f>'Table 4 - Asset Cashflows'!F37</f>
        <v>0</v>
      </c>
      <c r="I38" s="129">
        <f>'Table 4 - Asset Cashflows'!C37</f>
        <v>0</v>
      </c>
    </row>
    <row r="39" spans="1:9" x14ac:dyDescent="0.25">
      <c r="A39" s="123">
        <f t="shared" si="3"/>
        <v>30</v>
      </c>
      <c r="B39" s="77">
        <f>(1+_xlfn.XLOOKUP(INT(($A39-1)/12)+1,'ZC Curve'!$B$8:$B$107,'ZC Curve'!R$9:R$108,,0))^(1/12)-1</f>
        <v>0</v>
      </c>
      <c r="C39" s="77">
        <f>(1+_xlfn.XLOOKUP(INT(($A39-1)/12)+1,'ZC Curve'!$B$8:$B$107,'ZC Curve'!S$9:S$108,,0))^(1/12)-1</f>
        <v>0</v>
      </c>
      <c r="D39" s="77">
        <f>(1+_xlfn.XLOOKUP(INT(($A39-1)/12)+1,'ZC Curve'!$B$8:$B$107,'ZC Curve'!T$9:T$108,,0))^(1/12)-1</f>
        <v>0</v>
      </c>
      <c r="E39" s="57">
        <f t="shared" si="4"/>
        <v>1</v>
      </c>
      <c r="F39" s="57">
        <f t="shared" si="1"/>
        <v>1</v>
      </c>
      <c r="G39" s="57">
        <f t="shared" si="2"/>
        <v>1</v>
      </c>
      <c r="H39" s="129">
        <f>'Table 4 - Asset Cashflows'!F38</f>
        <v>0</v>
      </c>
      <c r="I39" s="129">
        <f>'Table 4 - Asset Cashflows'!C38</f>
        <v>0</v>
      </c>
    </row>
    <row r="40" spans="1:9" x14ac:dyDescent="0.25">
      <c r="A40" s="123">
        <f t="shared" si="3"/>
        <v>31</v>
      </c>
      <c r="B40" s="77">
        <f>(1+_xlfn.XLOOKUP(INT(($A40-1)/12)+1,'ZC Curve'!$B$8:$B$107,'ZC Curve'!R$9:R$108,,0))^(1/12)-1</f>
        <v>0</v>
      </c>
      <c r="C40" s="77">
        <f>(1+_xlfn.XLOOKUP(INT(($A40-1)/12)+1,'ZC Curve'!$B$8:$B$107,'ZC Curve'!S$9:S$108,,0))^(1/12)-1</f>
        <v>0</v>
      </c>
      <c r="D40" s="77">
        <f>(1+_xlfn.XLOOKUP(INT(($A40-1)/12)+1,'ZC Curve'!$B$8:$B$107,'ZC Curve'!T$9:T$108,,0))^(1/12)-1</f>
        <v>0</v>
      </c>
      <c r="E40" s="57">
        <f t="shared" si="4"/>
        <v>1</v>
      </c>
      <c r="F40" s="57">
        <f t="shared" si="1"/>
        <v>1</v>
      </c>
      <c r="G40" s="57">
        <f t="shared" si="2"/>
        <v>1</v>
      </c>
      <c r="H40" s="129">
        <f>'Table 4 - Asset Cashflows'!F39</f>
        <v>0</v>
      </c>
      <c r="I40" s="129">
        <f>'Table 4 - Asset Cashflows'!C39</f>
        <v>0</v>
      </c>
    </row>
    <row r="41" spans="1:9" x14ac:dyDescent="0.25">
      <c r="A41" s="123">
        <f t="shared" si="3"/>
        <v>32</v>
      </c>
      <c r="B41" s="77">
        <f>(1+_xlfn.XLOOKUP(INT(($A41-1)/12)+1,'ZC Curve'!$B$8:$B$107,'ZC Curve'!R$9:R$108,,0))^(1/12)-1</f>
        <v>0</v>
      </c>
      <c r="C41" s="77">
        <f>(1+_xlfn.XLOOKUP(INT(($A41-1)/12)+1,'ZC Curve'!$B$8:$B$107,'ZC Curve'!S$9:S$108,,0))^(1/12)-1</f>
        <v>0</v>
      </c>
      <c r="D41" s="77">
        <f>(1+_xlfn.XLOOKUP(INT(($A41-1)/12)+1,'ZC Curve'!$B$8:$B$107,'ZC Curve'!T$9:T$108,,0))^(1/12)-1</f>
        <v>0</v>
      </c>
      <c r="E41" s="57">
        <f t="shared" si="4"/>
        <v>1</v>
      </c>
      <c r="F41" s="57">
        <f t="shared" si="1"/>
        <v>1</v>
      </c>
      <c r="G41" s="57">
        <f t="shared" si="2"/>
        <v>1</v>
      </c>
      <c r="H41" s="129">
        <f>'Table 4 - Asset Cashflows'!F40</f>
        <v>0</v>
      </c>
      <c r="I41" s="129">
        <f>'Table 4 - Asset Cashflows'!C40</f>
        <v>0</v>
      </c>
    </row>
    <row r="42" spans="1:9" x14ac:dyDescent="0.25">
      <c r="A42" s="123">
        <f t="shared" si="3"/>
        <v>33</v>
      </c>
      <c r="B42" s="77">
        <f>(1+_xlfn.XLOOKUP(INT(($A42-1)/12)+1,'ZC Curve'!$B$8:$B$107,'ZC Curve'!R$9:R$108,,0))^(1/12)-1</f>
        <v>0</v>
      </c>
      <c r="C42" s="77">
        <f>(1+_xlfn.XLOOKUP(INT(($A42-1)/12)+1,'ZC Curve'!$B$8:$B$107,'ZC Curve'!S$9:S$108,,0))^(1/12)-1</f>
        <v>0</v>
      </c>
      <c r="D42" s="77">
        <f>(1+_xlfn.XLOOKUP(INT(($A42-1)/12)+1,'ZC Curve'!$B$8:$B$107,'ZC Curve'!T$9:T$108,,0))^(1/12)-1</f>
        <v>0</v>
      </c>
      <c r="E42" s="57">
        <f t="shared" si="4"/>
        <v>1</v>
      </c>
      <c r="F42" s="57">
        <f t="shared" si="1"/>
        <v>1</v>
      </c>
      <c r="G42" s="57">
        <f t="shared" si="2"/>
        <v>1</v>
      </c>
      <c r="H42" s="129">
        <f>'Table 4 - Asset Cashflows'!F41</f>
        <v>0</v>
      </c>
      <c r="I42" s="129">
        <f>'Table 4 - Asset Cashflows'!C41</f>
        <v>0</v>
      </c>
    </row>
    <row r="43" spans="1:9" x14ac:dyDescent="0.25">
      <c r="A43" s="123">
        <f t="shared" si="3"/>
        <v>34</v>
      </c>
      <c r="B43" s="77">
        <f>(1+_xlfn.XLOOKUP(INT(($A43-1)/12)+1,'ZC Curve'!$B$8:$B$107,'ZC Curve'!R$9:R$108,,0))^(1/12)-1</f>
        <v>0</v>
      </c>
      <c r="C43" s="77">
        <f>(1+_xlfn.XLOOKUP(INT(($A43-1)/12)+1,'ZC Curve'!$B$8:$B$107,'ZC Curve'!S$9:S$108,,0))^(1/12)-1</f>
        <v>0</v>
      </c>
      <c r="D43" s="77">
        <f>(1+_xlfn.XLOOKUP(INT(($A43-1)/12)+1,'ZC Curve'!$B$8:$B$107,'ZC Curve'!T$9:T$108,,0))^(1/12)-1</f>
        <v>0</v>
      </c>
      <c r="E43" s="57">
        <f t="shared" si="4"/>
        <v>1</v>
      </c>
      <c r="F43" s="57">
        <f t="shared" si="1"/>
        <v>1</v>
      </c>
      <c r="G43" s="57">
        <f t="shared" si="2"/>
        <v>1</v>
      </c>
      <c r="H43" s="129">
        <f>'Table 4 - Asset Cashflows'!F42</f>
        <v>0</v>
      </c>
      <c r="I43" s="129">
        <f>'Table 4 - Asset Cashflows'!C42</f>
        <v>0</v>
      </c>
    </row>
    <row r="44" spans="1:9" x14ac:dyDescent="0.25">
      <c r="A44" s="123">
        <f t="shared" si="3"/>
        <v>35</v>
      </c>
      <c r="B44" s="77">
        <f>(1+_xlfn.XLOOKUP(INT(($A44-1)/12)+1,'ZC Curve'!$B$8:$B$107,'ZC Curve'!R$9:R$108,,0))^(1/12)-1</f>
        <v>0</v>
      </c>
      <c r="C44" s="77">
        <f>(1+_xlfn.XLOOKUP(INT(($A44-1)/12)+1,'ZC Curve'!$B$8:$B$107,'ZC Curve'!S$9:S$108,,0))^(1/12)-1</f>
        <v>0</v>
      </c>
      <c r="D44" s="77">
        <f>(1+_xlfn.XLOOKUP(INT(($A44-1)/12)+1,'ZC Curve'!$B$8:$B$107,'ZC Curve'!T$9:T$108,,0))^(1/12)-1</f>
        <v>0</v>
      </c>
      <c r="E44" s="57">
        <f t="shared" si="4"/>
        <v>1</v>
      </c>
      <c r="F44" s="57">
        <f t="shared" si="1"/>
        <v>1</v>
      </c>
      <c r="G44" s="57">
        <f t="shared" si="2"/>
        <v>1</v>
      </c>
      <c r="H44" s="129">
        <f>'Table 4 - Asset Cashflows'!F43</f>
        <v>0</v>
      </c>
      <c r="I44" s="129">
        <f>'Table 4 - Asset Cashflows'!C43</f>
        <v>0</v>
      </c>
    </row>
    <row r="45" spans="1:9" x14ac:dyDescent="0.25">
      <c r="A45" s="123">
        <f t="shared" si="3"/>
        <v>36</v>
      </c>
      <c r="B45" s="77">
        <f>(1+_xlfn.XLOOKUP(INT(($A45-1)/12)+1,'ZC Curve'!$B$8:$B$107,'ZC Curve'!R$9:R$108,,0))^(1/12)-1</f>
        <v>0</v>
      </c>
      <c r="C45" s="77">
        <f>(1+_xlfn.XLOOKUP(INT(($A45-1)/12)+1,'ZC Curve'!$B$8:$B$107,'ZC Curve'!S$9:S$108,,0))^(1/12)-1</f>
        <v>0</v>
      </c>
      <c r="D45" s="77">
        <f>(1+_xlfn.XLOOKUP(INT(($A45-1)/12)+1,'ZC Curve'!$B$8:$B$107,'ZC Curve'!T$9:T$108,,0))^(1/12)-1</f>
        <v>0</v>
      </c>
      <c r="E45" s="57">
        <f t="shared" si="4"/>
        <v>1</v>
      </c>
      <c r="F45" s="57">
        <f t="shared" si="1"/>
        <v>1</v>
      </c>
      <c r="G45" s="57">
        <f t="shared" si="2"/>
        <v>1</v>
      </c>
      <c r="H45" s="129">
        <f>'Table 4 - Asset Cashflows'!F44</f>
        <v>0</v>
      </c>
      <c r="I45" s="129">
        <f>'Table 4 - Asset Cashflows'!C44</f>
        <v>0</v>
      </c>
    </row>
    <row r="46" spans="1:9" x14ac:dyDescent="0.25">
      <c r="A46" s="123">
        <f t="shared" si="3"/>
        <v>37</v>
      </c>
      <c r="B46" s="77">
        <f>(1+_xlfn.XLOOKUP(INT(($A46-1)/12)+1,'ZC Curve'!$B$8:$B$107,'ZC Curve'!R$9:R$108,,0))^(1/12)-1</f>
        <v>0</v>
      </c>
      <c r="C46" s="77">
        <f>(1+_xlfn.XLOOKUP(INT(($A46-1)/12)+1,'ZC Curve'!$B$8:$B$107,'ZC Curve'!S$9:S$108,,0))^(1/12)-1</f>
        <v>0</v>
      </c>
      <c r="D46" s="77">
        <f>(1+_xlfn.XLOOKUP(INT(($A46-1)/12)+1,'ZC Curve'!$B$8:$B$107,'ZC Curve'!T$9:T$108,,0))^(1/12)-1</f>
        <v>0</v>
      </c>
      <c r="E46" s="57">
        <f t="shared" si="4"/>
        <v>1</v>
      </c>
      <c r="F46" s="57">
        <f t="shared" si="1"/>
        <v>1</v>
      </c>
      <c r="G46" s="57">
        <f t="shared" si="2"/>
        <v>1</v>
      </c>
      <c r="H46" s="129">
        <f>'Table 4 - Asset Cashflows'!F45</f>
        <v>0</v>
      </c>
      <c r="I46" s="129">
        <f>'Table 4 - Asset Cashflows'!C45</f>
        <v>0</v>
      </c>
    </row>
    <row r="47" spans="1:9" x14ac:dyDescent="0.25">
      <c r="A47" s="123">
        <f t="shared" si="3"/>
        <v>38</v>
      </c>
      <c r="B47" s="77">
        <f>(1+_xlfn.XLOOKUP(INT(($A47-1)/12)+1,'ZC Curve'!$B$8:$B$107,'ZC Curve'!R$9:R$108,,0))^(1/12)-1</f>
        <v>0</v>
      </c>
      <c r="C47" s="77">
        <f>(1+_xlfn.XLOOKUP(INT(($A47-1)/12)+1,'ZC Curve'!$B$8:$B$107,'ZC Curve'!S$9:S$108,,0))^(1/12)-1</f>
        <v>0</v>
      </c>
      <c r="D47" s="77">
        <f>(1+_xlfn.XLOOKUP(INT(($A47-1)/12)+1,'ZC Curve'!$B$8:$B$107,'ZC Curve'!T$9:T$108,,0))^(1/12)-1</f>
        <v>0</v>
      </c>
      <c r="E47" s="57">
        <f t="shared" si="4"/>
        <v>1</v>
      </c>
      <c r="F47" s="57">
        <f t="shared" si="1"/>
        <v>1</v>
      </c>
      <c r="G47" s="57">
        <f t="shared" si="2"/>
        <v>1</v>
      </c>
      <c r="H47" s="129">
        <f>'Table 4 - Asset Cashflows'!F46</f>
        <v>0</v>
      </c>
      <c r="I47" s="129">
        <f>'Table 4 - Asset Cashflows'!C46</f>
        <v>0</v>
      </c>
    </row>
    <row r="48" spans="1:9" x14ac:dyDescent="0.25">
      <c r="A48" s="123">
        <f t="shared" si="3"/>
        <v>39</v>
      </c>
      <c r="B48" s="77">
        <f>(1+_xlfn.XLOOKUP(INT(($A48-1)/12)+1,'ZC Curve'!$B$8:$B$107,'ZC Curve'!R$9:R$108,,0))^(1/12)-1</f>
        <v>0</v>
      </c>
      <c r="C48" s="77">
        <f>(1+_xlfn.XLOOKUP(INT(($A48-1)/12)+1,'ZC Curve'!$B$8:$B$107,'ZC Curve'!S$9:S$108,,0))^(1/12)-1</f>
        <v>0</v>
      </c>
      <c r="D48" s="77">
        <f>(1+_xlfn.XLOOKUP(INT(($A48-1)/12)+1,'ZC Curve'!$B$8:$B$107,'ZC Curve'!T$9:T$108,,0))^(1/12)-1</f>
        <v>0</v>
      </c>
      <c r="E48" s="57">
        <f t="shared" si="4"/>
        <v>1</v>
      </c>
      <c r="F48" s="57">
        <f t="shared" si="1"/>
        <v>1</v>
      </c>
      <c r="G48" s="57">
        <f t="shared" si="2"/>
        <v>1</v>
      </c>
      <c r="H48" s="129">
        <f>'Table 4 - Asset Cashflows'!F47</f>
        <v>0</v>
      </c>
      <c r="I48" s="129">
        <f>'Table 4 - Asset Cashflows'!C47</f>
        <v>0</v>
      </c>
    </row>
    <row r="49" spans="1:9" x14ac:dyDescent="0.25">
      <c r="A49" s="123">
        <f t="shared" si="3"/>
        <v>40</v>
      </c>
      <c r="B49" s="77">
        <f>(1+_xlfn.XLOOKUP(INT(($A49-1)/12)+1,'ZC Curve'!$B$8:$B$107,'ZC Curve'!R$9:R$108,,0))^(1/12)-1</f>
        <v>0</v>
      </c>
      <c r="C49" s="77">
        <f>(1+_xlfn.XLOOKUP(INT(($A49-1)/12)+1,'ZC Curve'!$B$8:$B$107,'ZC Curve'!S$9:S$108,,0))^(1/12)-1</f>
        <v>0</v>
      </c>
      <c r="D49" s="77">
        <f>(1+_xlfn.XLOOKUP(INT(($A49-1)/12)+1,'ZC Curve'!$B$8:$B$107,'ZC Curve'!T$9:T$108,,0))^(1/12)-1</f>
        <v>0</v>
      </c>
      <c r="E49" s="57">
        <f t="shared" si="4"/>
        <v>1</v>
      </c>
      <c r="F49" s="57">
        <f t="shared" si="1"/>
        <v>1</v>
      </c>
      <c r="G49" s="57">
        <f t="shared" si="2"/>
        <v>1</v>
      </c>
      <c r="H49" s="129">
        <f>'Table 4 - Asset Cashflows'!F48</f>
        <v>0</v>
      </c>
      <c r="I49" s="129">
        <f>'Table 4 - Asset Cashflows'!C48</f>
        <v>0</v>
      </c>
    </row>
    <row r="50" spans="1:9" x14ac:dyDescent="0.25">
      <c r="A50" s="123">
        <f t="shared" si="3"/>
        <v>41</v>
      </c>
      <c r="B50" s="77">
        <f>(1+_xlfn.XLOOKUP(INT(($A50-1)/12)+1,'ZC Curve'!$B$8:$B$107,'ZC Curve'!R$9:R$108,,0))^(1/12)-1</f>
        <v>0</v>
      </c>
      <c r="C50" s="77">
        <f>(1+_xlfn.XLOOKUP(INT(($A50-1)/12)+1,'ZC Curve'!$B$8:$B$107,'ZC Curve'!S$9:S$108,,0))^(1/12)-1</f>
        <v>0</v>
      </c>
      <c r="D50" s="77">
        <f>(1+_xlfn.XLOOKUP(INT(($A50-1)/12)+1,'ZC Curve'!$B$8:$B$107,'ZC Curve'!T$9:T$108,,0))^(1/12)-1</f>
        <v>0</v>
      </c>
      <c r="E50" s="57">
        <f t="shared" si="4"/>
        <v>1</v>
      </c>
      <c r="F50" s="57">
        <f t="shared" si="1"/>
        <v>1</v>
      </c>
      <c r="G50" s="57">
        <f t="shared" si="2"/>
        <v>1</v>
      </c>
      <c r="H50" s="129">
        <f>'Table 4 - Asset Cashflows'!F49</f>
        <v>0</v>
      </c>
      <c r="I50" s="129">
        <f>'Table 4 - Asset Cashflows'!C49</f>
        <v>0</v>
      </c>
    </row>
    <row r="51" spans="1:9" x14ac:dyDescent="0.25">
      <c r="A51" s="123">
        <f t="shared" si="3"/>
        <v>42</v>
      </c>
      <c r="B51" s="77">
        <f>(1+_xlfn.XLOOKUP(INT(($A51-1)/12)+1,'ZC Curve'!$B$8:$B$107,'ZC Curve'!R$9:R$108,,0))^(1/12)-1</f>
        <v>0</v>
      </c>
      <c r="C51" s="77">
        <f>(1+_xlfn.XLOOKUP(INT(($A51-1)/12)+1,'ZC Curve'!$B$8:$B$107,'ZC Curve'!S$9:S$108,,0))^(1/12)-1</f>
        <v>0</v>
      </c>
      <c r="D51" s="77">
        <f>(1+_xlfn.XLOOKUP(INT(($A51-1)/12)+1,'ZC Curve'!$B$8:$B$107,'ZC Curve'!T$9:T$108,,0))^(1/12)-1</f>
        <v>0</v>
      </c>
      <c r="E51" s="57">
        <f t="shared" si="4"/>
        <v>1</v>
      </c>
      <c r="F51" s="57">
        <f t="shared" si="1"/>
        <v>1</v>
      </c>
      <c r="G51" s="57">
        <f t="shared" si="2"/>
        <v>1</v>
      </c>
      <c r="H51" s="129">
        <f>'Table 4 - Asset Cashflows'!F50</f>
        <v>0</v>
      </c>
      <c r="I51" s="129">
        <f>'Table 4 - Asset Cashflows'!C50</f>
        <v>0</v>
      </c>
    </row>
    <row r="52" spans="1:9" x14ac:dyDescent="0.25">
      <c r="A52" s="123">
        <f t="shared" si="3"/>
        <v>43</v>
      </c>
      <c r="B52" s="77">
        <f>(1+_xlfn.XLOOKUP(INT(($A52-1)/12)+1,'ZC Curve'!$B$8:$B$107,'ZC Curve'!R$9:R$108,,0))^(1/12)-1</f>
        <v>0</v>
      </c>
      <c r="C52" s="77">
        <f>(1+_xlfn.XLOOKUP(INT(($A52-1)/12)+1,'ZC Curve'!$B$8:$B$107,'ZC Curve'!S$9:S$108,,0))^(1/12)-1</f>
        <v>0</v>
      </c>
      <c r="D52" s="77">
        <f>(1+_xlfn.XLOOKUP(INT(($A52-1)/12)+1,'ZC Curve'!$B$8:$B$107,'ZC Curve'!T$9:T$108,,0))^(1/12)-1</f>
        <v>0</v>
      </c>
      <c r="E52" s="57">
        <f t="shared" si="4"/>
        <v>1</v>
      </c>
      <c r="F52" s="57">
        <f t="shared" si="1"/>
        <v>1</v>
      </c>
      <c r="G52" s="57">
        <f t="shared" si="2"/>
        <v>1</v>
      </c>
      <c r="H52" s="129">
        <f>'Table 4 - Asset Cashflows'!F51</f>
        <v>0</v>
      </c>
      <c r="I52" s="129">
        <f>'Table 4 - Asset Cashflows'!C51</f>
        <v>0</v>
      </c>
    </row>
    <row r="53" spans="1:9" x14ac:dyDescent="0.25">
      <c r="A53" s="123">
        <f t="shared" si="3"/>
        <v>44</v>
      </c>
      <c r="B53" s="77">
        <f>(1+_xlfn.XLOOKUP(INT(($A53-1)/12)+1,'ZC Curve'!$B$8:$B$107,'ZC Curve'!R$9:R$108,,0))^(1/12)-1</f>
        <v>0</v>
      </c>
      <c r="C53" s="77">
        <f>(1+_xlfn.XLOOKUP(INT(($A53-1)/12)+1,'ZC Curve'!$B$8:$B$107,'ZC Curve'!S$9:S$108,,0))^(1/12)-1</f>
        <v>0</v>
      </c>
      <c r="D53" s="77">
        <f>(1+_xlfn.XLOOKUP(INT(($A53-1)/12)+1,'ZC Curve'!$B$8:$B$107,'ZC Curve'!T$9:T$108,,0))^(1/12)-1</f>
        <v>0</v>
      </c>
      <c r="E53" s="57">
        <f t="shared" si="4"/>
        <v>1</v>
      </c>
      <c r="F53" s="57">
        <f t="shared" si="1"/>
        <v>1</v>
      </c>
      <c r="G53" s="57">
        <f t="shared" si="2"/>
        <v>1</v>
      </c>
      <c r="H53" s="129">
        <f>'Table 4 - Asset Cashflows'!F52</f>
        <v>0</v>
      </c>
      <c r="I53" s="129">
        <f>'Table 4 - Asset Cashflows'!C52</f>
        <v>0</v>
      </c>
    </row>
    <row r="54" spans="1:9" x14ac:dyDescent="0.25">
      <c r="A54" s="123">
        <f t="shared" si="3"/>
        <v>45</v>
      </c>
      <c r="B54" s="77">
        <f>(1+_xlfn.XLOOKUP(INT(($A54-1)/12)+1,'ZC Curve'!$B$8:$B$107,'ZC Curve'!R$9:R$108,,0))^(1/12)-1</f>
        <v>0</v>
      </c>
      <c r="C54" s="77">
        <f>(1+_xlfn.XLOOKUP(INT(($A54-1)/12)+1,'ZC Curve'!$B$8:$B$107,'ZC Curve'!S$9:S$108,,0))^(1/12)-1</f>
        <v>0</v>
      </c>
      <c r="D54" s="77">
        <f>(1+_xlfn.XLOOKUP(INT(($A54-1)/12)+1,'ZC Curve'!$B$8:$B$107,'ZC Curve'!T$9:T$108,,0))^(1/12)-1</f>
        <v>0</v>
      </c>
      <c r="E54" s="57">
        <f t="shared" si="4"/>
        <v>1</v>
      </c>
      <c r="F54" s="57">
        <f t="shared" si="1"/>
        <v>1</v>
      </c>
      <c r="G54" s="57">
        <f t="shared" si="2"/>
        <v>1</v>
      </c>
      <c r="H54" s="129">
        <f>'Table 4 - Asset Cashflows'!F53</f>
        <v>0</v>
      </c>
      <c r="I54" s="129">
        <f>'Table 4 - Asset Cashflows'!C53</f>
        <v>0</v>
      </c>
    </row>
    <row r="55" spans="1:9" x14ac:dyDescent="0.25">
      <c r="A55" s="123">
        <f t="shared" si="3"/>
        <v>46</v>
      </c>
      <c r="B55" s="77">
        <f>(1+_xlfn.XLOOKUP(INT(($A55-1)/12)+1,'ZC Curve'!$B$8:$B$107,'ZC Curve'!R$9:R$108,,0))^(1/12)-1</f>
        <v>0</v>
      </c>
      <c r="C55" s="77">
        <f>(1+_xlfn.XLOOKUP(INT(($A55-1)/12)+1,'ZC Curve'!$B$8:$B$107,'ZC Curve'!S$9:S$108,,0))^(1/12)-1</f>
        <v>0</v>
      </c>
      <c r="D55" s="77">
        <f>(1+_xlfn.XLOOKUP(INT(($A55-1)/12)+1,'ZC Curve'!$B$8:$B$107,'ZC Curve'!T$9:T$108,,0))^(1/12)-1</f>
        <v>0</v>
      </c>
      <c r="E55" s="57">
        <f t="shared" si="4"/>
        <v>1</v>
      </c>
      <c r="F55" s="57">
        <f t="shared" si="1"/>
        <v>1</v>
      </c>
      <c r="G55" s="57">
        <f t="shared" si="2"/>
        <v>1</v>
      </c>
      <c r="H55" s="129">
        <f>'Table 4 - Asset Cashflows'!F54</f>
        <v>0</v>
      </c>
      <c r="I55" s="129">
        <f>'Table 4 - Asset Cashflows'!C54</f>
        <v>0</v>
      </c>
    </row>
    <row r="56" spans="1:9" x14ac:dyDescent="0.25">
      <c r="A56" s="123">
        <f t="shared" si="3"/>
        <v>47</v>
      </c>
      <c r="B56" s="77">
        <f>(1+_xlfn.XLOOKUP(INT(($A56-1)/12)+1,'ZC Curve'!$B$8:$B$107,'ZC Curve'!R$9:R$108,,0))^(1/12)-1</f>
        <v>0</v>
      </c>
      <c r="C56" s="77">
        <f>(1+_xlfn.XLOOKUP(INT(($A56-1)/12)+1,'ZC Curve'!$B$8:$B$107,'ZC Curve'!S$9:S$108,,0))^(1/12)-1</f>
        <v>0</v>
      </c>
      <c r="D56" s="77">
        <f>(1+_xlfn.XLOOKUP(INT(($A56-1)/12)+1,'ZC Curve'!$B$8:$B$107,'ZC Curve'!T$9:T$108,,0))^(1/12)-1</f>
        <v>0</v>
      </c>
      <c r="E56" s="57">
        <f t="shared" si="4"/>
        <v>1</v>
      </c>
      <c r="F56" s="57">
        <f t="shared" si="1"/>
        <v>1</v>
      </c>
      <c r="G56" s="57">
        <f t="shared" si="2"/>
        <v>1</v>
      </c>
      <c r="H56" s="129">
        <f>'Table 4 - Asset Cashflows'!F55</f>
        <v>0</v>
      </c>
      <c r="I56" s="129">
        <f>'Table 4 - Asset Cashflows'!C55</f>
        <v>0</v>
      </c>
    </row>
    <row r="57" spans="1:9" x14ac:dyDescent="0.25">
      <c r="A57" s="123">
        <f t="shared" si="3"/>
        <v>48</v>
      </c>
      <c r="B57" s="77">
        <f>(1+_xlfn.XLOOKUP(INT(($A57-1)/12)+1,'ZC Curve'!$B$8:$B$107,'ZC Curve'!R$9:R$108,,0))^(1/12)-1</f>
        <v>0</v>
      </c>
      <c r="C57" s="77">
        <f>(1+_xlfn.XLOOKUP(INT(($A57-1)/12)+1,'ZC Curve'!$B$8:$B$107,'ZC Curve'!S$9:S$108,,0))^(1/12)-1</f>
        <v>0</v>
      </c>
      <c r="D57" s="77">
        <f>(1+_xlfn.XLOOKUP(INT(($A57-1)/12)+1,'ZC Curve'!$B$8:$B$107,'ZC Curve'!T$9:T$108,,0))^(1/12)-1</f>
        <v>0</v>
      </c>
      <c r="E57" s="57">
        <f t="shared" si="4"/>
        <v>1</v>
      </c>
      <c r="F57" s="57">
        <f t="shared" si="1"/>
        <v>1</v>
      </c>
      <c r="G57" s="57">
        <f t="shared" si="2"/>
        <v>1</v>
      </c>
      <c r="H57" s="129">
        <f>'Table 4 - Asset Cashflows'!F56</f>
        <v>0</v>
      </c>
      <c r="I57" s="129">
        <f>'Table 4 - Asset Cashflows'!C56</f>
        <v>0</v>
      </c>
    </row>
    <row r="58" spans="1:9" x14ac:dyDescent="0.25">
      <c r="A58" s="123">
        <f t="shared" si="3"/>
        <v>49</v>
      </c>
      <c r="B58" s="77">
        <f>(1+_xlfn.XLOOKUP(INT(($A58-1)/12)+1,'ZC Curve'!$B$8:$B$107,'ZC Curve'!R$9:R$108,,0))^(1/12)-1</f>
        <v>0</v>
      </c>
      <c r="C58" s="77">
        <f>(1+_xlfn.XLOOKUP(INT(($A58-1)/12)+1,'ZC Curve'!$B$8:$B$107,'ZC Curve'!S$9:S$108,,0))^(1/12)-1</f>
        <v>0</v>
      </c>
      <c r="D58" s="77">
        <f>(1+_xlfn.XLOOKUP(INT(($A58-1)/12)+1,'ZC Curve'!$B$8:$B$107,'ZC Curve'!T$9:T$108,,0))^(1/12)-1</f>
        <v>0</v>
      </c>
      <c r="E58" s="57">
        <f t="shared" si="4"/>
        <v>1</v>
      </c>
      <c r="F58" s="57">
        <f t="shared" si="1"/>
        <v>1</v>
      </c>
      <c r="G58" s="57">
        <f t="shared" si="2"/>
        <v>1</v>
      </c>
      <c r="H58" s="129">
        <f>'Table 4 - Asset Cashflows'!F57</f>
        <v>0</v>
      </c>
      <c r="I58" s="129">
        <f>'Table 4 - Asset Cashflows'!C57</f>
        <v>0</v>
      </c>
    </row>
    <row r="59" spans="1:9" x14ac:dyDescent="0.25">
      <c r="A59" s="123">
        <f t="shared" si="3"/>
        <v>50</v>
      </c>
      <c r="B59" s="77">
        <f>(1+_xlfn.XLOOKUP(INT(($A59-1)/12)+1,'ZC Curve'!$B$8:$B$107,'ZC Curve'!R$9:R$108,,0))^(1/12)-1</f>
        <v>0</v>
      </c>
      <c r="C59" s="77">
        <f>(1+_xlfn.XLOOKUP(INT(($A59-1)/12)+1,'ZC Curve'!$B$8:$B$107,'ZC Curve'!S$9:S$108,,0))^(1/12)-1</f>
        <v>0</v>
      </c>
      <c r="D59" s="77">
        <f>(1+_xlfn.XLOOKUP(INT(($A59-1)/12)+1,'ZC Curve'!$B$8:$B$107,'ZC Curve'!T$9:T$108,,0))^(1/12)-1</f>
        <v>0</v>
      </c>
      <c r="E59" s="57">
        <f t="shared" si="4"/>
        <v>1</v>
      </c>
      <c r="F59" s="57">
        <f t="shared" si="1"/>
        <v>1</v>
      </c>
      <c r="G59" s="57">
        <f t="shared" si="2"/>
        <v>1</v>
      </c>
      <c r="H59" s="129">
        <f>'Table 4 - Asset Cashflows'!F58</f>
        <v>0</v>
      </c>
      <c r="I59" s="129">
        <f>'Table 4 - Asset Cashflows'!C58</f>
        <v>0</v>
      </c>
    </row>
    <row r="60" spans="1:9" x14ac:dyDescent="0.25">
      <c r="A60" s="123">
        <f t="shared" si="3"/>
        <v>51</v>
      </c>
      <c r="B60" s="77">
        <f>(1+_xlfn.XLOOKUP(INT(($A60-1)/12)+1,'ZC Curve'!$B$8:$B$107,'ZC Curve'!R$9:R$108,,0))^(1/12)-1</f>
        <v>0</v>
      </c>
      <c r="C60" s="77">
        <f>(1+_xlfn.XLOOKUP(INT(($A60-1)/12)+1,'ZC Curve'!$B$8:$B$107,'ZC Curve'!S$9:S$108,,0))^(1/12)-1</f>
        <v>0</v>
      </c>
      <c r="D60" s="77">
        <f>(1+_xlfn.XLOOKUP(INT(($A60-1)/12)+1,'ZC Curve'!$B$8:$B$107,'ZC Curve'!T$9:T$108,,0))^(1/12)-1</f>
        <v>0</v>
      </c>
      <c r="E60" s="57">
        <f t="shared" si="4"/>
        <v>1</v>
      </c>
      <c r="F60" s="57">
        <f t="shared" si="1"/>
        <v>1</v>
      </c>
      <c r="G60" s="57">
        <f t="shared" si="2"/>
        <v>1</v>
      </c>
      <c r="H60" s="129">
        <f>'Table 4 - Asset Cashflows'!F59</f>
        <v>0</v>
      </c>
      <c r="I60" s="129">
        <f>'Table 4 - Asset Cashflows'!C59</f>
        <v>0</v>
      </c>
    </row>
    <row r="61" spans="1:9" x14ac:dyDescent="0.25">
      <c r="A61" s="123">
        <f t="shared" si="3"/>
        <v>52</v>
      </c>
      <c r="B61" s="77">
        <f>(1+_xlfn.XLOOKUP(INT(($A61-1)/12)+1,'ZC Curve'!$B$8:$B$107,'ZC Curve'!R$9:R$108,,0))^(1/12)-1</f>
        <v>0</v>
      </c>
      <c r="C61" s="77">
        <f>(1+_xlfn.XLOOKUP(INT(($A61-1)/12)+1,'ZC Curve'!$B$8:$B$107,'ZC Curve'!S$9:S$108,,0))^(1/12)-1</f>
        <v>0</v>
      </c>
      <c r="D61" s="77">
        <f>(1+_xlfn.XLOOKUP(INT(($A61-1)/12)+1,'ZC Curve'!$B$8:$B$107,'ZC Curve'!T$9:T$108,,0))^(1/12)-1</f>
        <v>0</v>
      </c>
      <c r="E61" s="57">
        <f t="shared" si="4"/>
        <v>1</v>
      </c>
      <c r="F61" s="57">
        <f t="shared" si="1"/>
        <v>1</v>
      </c>
      <c r="G61" s="57">
        <f t="shared" si="2"/>
        <v>1</v>
      </c>
      <c r="H61" s="129">
        <f>'Table 4 - Asset Cashflows'!F60</f>
        <v>0</v>
      </c>
      <c r="I61" s="129">
        <f>'Table 4 - Asset Cashflows'!C60</f>
        <v>0</v>
      </c>
    </row>
    <row r="62" spans="1:9" x14ac:dyDescent="0.25">
      <c r="A62" s="123">
        <f t="shared" si="3"/>
        <v>53</v>
      </c>
      <c r="B62" s="77">
        <f>(1+_xlfn.XLOOKUP(INT(($A62-1)/12)+1,'ZC Curve'!$B$8:$B$107,'ZC Curve'!R$9:R$108,,0))^(1/12)-1</f>
        <v>0</v>
      </c>
      <c r="C62" s="77">
        <f>(1+_xlfn.XLOOKUP(INT(($A62-1)/12)+1,'ZC Curve'!$B$8:$B$107,'ZC Curve'!S$9:S$108,,0))^(1/12)-1</f>
        <v>0</v>
      </c>
      <c r="D62" s="77">
        <f>(1+_xlfn.XLOOKUP(INT(($A62-1)/12)+1,'ZC Curve'!$B$8:$B$107,'ZC Curve'!T$9:T$108,,0))^(1/12)-1</f>
        <v>0</v>
      </c>
      <c r="E62" s="57">
        <f t="shared" si="4"/>
        <v>1</v>
      </c>
      <c r="F62" s="57">
        <f t="shared" si="1"/>
        <v>1</v>
      </c>
      <c r="G62" s="57">
        <f t="shared" si="2"/>
        <v>1</v>
      </c>
      <c r="H62" s="129">
        <f>'Table 4 - Asset Cashflows'!F61</f>
        <v>0</v>
      </c>
      <c r="I62" s="129">
        <f>'Table 4 - Asset Cashflows'!C61</f>
        <v>0</v>
      </c>
    </row>
    <row r="63" spans="1:9" x14ac:dyDescent="0.25">
      <c r="A63" s="123">
        <f t="shared" si="3"/>
        <v>54</v>
      </c>
      <c r="B63" s="77">
        <f>(1+_xlfn.XLOOKUP(INT(($A63-1)/12)+1,'ZC Curve'!$B$8:$B$107,'ZC Curve'!R$9:R$108,,0))^(1/12)-1</f>
        <v>0</v>
      </c>
      <c r="C63" s="77">
        <f>(1+_xlfn.XLOOKUP(INT(($A63-1)/12)+1,'ZC Curve'!$B$8:$B$107,'ZC Curve'!S$9:S$108,,0))^(1/12)-1</f>
        <v>0</v>
      </c>
      <c r="D63" s="77">
        <f>(1+_xlfn.XLOOKUP(INT(($A63-1)/12)+1,'ZC Curve'!$B$8:$B$107,'ZC Curve'!T$9:T$108,,0))^(1/12)-1</f>
        <v>0</v>
      </c>
      <c r="E63" s="57">
        <f t="shared" si="4"/>
        <v>1</v>
      </c>
      <c r="F63" s="57">
        <f t="shared" si="1"/>
        <v>1</v>
      </c>
      <c r="G63" s="57">
        <f t="shared" si="2"/>
        <v>1</v>
      </c>
      <c r="H63" s="129">
        <f>'Table 4 - Asset Cashflows'!F62</f>
        <v>0</v>
      </c>
      <c r="I63" s="129">
        <f>'Table 4 - Asset Cashflows'!C62</f>
        <v>0</v>
      </c>
    </row>
    <row r="64" spans="1:9" x14ac:dyDescent="0.25">
      <c r="A64" s="123">
        <f t="shared" si="3"/>
        <v>55</v>
      </c>
      <c r="B64" s="77">
        <f>(1+_xlfn.XLOOKUP(INT(($A64-1)/12)+1,'ZC Curve'!$B$8:$B$107,'ZC Curve'!R$9:R$108,,0))^(1/12)-1</f>
        <v>0</v>
      </c>
      <c r="C64" s="77">
        <f>(1+_xlfn.XLOOKUP(INT(($A64-1)/12)+1,'ZC Curve'!$B$8:$B$107,'ZC Curve'!S$9:S$108,,0))^(1/12)-1</f>
        <v>0</v>
      </c>
      <c r="D64" s="77">
        <f>(1+_xlfn.XLOOKUP(INT(($A64-1)/12)+1,'ZC Curve'!$B$8:$B$107,'ZC Curve'!T$9:T$108,,0))^(1/12)-1</f>
        <v>0</v>
      </c>
      <c r="E64" s="57">
        <f t="shared" si="4"/>
        <v>1</v>
      </c>
      <c r="F64" s="57">
        <f t="shared" si="1"/>
        <v>1</v>
      </c>
      <c r="G64" s="57">
        <f t="shared" si="2"/>
        <v>1</v>
      </c>
      <c r="H64" s="129">
        <f>'Table 4 - Asset Cashflows'!F63</f>
        <v>0</v>
      </c>
      <c r="I64" s="129">
        <f>'Table 4 - Asset Cashflows'!C63</f>
        <v>0</v>
      </c>
    </row>
    <row r="65" spans="1:9" x14ac:dyDescent="0.25">
      <c r="A65" s="123">
        <f t="shared" si="3"/>
        <v>56</v>
      </c>
      <c r="B65" s="77">
        <f>(1+_xlfn.XLOOKUP(INT(($A65-1)/12)+1,'ZC Curve'!$B$8:$B$107,'ZC Curve'!R$9:R$108,,0))^(1/12)-1</f>
        <v>0</v>
      </c>
      <c r="C65" s="77">
        <f>(1+_xlfn.XLOOKUP(INT(($A65-1)/12)+1,'ZC Curve'!$B$8:$B$107,'ZC Curve'!S$9:S$108,,0))^(1/12)-1</f>
        <v>0</v>
      </c>
      <c r="D65" s="77">
        <f>(1+_xlfn.XLOOKUP(INT(($A65-1)/12)+1,'ZC Curve'!$B$8:$B$107,'ZC Curve'!T$9:T$108,,0))^(1/12)-1</f>
        <v>0</v>
      </c>
      <c r="E65" s="57">
        <f t="shared" si="4"/>
        <v>1</v>
      </c>
      <c r="F65" s="57">
        <f t="shared" si="1"/>
        <v>1</v>
      </c>
      <c r="G65" s="57">
        <f t="shared" si="2"/>
        <v>1</v>
      </c>
      <c r="H65" s="129">
        <f>'Table 4 - Asset Cashflows'!F64</f>
        <v>0</v>
      </c>
      <c r="I65" s="129">
        <f>'Table 4 - Asset Cashflows'!C64</f>
        <v>0</v>
      </c>
    </row>
    <row r="66" spans="1:9" x14ac:dyDescent="0.25">
      <c r="A66" s="123">
        <f t="shared" si="3"/>
        <v>57</v>
      </c>
      <c r="B66" s="77">
        <f>(1+_xlfn.XLOOKUP(INT(($A66-1)/12)+1,'ZC Curve'!$B$8:$B$107,'ZC Curve'!R$9:R$108,,0))^(1/12)-1</f>
        <v>0</v>
      </c>
      <c r="C66" s="77">
        <f>(1+_xlfn.XLOOKUP(INT(($A66-1)/12)+1,'ZC Curve'!$B$8:$B$107,'ZC Curve'!S$9:S$108,,0))^(1/12)-1</f>
        <v>0</v>
      </c>
      <c r="D66" s="77">
        <f>(1+_xlfn.XLOOKUP(INT(($A66-1)/12)+1,'ZC Curve'!$B$8:$B$107,'ZC Curve'!T$9:T$108,,0))^(1/12)-1</f>
        <v>0</v>
      </c>
      <c r="E66" s="57">
        <f t="shared" si="4"/>
        <v>1</v>
      </c>
      <c r="F66" s="57">
        <f t="shared" si="1"/>
        <v>1</v>
      </c>
      <c r="G66" s="57">
        <f t="shared" si="2"/>
        <v>1</v>
      </c>
      <c r="H66" s="129">
        <f>'Table 4 - Asset Cashflows'!F65</f>
        <v>0</v>
      </c>
      <c r="I66" s="129">
        <f>'Table 4 - Asset Cashflows'!C65</f>
        <v>0</v>
      </c>
    </row>
    <row r="67" spans="1:9" x14ac:dyDescent="0.25">
      <c r="A67" s="123">
        <f t="shared" si="3"/>
        <v>58</v>
      </c>
      <c r="B67" s="77">
        <f>(1+_xlfn.XLOOKUP(INT(($A67-1)/12)+1,'ZC Curve'!$B$8:$B$107,'ZC Curve'!R$9:R$108,,0))^(1/12)-1</f>
        <v>0</v>
      </c>
      <c r="C67" s="77">
        <f>(1+_xlfn.XLOOKUP(INT(($A67-1)/12)+1,'ZC Curve'!$B$8:$B$107,'ZC Curve'!S$9:S$108,,0))^(1/12)-1</f>
        <v>0</v>
      </c>
      <c r="D67" s="77">
        <f>(1+_xlfn.XLOOKUP(INT(($A67-1)/12)+1,'ZC Curve'!$B$8:$B$107,'ZC Curve'!T$9:T$108,,0))^(1/12)-1</f>
        <v>0</v>
      </c>
      <c r="E67" s="57">
        <f t="shared" si="4"/>
        <v>1</v>
      </c>
      <c r="F67" s="57">
        <f t="shared" si="1"/>
        <v>1</v>
      </c>
      <c r="G67" s="57">
        <f t="shared" si="2"/>
        <v>1</v>
      </c>
      <c r="H67" s="129">
        <f>'Table 4 - Asset Cashflows'!F66</f>
        <v>0</v>
      </c>
      <c r="I67" s="129">
        <f>'Table 4 - Asset Cashflows'!C66</f>
        <v>0</v>
      </c>
    </row>
    <row r="68" spans="1:9" x14ac:dyDescent="0.25">
      <c r="A68" s="123">
        <f t="shared" si="3"/>
        <v>59</v>
      </c>
      <c r="B68" s="77">
        <f>(1+_xlfn.XLOOKUP(INT(($A68-1)/12)+1,'ZC Curve'!$B$8:$B$107,'ZC Curve'!R$9:R$108,,0))^(1/12)-1</f>
        <v>0</v>
      </c>
      <c r="C68" s="77">
        <f>(1+_xlfn.XLOOKUP(INT(($A68-1)/12)+1,'ZC Curve'!$B$8:$B$107,'ZC Curve'!S$9:S$108,,0))^(1/12)-1</f>
        <v>0</v>
      </c>
      <c r="D68" s="77">
        <f>(1+_xlfn.XLOOKUP(INT(($A68-1)/12)+1,'ZC Curve'!$B$8:$B$107,'ZC Curve'!T$9:T$108,,0))^(1/12)-1</f>
        <v>0</v>
      </c>
      <c r="E68" s="57">
        <f t="shared" si="4"/>
        <v>1</v>
      </c>
      <c r="F68" s="57">
        <f t="shared" si="1"/>
        <v>1</v>
      </c>
      <c r="G68" s="57">
        <f t="shared" si="2"/>
        <v>1</v>
      </c>
      <c r="H68" s="129">
        <f>'Table 4 - Asset Cashflows'!F67</f>
        <v>0</v>
      </c>
      <c r="I68" s="129">
        <f>'Table 4 - Asset Cashflows'!C67</f>
        <v>0</v>
      </c>
    </row>
    <row r="69" spans="1:9" x14ac:dyDescent="0.25">
      <c r="A69" s="123">
        <f t="shared" si="3"/>
        <v>60</v>
      </c>
      <c r="B69" s="77">
        <f>(1+_xlfn.XLOOKUP(INT(($A69-1)/12)+1,'ZC Curve'!$B$8:$B$107,'ZC Curve'!R$9:R$108,,0))^(1/12)-1</f>
        <v>0</v>
      </c>
      <c r="C69" s="77">
        <f>(1+_xlfn.XLOOKUP(INT(($A69-1)/12)+1,'ZC Curve'!$B$8:$B$107,'ZC Curve'!S$9:S$108,,0))^(1/12)-1</f>
        <v>0</v>
      </c>
      <c r="D69" s="77">
        <f>(1+_xlfn.XLOOKUP(INT(($A69-1)/12)+1,'ZC Curve'!$B$8:$B$107,'ZC Curve'!T$9:T$108,,0))^(1/12)-1</f>
        <v>0</v>
      </c>
      <c r="E69" s="57">
        <f t="shared" si="4"/>
        <v>1</v>
      </c>
      <c r="F69" s="57">
        <f t="shared" si="1"/>
        <v>1</v>
      </c>
      <c r="G69" s="57">
        <f t="shared" si="2"/>
        <v>1</v>
      </c>
      <c r="H69" s="129">
        <f>'Table 4 - Asset Cashflows'!F68</f>
        <v>0</v>
      </c>
      <c r="I69" s="129">
        <f>'Table 4 - Asset Cashflows'!C68</f>
        <v>0</v>
      </c>
    </row>
    <row r="70" spans="1:9" x14ac:dyDescent="0.25">
      <c r="A70" s="123">
        <f t="shared" si="3"/>
        <v>61</v>
      </c>
      <c r="B70" s="77">
        <f>(1+_xlfn.XLOOKUP(INT(($A70-1)/12)+1,'ZC Curve'!$B$8:$B$107,'ZC Curve'!R$9:R$108,,0))^(1/12)-1</f>
        <v>0</v>
      </c>
      <c r="C70" s="77">
        <f>(1+_xlfn.XLOOKUP(INT(($A70-1)/12)+1,'ZC Curve'!$B$8:$B$107,'ZC Curve'!S$9:S$108,,0))^(1/12)-1</f>
        <v>0</v>
      </c>
      <c r="D70" s="77">
        <f>(1+_xlfn.XLOOKUP(INT(($A70-1)/12)+1,'ZC Curve'!$B$8:$B$107,'ZC Curve'!T$9:T$108,,0))^(1/12)-1</f>
        <v>0</v>
      </c>
      <c r="E70" s="57">
        <f t="shared" si="4"/>
        <v>1</v>
      </c>
      <c r="F70" s="57">
        <f t="shared" si="1"/>
        <v>1</v>
      </c>
      <c r="G70" s="57">
        <f t="shared" si="2"/>
        <v>1</v>
      </c>
      <c r="H70" s="129">
        <f>'Table 4 - Asset Cashflows'!F69</f>
        <v>0</v>
      </c>
      <c r="I70" s="129">
        <f>'Table 4 - Asset Cashflows'!C69</f>
        <v>0</v>
      </c>
    </row>
    <row r="71" spans="1:9" x14ac:dyDescent="0.25">
      <c r="A71" s="123">
        <f t="shared" si="3"/>
        <v>62</v>
      </c>
      <c r="B71" s="77">
        <f>(1+_xlfn.XLOOKUP(INT(($A71-1)/12)+1,'ZC Curve'!$B$8:$B$107,'ZC Curve'!R$9:R$108,,0))^(1/12)-1</f>
        <v>0</v>
      </c>
      <c r="C71" s="77">
        <f>(1+_xlfn.XLOOKUP(INT(($A71-1)/12)+1,'ZC Curve'!$B$8:$B$107,'ZC Curve'!S$9:S$108,,0))^(1/12)-1</f>
        <v>0</v>
      </c>
      <c r="D71" s="77">
        <f>(1+_xlfn.XLOOKUP(INT(($A71-1)/12)+1,'ZC Curve'!$B$8:$B$107,'ZC Curve'!T$9:T$108,,0))^(1/12)-1</f>
        <v>0</v>
      </c>
      <c r="E71" s="57">
        <f t="shared" si="4"/>
        <v>1</v>
      </c>
      <c r="F71" s="57">
        <f t="shared" si="1"/>
        <v>1</v>
      </c>
      <c r="G71" s="57">
        <f t="shared" si="2"/>
        <v>1</v>
      </c>
      <c r="H71" s="129">
        <f>'Table 4 - Asset Cashflows'!F70</f>
        <v>0</v>
      </c>
      <c r="I71" s="129">
        <f>'Table 4 - Asset Cashflows'!C70</f>
        <v>0</v>
      </c>
    </row>
    <row r="72" spans="1:9" x14ac:dyDescent="0.25">
      <c r="A72" s="123">
        <f t="shared" si="3"/>
        <v>63</v>
      </c>
      <c r="B72" s="77">
        <f>(1+_xlfn.XLOOKUP(INT(($A72-1)/12)+1,'ZC Curve'!$B$8:$B$107,'ZC Curve'!R$9:R$108,,0))^(1/12)-1</f>
        <v>0</v>
      </c>
      <c r="C72" s="77">
        <f>(1+_xlfn.XLOOKUP(INT(($A72-1)/12)+1,'ZC Curve'!$B$8:$B$107,'ZC Curve'!S$9:S$108,,0))^(1/12)-1</f>
        <v>0</v>
      </c>
      <c r="D72" s="77">
        <f>(1+_xlfn.XLOOKUP(INT(($A72-1)/12)+1,'ZC Curve'!$B$8:$B$107,'ZC Curve'!T$9:T$108,,0))^(1/12)-1</f>
        <v>0</v>
      </c>
      <c r="E72" s="57">
        <f t="shared" si="4"/>
        <v>1</v>
      </c>
      <c r="F72" s="57">
        <f t="shared" si="1"/>
        <v>1</v>
      </c>
      <c r="G72" s="57">
        <f t="shared" si="2"/>
        <v>1</v>
      </c>
      <c r="H72" s="129">
        <f>'Table 4 - Asset Cashflows'!F71</f>
        <v>0</v>
      </c>
      <c r="I72" s="129">
        <f>'Table 4 - Asset Cashflows'!C71</f>
        <v>0</v>
      </c>
    </row>
    <row r="73" spans="1:9" x14ac:dyDescent="0.25">
      <c r="A73" s="123">
        <f t="shared" si="3"/>
        <v>64</v>
      </c>
      <c r="B73" s="77">
        <f>(1+_xlfn.XLOOKUP(INT(($A73-1)/12)+1,'ZC Curve'!$B$8:$B$107,'ZC Curve'!R$9:R$108,,0))^(1/12)-1</f>
        <v>0</v>
      </c>
      <c r="C73" s="77">
        <f>(1+_xlfn.XLOOKUP(INT(($A73-1)/12)+1,'ZC Curve'!$B$8:$B$107,'ZC Curve'!S$9:S$108,,0))^(1/12)-1</f>
        <v>0</v>
      </c>
      <c r="D73" s="77">
        <f>(1+_xlfn.XLOOKUP(INT(($A73-1)/12)+1,'ZC Curve'!$B$8:$B$107,'ZC Curve'!T$9:T$108,,0))^(1/12)-1</f>
        <v>0</v>
      </c>
      <c r="E73" s="57">
        <f t="shared" si="4"/>
        <v>1</v>
      </c>
      <c r="F73" s="57">
        <f t="shared" si="1"/>
        <v>1</v>
      </c>
      <c r="G73" s="57">
        <f t="shared" si="2"/>
        <v>1</v>
      </c>
      <c r="H73" s="129">
        <f>'Table 4 - Asset Cashflows'!F72</f>
        <v>0</v>
      </c>
      <c r="I73" s="129">
        <f>'Table 4 - Asset Cashflows'!C72</f>
        <v>0</v>
      </c>
    </row>
    <row r="74" spans="1:9" x14ac:dyDescent="0.25">
      <c r="A74" s="123">
        <f t="shared" si="3"/>
        <v>65</v>
      </c>
      <c r="B74" s="77">
        <f>(1+_xlfn.XLOOKUP(INT(($A74-1)/12)+1,'ZC Curve'!$B$8:$B$107,'ZC Curve'!R$9:R$108,,0))^(1/12)-1</f>
        <v>0</v>
      </c>
      <c r="C74" s="77">
        <f>(1+_xlfn.XLOOKUP(INT(($A74-1)/12)+1,'ZC Curve'!$B$8:$B$107,'ZC Curve'!S$9:S$108,,0))^(1/12)-1</f>
        <v>0</v>
      </c>
      <c r="D74" s="77">
        <f>(1+_xlfn.XLOOKUP(INT(($A74-1)/12)+1,'ZC Curve'!$B$8:$B$107,'ZC Curve'!T$9:T$108,,0))^(1/12)-1</f>
        <v>0</v>
      </c>
      <c r="E74" s="57">
        <f t="shared" si="4"/>
        <v>1</v>
      </c>
      <c r="F74" s="57">
        <f t="shared" si="1"/>
        <v>1</v>
      </c>
      <c r="G74" s="57">
        <f t="shared" si="2"/>
        <v>1</v>
      </c>
      <c r="H74" s="129">
        <f>'Table 4 - Asset Cashflows'!F73</f>
        <v>0</v>
      </c>
      <c r="I74" s="129">
        <f>'Table 4 - Asset Cashflows'!C73</f>
        <v>0</v>
      </c>
    </row>
    <row r="75" spans="1:9" x14ac:dyDescent="0.25">
      <c r="A75" s="123">
        <f t="shared" si="3"/>
        <v>66</v>
      </c>
      <c r="B75" s="77">
        <f>(1+_xlfn.XLOOKUP(INT(($A75-1)/12)+1,'ZC Curve'!$B$8:$B$107,'ZC Curve'!R$9:R$108,,0))^(1/12)-1</f>
        <v>0</v>
      </c>
      <c r="C75" s="77">
        <f>(1+_xlfn.XLOOKUP(INT(($A75-1)/12)+1,'ZC Curve'!$B$8:$B$107,'ZC Curve'!S$9:S$108,,0))^(1/12)-1</f>
        <v>0</v>
      </c>
      <c r="D75" s="77">
        <f>(1+_xlfn.XLOOKUP(INT(($A75-1)/12)+1,'ZC Curve'!$B$8:$B$107,'ZC Curve'!T$9:T$108,,0))^(1/12)-1</f>
        <v>0</v>
      </c>
      <c r="E75" s="57">
        <f t="shared" si="4"/>
        <v>1</v>
      </c>
      <c r="F75" s="57">
        <f t="shared" ref="F75:F138" si="5">F74/(1+C75)</f>
        <v>1</v>
      </c>
      <c r="G75" s="57">
        <f t="shared" ref="G75:G138" si="6">G74/(1+D75)</f>
        <v>1</v>
      </c>
      <c r="H75" s="129">
        <f>'Table 4 - Asset Cashflows'!F74</f>
        <v>0</v>
      </c>
      <c r="I75" s="129">
        <f>'Table 4 - Asset Cashflows'!C74</f>
        <v>0</v>
      </c>
    </row>
    <row r="76" spans="1:9" x14ac:dyDescent="0.25">
      <c r="A76" s="123">
        <f t="shared" ref="A76:A139" si="7">A75+1</f>
        <v>67</v>
      </c>
      <c r="B76" s="77">
        <f>(1+_xlfn.XLOOKUP(INT(($A76-1)/12)+1,'ZC Curve'!$B$8:$B$107,'ZC Curve'!R$9:R$108,,0))^(1/12)-1</f>
        <v>0</v>
      </c>
      <c r="C76" s="77">
        <f>(1+_xlfn.XLOOKUP(INT(($A76-1)/12)+1,'ZC Curve'!$B$8:$B$107,'ZC Curve'!S$9:S$108,,0))^(1/12)-1</f>
        <v>0</v>
      </c>
      <c r="D76" s="77">
        <f>(1+_xlfn.XLOOKUP(INT(($A76-1)/12)+1,'ZC Curve'!$B$8:$B$107,'ZC Curve'!T$9:T$108,,0))^(1/12)-1</f>
        <v>0</v>
      </c>
      <c r="E76" s="57">
        <f t="shared" ref="E76:E139" si="8">E75/(1+B76)</f>
        <v>1</v>
      </c>
      <c r="F76" s="57">
        <f t="shared" si="5"/>
        <v>1</v>
      </c>
      <c r="G76" s="57">
        <f t="shared" si="6"/>
        <v>1</v>
      </c>
      <c r="H76" s="129">
        <f>'Table 4 - Asset Cashflows'!F75</f>
        <v>0</v>
      </c>
      <c r="I76" s="129">
        <f>'Table 4 - Asset Cashflows'!C75</f>
        <v>0</v>
      </c>
    </row>
    <row r="77" spans="1:9" x14ac:dyDescent="0.25">
      <c r="A77" s="123">
        <f t="shared" si="7"/>
        <v>68</v>
      </c>
      <c r="B77" s="77">
        <f>(1+_xlfn.XLOOKUP(INT(($A77-1)/12)+1,'ZC Curve'!$B$8:$B$107,'ZC Curve'!R$9:R$108,,0))^(1/12)-1</f>
        <v>0</v>
      </c>
      <c r="C77" s="77">
        <f>(1+_xlfn.XLOOKUP(INT(($A77-1)/12)+1,'ZC Curve'!$B$8:$B$107,'ZC Curve'!S$9:S$108,,0))^(1/12)-1</f>
        <v>0</v>
      </c>
      <c r="D77" s="77">
        <f>(1+_xlfn.XLOOKUP(INT(($A77-1)/12)+1,'ZC Curve'!$B$8:$B$107,'ZC Curve'!T$9:T$108,,0))^(1/12)-1</f>
        <v>0</v>
      </c>
      <c r="E77" s="57">
        <f t="shared" si="8"/>
        <v>1</v>
      </c>
      <c r="F77" s="57">
        <f t="shared" si="5"/>
        <v>1</v>
      </c>
      <c r="G77" s="57">
        <f t="shared" si="6"/>
        <v>1</v>
      </c>
      <c r="H77" s="129">
        <f>'Table 4 - Asset Cashflows'!F76</f>
        <v>0</v>
      </c>
      <c r="I77" s="129">
        <f>'Table 4 - Asset Cashflows'!C76</f>
        <v>0</v>
      </c>
    </row>
    <row r="78" spans="1:9" x14ac:dyDescent="0.25">
      <c r="A78" s="123">
        <f t="shared" si="7"/>
        <v>69</v>
      </c>
      <c r="B78" s="77">
        <f>(1+_xlfn.XLOOKUP(INT(($A78-1)/12)+1,'ZC Curve'!$B$8:$B$107,'ZC Curve'!R$9:R$108,,0))^(1/12)-1</f>
        <v>0</v>
      </c>
      <c r="C78" s="77">
        <f>(1+_xlfn.XLOOKUP(INT(($A78-1)/12)+1,'ZC Curve'!$B$8:$B$107,'ZC Curve'!S$9:S$108,,0))^(1/12)-1</f>
        <v>0</v>
      </c>
      <c r="D78" s="77">
        <f>(1+_xlfn.XLOOKUP(INT(($A78-1)/12)+1,'ZC Curve'!$B$8:$B$107,'ZC Curve'!T$9:T$108,,0))^(1/12)-1</f>
        <v>0</v>
      </c>
      <c r="E78" s="57">
        <f t="shared" si="8"/>
        <v>1</v>
      </c>
      <c r="F78" s="57">
        <f t="shared" si="5"/>
        <v>1</v>
      </c>
      <c r="G78" s="57">
        <f t="shared" si="6"/>
        <v>1</v>
      </c>
      <c r="H78" s="129">
        <f>'Table 4 - Asset Cashflows'!F77</f>
        <v>0</v>
      </c>
      <c r="I78" s="129">
        <f>'Table 4 - Asset Cashflows'!C77</f>
        <v>0</v>
      </c>
    </row>
    <row r="79" spans="1:9" x14ac:dyDescent="0.25">
      <c r="A79" s="123">
        <f t="shared" si="7"/>
        <v>70</v>
      </c>
      <c r="B79" s="77">
        <f>(1+_xlfn.XLOOKUP(INT(($A79-1)/12)+1,'ZC Curve'!$B$8:$B$107,'ZC Curve'!R$9:R$108,,0))^(1/12)-1</f>
        <v>0</v>
      </c>
      <c r="C79" s="77">
        <f>(1+_xlfn.XLOOKUP(INT(($A79-1)/12)+1,'ZC Curve'!$B$8:$B$107,'ZC Curve'!S$9:S$108,,0))^(1/12)-1</f>
        <v>0</v>
      </c>
      <c r="D79" s="77">
        <f>(1+_xlfn.XLOOKUP(INT(($A79-1)/12)+1,'ZC Curve'!$B$8:$B$107,'ZC Curve'!T$9:T$108,,0))^(1/12)-1</f>
        <v>0</v>
      </c>
      <c r="E79" s="57">
        <f t="shared" si="8"/>
        <v>1</v>
      </c>
      <c r="F79" s="57">
        <f t="shared" si="5"/>
        <v>1</v>
      </c>
      <c r="G79" s="57">
        <f t="shared" si="6"/>
        <v>1</v>
      </c>
      <c r="H79" s="129">
        <f>'Table 4 - Asset Cashflows'!F78</f>
        <v>0</v>
      </c>
      <c r="I79" s="129">
        <f>'Table 4 - Asset Cashflows'!C78</f>
        <v>0</v>
      </c>
    </row>
    <row r="80" spans="1:9" x14ac:dyDescent="0.25">
      <c r="A80" s="123">
        <f t="shared" si="7"/>
        <v>71</v>
      </c>
      <c r="B80" s="77">
        <f>(1+_xlfn.XLOOKUP(INT(($A80-1)/12)+1,'ZC Curve'!$B$8:$B$107,'ZC Curve'!R$9:R$108,,0))^(1/12)-1</f>
        <v>0</v>
      </c>
      <c r="C80" s="77">
        <f>(1+_xlfn.XLOOKUP(INT(($A80-1)/12)+1,'ZC Curve'!$B$8:$B$107,'ZC Curve'!S$9:S$108,,0))^(1/12)-1</f>
        <v>0</v>
      </c>
      <c r="D80" s="77">
        <f>(1+_xlfn.XLOOKUP(INT(($A80-1)/12)+1,'ZC Curve'!$B$8:$B$107,'ZC Curve'!T$9:T$108,,0))^(1/12)-1</f>
        <v>0</v>
      </c>
      <c r="E80" s="57">
        <f t="shared" si="8"/>
        <v>1</v>
      </c>
      <c r="F80" s="57">
        <f t="shared" si="5"/>
        <v>1</v>
      </c>
      <c r="G80" s="57">
        <f t="shared" si="6"/>
        <v>1</v>
      </c>
      <c r="H80" s="129">
        <f>'Table 4 - Asset Cashflows'!F79</f>
        <v>0</v>
      </c>
      <c r="I80" s="129">
        <f>'Table 4 - Asset Cashflows'!C79</f>
        <v>0</v>
      </c>
    </row>
    <row r="81" spans="1:9" x14ac:dyDescent="0.25">
      <c r="A81" s="123">
        <f t="shared" si="7"/>
        <v>72</v>
      </c>
      <c r="B81" s="77">
        <f>(1+_xlfn.XLOOKUP(INT(($A81-1)/12)+1,'ZC Curve'!$B$8:$B$107,'ZC Curve'!R$9:R$108,,0))^(1/12)-1</f>
        <v>0</v>
      </c>
      <c r="C81" s="77">
        <f>(1+_xlfn.XLOOKUP(INT(($A81-1)/12)+1,'ZC Curve'!$B$8:$B$107,'ZC Curve'!S$9:S$108,,0))^(1/12)-1</f>
        <v>0</v>
      </c>
      <c r="D81" s="77">
        <f>(1+_xlfn.XLOOKUP(INT(($A81-1)/12)+1,'ZC Curve'!$B$8:$B$107,'ZC Curve'!T$9:T$108,,0))^(1/12)-1</f>
        <v>0</v>
      </c>
      <c r="E81" s="57">
        <f t="shared" si="8"/>
        <v>1</v>
      </c>
      <c r="F81" s="57">
        <f t="shared" si="5"/>
        <v>1</v>
      </c>
      <c r="G81" s="57">
        <f t="shared" si="6"/>
        <v>1</v>
      </c>
      <c r="H81" s="129">
        <f>'Table 4 - Asset Cashflows'!F80</f>
        <v>0</v>
      </c>
      <c r="I81" s="129">
        <f>'Table 4 - Asset Cashflows'!C80</f>
        <v>0</v>
      </c>
    </row>
    <row r="82" spans="1:9" x14ac:dyDescent="0.25">
      <c r="A82" s="123">
        <f t="shared" si="7"/>
        <v>73</v>
      </c>
      <c r="B82" s="77">
        <f>(1+_xlfn.XLOOKUP(INT(($A82-1)/12)+1,'ZC Curve'!$B$8:$B$107,'ZC Curve'!R$9:R$108,,0))^(1/12)-1</f>
        <v>0</v>
      </c>
      <c r="C82" s="77">
        <f>(1+_xlfn.XLOOKUP(INT(($A82-1)/12)+1,'ZC Curve'!$B$8:$B$107,'ZC Curve'!S$9:S$108,,0))^(1/12)-1</f>
        <v>0</v>
      </c>
      <c r="D82" s="77">
        <f>(1+_xlfn.XLOOKUP(INT(($A82-1)/12)+1,'ZC Curve'!$B$8:$B$107,'ZC Curve'!T$9:T$108,,0))^(1/12)-1</f>
        <v>0</v>
      </c>
      <c r="E82" s="57">
        <f t="shared" si="8"/>
        <v>1</v>
      </c>
      <c r="F82" s="57">
        <f t="shared" si="5"/>
        <v>1</v>
      </c>
      <c r="G82" s="57">
        <f t="shared" si="6"/>
        <v>1</v>
      </c>
      <c r="H82" s="129">
        <f>'Table 4 - Asset Cashflows'!F81</f>
        <v>0</v>
      </c>
      <c r="I82" s="129">
        <f>'Table 4 - Asset Cashflows'!C81</f>
        <v>0</v>
      </c>
    </row>
    <row r="83" spans="1:9" x14ac:dyDescent="0.25">
      <c r="A83" s="123">
        <f t="shared" si="7"/>
        <v>74</v>
      </c>
      <c r="B83" s="77">
        <f>(1+_xlfn.XLOOKUP(INT(($A83-1)/12)+1,'ZC Curve'!$B$8:$B$107,'ZC Curve'!R$9:R$108,,0))^(1/12)-1</f>
        <v>0</v>
      </c>
      <c r="C83" s="77">
        <f>(1+_xlfn.XLOOKUP(INT(($A83-1)/12)+1,'ZC Curve'!$B$8:$B$107,'ZC Curve'!S$9:S$108,,0))^(1/12)-1</f>
        <v>0</v>
      </c>
      <c r="D83" s="77">
        <f>(1+_xlfn.XLOOKUP(INT(($A83-1)/12)+1,'ZC Curve'!$B$8:$B$107,'ZC Curve'!T$9:T$108,,0))^(1/12)-1</f>
        <v>0</v>
      </c>
      <c r="E83" s="57">
        <f t="shared" si="8"/>
        <v>1</v>
      </c>
      <c r="F83" s="57">
        <f t="shared" si="5"/>
        <v>1</v>
      </c>
      <c r="G83" s="57">
        <f t="shared" si="6"/>
        <v>1</v>
      </c>
      <c r="H83" s="129">
        <f>'Table 4 - Asset Cashflows'!F82</f>
        <v>0</v>
      </c>
      <c r="I83" s="129">
        <f>'Table 4 - Asset Cashflows'!C82</f>
        <v>0</v>
      </c>
    </row>
    <row r="84" spans="1:9" x14ac:dyDescent="0.25">
      <c r="A84" s="123">
        <f t="shared" si="7"/>
        <v>75</v>
      </c>
      <c r="B84" s="77">
        <f>(1+_xlfn.XLOOKUP(INT(($A84-1)/12)+1,'ZC Curve'!$B$8:$B$107,'ZC Curve'!R$9:R$108,,0))^(1/12)-1</f>
        <v>0</v>
      </c>
      <c r="C84" s="77">
        <f>(1+_xlfn.XLOOKUP(INT(($A84-1)/12)+1,'ZC Curve'!$B$8:$B$107,'ZC Curve'!S$9:S$108,,0))^(1/12)-1</f>
        <v>0</v>
      </c>
      <c r="D84" s="77">
        <f>(1+_xlfn.XLOOKUP(INT(($A84-1)/12)+1,'ZC Curve'!$B$8:$B$107,'ZC Curve'!T$9:T$108,,0))^(1/12)-1</f>
        <v>0</v>
      </c>
      <c r="E84" s="57">
        <f t="shared" si="8"/>
        <v>1</v>
      </c>
      <c r="F84" s="57">
        <f t="shared" si="5"/>
        <v>1</v>
      </c>
      <c r="G84" s="57">
        <f t="shared" si="6"/>
        <v>1</v>
      </c>
      <c r="H84" s="129">
        <f>'Table 4 - Asset Cashflows'!F83</f>
        <v>0</v>
      </c>
      <c r="I84" s="129">
        <f>'Table 4 - Asset Cashflows'!C83</f>
        <v>0</v>
      </c>
    </row>
    <row r="85" spans="1:9" x14ac:dyDescent="0.25">
      <c r="A85" s="123">
        <f t="shared" si="7"/>
        <v>76</v>
      </c>
      <c r="B85" s="77">
        <f>(1+_xlfn.XLOOKUP(INT(($A85-1)/12)+1,'ZC Curve'!$B$8:$B$107,'ZC Curve'!R$9:R$108,,0))^(1/12)-1</f>
        <v>0</v>
      </c>
      <c r="C85" s="77">
        <f>(1+_xlfn.XLOOKUP(INT(($A85-1)/12)+1,'ZC Curve'!$B$8:$B$107,'ZC Curve'!S$9:S$108,,0))^(1/12)-1</f>
        <v>0</v>
      </c>
      <c r="D85" s="77">
        <f>(1+_xlfn.XLOOKUP(INT(($A85-1)/12)+1,'ZC Curve'!$B$8:$B$107,'ZC Curve'!T$9:T$108,,0))^(1/12)-1</f>
        <v>0</v>
      </c>
      <c r="E85" s="57">
        <f t="shared" si="8"/>
        <v>1</v>
      </c>
      <c r="F85" s="57">
        <f t="shared" si="5"/>
        <v>1</v>
      </c>
      <c r="G85" s="57">
        <f t="shared" si="6"/>
        <v>1</v>
      </c>
      <c r="H85" s="129">
        <f>'Table 4 - Asset Cashflows'!F84</f>
        <v>0</v>
      </c>
      <c r="I85" s="129">
        <f>'Table 4 - Asset Cashflows'!C84</f>
        <v>0</v>
      </c>
    </row>
    <row r="86" spans="1:9" x14ac:dyDescent="0.25">
      <c r="A86" s="123">
        <f t="shared" si="7"/>
        <v>77</v>
      </c>
      <c r="B86" s="77">
        <f>(1+_xlfn.XLOOKUP(INT(($A86-1)/12)+1,'ZC Curve'!$B$8:$B$107,'ZC Curve'!R$9:R$108,,0))^(1/12)-1</f>
        <v>0</v>
      </c>
      <c r="C86" s="77">
        <f>(1+_xlfn.XLOOKUP(INT(($A86-1)/12)+1,'ZC Curve'!$B$8:$B$107,'ZC Curve'!S$9:S$108,,0))^(1/12)-1</f>
        <v>0</v>
      </c>
      <c r="D86" s="77">
        <f>(1+_xlfn.XLOOKUP(INT(($A86-1)/12)+1,'ZC Curve'!$B$8:$B$107,'ZC Curve'!T$9:T$108,,0))^(1/12)-1</f>
        <v>0</v>
      </c>
      <c r="E86" s="57">
        <f t="shared" si="8"/>
        <v>1</v>
      </c>
      <c r="F86" s="57">
        <f t="shared" si="5"/>
        <v>1</v>
      </c>
      <c r="G86" s="57">
        <f t="shared" si="6"/>
        <v>1</v>
      </c>
      <c r="H86" s="129">
        <f>'Table 4 - Asset Cashflows'!F85</f>
        <v>0</v>
      </c>
      <c r="I86" s="129">
        <f>'Table 4 - Asset Cashflows'!C85</f>
        <v>0</v>
      </c>
    </row>
    <row r="87" spans="1:9" x14ac:dyDescent="0.25">
      <c r="A87" s="123">
        <f t="shared" si="7"/>
        <v>78</v>
      </c>
      <c r="B87" s="77">
        <f>(1+_xlfn.XLOOKUP(INT(($A87-1)/12)+1,'ZC Curve'!$B$8:$B$107,'ZC Curve'!R$9:R$108,,0))^(1/12)-1</f>
        <v>0</v>
      </c>
      <c r="C87" s="77">
        <f>(1+_xlfn.XLOOKUP(INT(($A87-1)/12)+1,'ZC Curve'!$B$8:$B$107,'ZC Curve'!S$9:S$108,,0))^(1/12)-1</f>
        <v>0</v>
      </c>
      <c r="D87" s="77">
        <f>(1+_xlfn.XLOOKUP(INT(($A87-1)/12)+1,'ZC Curve'!$B$8:$B$107,'ZC Curve'!T$9:T$108,,0))^(1/12)-1</f>
        <v>0</v>
      </c>
      <c r="E87" s="57">
        <f t="shared" si="8"/>
        <v>1</v>
      </c>
      <c r="F87" s="57">
        <f t="shared" si="5"/>
        <v>1</v>
      </c>
      <c r="G87" s="57">
        <f t="shared" si="6"/>
        <v>1</v>
      </c>
      <c r="H87" s="129">
        <f>'Table 4 - Asset Cashflows'!F86</f>
        <v>0</v>
      </c>
      <c r="I87" s="129">
        <f>'Table 4 - Asset Cashflows'!C86</f>
        <v>0</v>
      </c>
    </row>
    <row r="88" spans="1:9" x14ac:dyDescent="0.25">
      <c r="A88" s="123">
        <f t="shared" si="7"/>
        <v>79</v>
      </c>
      <c r="B88" s="77">
        <f>(1+_xlfn.XLOOKUP(INT(($A88-1)/12)+1,'ZC Curve'!$B$8:$B$107,'ZC Curve'!R$9:R$108,,0))^(1/12)-1</f>
        <v>0</v>
      </c>
      <c r="C88" s="77">
        <f>(1+_xlfn.XLOOKUP(INT(($A88-1)/12)+1,'ZC Curve'!$B$8:$B$107,'ZC Curve'!S$9:S$108,,0))^(1/12)-1</f>
        <v>0</v>
      </c>
      <c r="D88" s="77">
        <f>(1+_xlfn.XLOOKUP(INT(($A88-1)/12)+1,'ZC Curve'!$B$8:$B$107,'ZC Curve'!T$9:T$108,,0))^(1/12)-1</f>
        <v>0</v>
      </c>
      <c r="E88" s="57">
        <f t="shared" si="8"/>
        <v>1</v>
      </c>
      <c r="F88" s="57">
        <f t="shared" si="5"/>
        <v>1</v>
      </c>
      <c r="G88" s="57">
        <f t="shared" si="6"/>
        <v>1</v>
      </c>
      <c r="H88" s="129">
        <f>'Table 4 - Asset Cashflows'!F87</f>
        <v>0</v>
      </c>
      <c r="I88" s="129">
        <f>'Table 4 - Asset Cashflows'!C87</f>
        <v>0</v>
      </c>
    </row>
    <row r="89" spans="1:9" x14ac:dyDescent="0.25">
      <c r="A89" s="123">
        <f t="shared" si="7"/>
        <v>80</v>
      </c>
      <c r="B89" s="77">
        <f>(1+_xlfn.XLOOKUP(INT(($A89-1)/12)+1,'ZC Curve'!$B$8:$B$107,'ZC Curve'!R$9:R$108,,0))^(1/12)-1</f>
        <v>0</v>
      </c>
      <c r="C89" s="77">
        <f>(1+_xlfn.XLOOKUP(INT(($A89-1)/12)+1,'ZC Curve'!$B$8:$B$107,'ZC Curve'!S$9:S$108,,0))^(1/12)-1</f>
        <v>0</v>
      </c>
      <c r="D89" s="77">
        <f>(1+_xlfn.XLOOKUP(INT(($A89-1)/12)+1,'ZC Curve'!$B$8:$B$107,'ZC Curve'!T$9:T$108,,0))^(1/12)-1</f>
        <v>0</v>
      </c>
      <c r="E89" s="57">
        <f t="shared" si="8"/>
        <v>1</v>
      </c>
      <c r="F89" s="57">
        <f t="shared" si="5"/>
        <v>1</v>
      </c>
      <c r="G89" s="57">
        <f t="shared" si="6"/>
        <v>1</v>
      </c>
      <c r="H89" s="129">
        <f>'Table 4 - Asset Cashflows'!F88</f>
        <v>0</v>
      </c>
      <c r="I89" s="129">
        <f>'Table 4 - Asset Cashflows'!C88</f>
        <v>0</v>
      </c>
    </row>
    <row r="90" spans="1:9" x14ac:dyDescent="0.25">
      <c r="A90" s="123">
        <f t="shared" si="7"/>
        <v>81</v>
      </c>
      <c r="B90" s="77">
        <f>(1+_xlfn.XLOOKUP(INT(($A90-1)/12)+1,'ZC Curve'!$B$8:$B$107,'ZC Curve'!R$9:R$108,,0))^(1/12)-1</f>
        <v>0</v>
      </c>
      <c r="C90" s="77">
        <f>(1+_xlfn.XLOOKUP(INT(($A90-1)/12)+1,'ZC Curve'!$B$8:$B$107,'ZC Curve'!S$9:S$108,,0))^(1/12)-1</f>
        <v>0</v>
      </c>
      <c r="D90" s="77">
        <f>(1+_xlfn.XLOOKUP(INT(($A90-1)/12)+1,'ZC Curve'!$B$8:$B$107,'ZC Curve'!T$9:T$108,,0))^(1/12)-1</f>
        <v>0</v>
      </c>
      <c r="E90" s="57">
        <f t="shared" si="8"/>
        <v>1</v>
      </c>
      <c r="F90" s="57">
        <f t="shared" si="5"/>
        <v>1</v>
      </c>
      <c r="G90" s="57">
        <f t="shared" si="6"/>
        <v>1</v>
      </c>
      <c r="H90" s="129">
        <f>'Table 4 - Asset Cashflows'!F89</f>
        <v>0</v>
      </c>
      <c r="I90" s="129">
        <f>'Table 4 - Asset Cashflows'!C89</f>
        <v>0</v>
      </c>
    </row>
    <row r="91" spans="1:9" x14ac:dyDescent="0.25">
      <c r="A91" s="123">
        <f t="shared" si="7"/>
        <v>82</v>
      </c>
      <c r="B91" s="77">
        <f>(1+_xlfn.XLOOKUP(INT(($A91-1)/12)+1,'ZC Curve'!$B$8:$B$107,'ZC Curve'!R$9:R$108,,0))^(1/12)-1</f>
        <v>0</v>
      </c>
      <c r="C91" s="77">
        <f>(1+_xlfn.XLOOKUP(INT(($A91-1)/12)+1,'ZC Curve'!$B$8:$B$107,'ZC Curve'!S$9:S$108,,0))^(1/12)-1</f>
        <v>0</v>
      </c>
      <c r="D91" s="77">
        <f>(1+_xlfn.XLOOKUP(INT(($A91-1)/12)+1,'ZC Curve'!$B$8:$B$107,'ZC Curve'!T$9:T$108,,0))^(1/12)-1</f>
        <v>0</v>
      </c>
      <c r="E91" s="57">
        <f t="shared" si="8"/>
        <v>1</v>
      </c>
      <c r="F91" s="57">
        <f t="shared" si="5"/>
        <v>1</v>
      </c>
      <c r="G91" s="57">
        <f t="shared" si="6"/>
        <v>1</v>
      </c>
      <c r="H91" s="129">
        <f>'Table 4 - Asset Cashflows'!F90</f>
        <v>0</v>
      </c>
      <c r="I91" s="129">
        <f>'Table 4 - Asset Cashflows'!C90</f>
        <v>0</v>
      </c>
    </row>
    <row r="92" spans="1:9" x14ac:dyDescent="0.25">
      <c r="A92" s="123">
        <f t="shared" si="7"/>
        <v>83</v>
      </c>
      <c r="B92" s="77">
        <f>(1+_xlfn.XLOOKUP(INT(($A92-1)/12)+1,'ZC Curve'!$B$8:$B$107,'ZC Curve'!R$9:R$108,,0))^(1/12)-1</f>
        <v>0</v>
      </c>
      <c r="C92" s="77">
        <f>(1+_xlfn.XLOOKUP(INT(($A92-1)/12)+1,'ZC Curve'!$B$8:$B$107,'ZC Curve'!S$9:S$108,,0))^(1/12)-1</f>
        <v>0</v>
      </c>
      <c r="D92" s="77">
        <f>(1+_xlfn.XLOOKUP(INT(($A92-1)/12)+1,'ZC Curve'!$B$8:$B$107,'ZC Curve'!T$9:T$108,,0))^(1/12)-1</f>
        <v>0</v>
      </c>
      <c r="E92" s="57">
        <f t="shared" si="8"/>
        <v>1</v>
      </c>
      <c r="F92" s="57">
        <f t="shared" si="5"/>
        <v>1</v>
      </c>
      <c r="G92" s="57">
        <f t="shared" si="6"/>
        <v>1</v>
      </c>
      <c r="H92" s="129">
        <f>'Table 4 - Asset Cashflows'!F91</f>
        <v>0</v>
      </c>
      <c r="I92" s="129">
        <f>'Table 4 - Asset Cashflows'!C91</f>
        <v>0</v>
      </c>
    </row>
    <row r="93" spans="1:9" x14ac:dyDescent="0.25">
      <c r="A93" s="123">
        <f t="shared" si="7"/>
        <v>84</v>
      </c>
      <c r="B93" s="77">
        <f>(1+_xlfn.XLOOKUP(INT(($A93-1)/12)+1,'ZC Curve'!$B$8:$B$107,'ZC Curve'!R$9:R$108,,0))^(1/12)-1</f>
        <v>0</v>
      </c>
      <c r="C93" s="77">
        <f>(1+_xlfn.XLOOKUP(INT(($A93-1)/12)+1,'ZC Curve'!$B$8:$B$107,'ZC Curve'!S$9:S$108,,0))^(1/12)-1</f>
        <v>0</v>
      </c>
      <c r="D93" s="77">
        <f>(1+_xlfn.XLOOKUP(INT(($A93-1)/12)+1,'ZC Curve'!$B$8:$B$107,'ZC Curve'!T$9:T$108,,0))^(1/12)-1</f>
        <v>0</v>
      </c>
      <c r="E93" s="57">
        <f t="shared" si="8"/>
        <v>1</v>
      </c>
      <c r="F93" s="57">
        <f t="shared" si="5"/>
        <v>1</v>
      </c>
      <c r="G93" s="57">
        <f t="shared" si="6"/>
        <v>1</v>
      </c>
      <c r="H93" s="129">
        <f>'Table 4 - Asset Cashflows'!F92</f>
        <v>0</v>
      </c>
      <c r="I93" s="129">
        <f>'Table 4 - Asset Cashflows'!C92</f>
        <v>0</v>
      </c>
    </row>
    <row r="94" spans="1:9" x14ac:dyDescent="0.25">
      <c r="A94" s="123">
        <f t="shared" si="7"/>
        <v>85</v>
      </c>
      <c r="B94" s="77">
        <f>(1+_xlfn.XLOOKUP(INT(($A94-1)/12)+1,'ZC Curve'!$B$8:$B$107,'ZC Curve'!R$9:R$108,,0))^(1/12)-1</f>
        <v>0</v>
      </c>
      <c r="C94" s="77">
        <f>(1+_xlfn.XLOOKUP(INT(($A94-1)/12)+1,'ZC Curve'!$B$8:$B$107,'ZC Curve'!S$9:S$108,,0))^(1/12)-1</f>
        <v>0</v>
      </c>
      <c r="D94" s="77">
        <f>(1+_xlfn.XLOOKUP(INT(($A94-1)/12)+1,'ZC Curve'!$B$8:$B$107,'ZC Curve'!T$9:T$108,,0))^(1/12)-1</f>
        <v>0</v>
      </c>
      <c r="E94" s="57">
        <f t="shared" si="8"/>
        <v>1</v>
      </c>
      <c r="F94" s="57">
        <f t="shared" si="5"/>
        <v>1</v>
      </c>
      <c r="G94" s="57">
        <f t="shared" si="6"/>
        <v>1</v>
      </c>
      <c r="H94" s="129">
        <f>'Table 4 - Asset Cashflows'!F93</f>
        <v>0</v>
      </c>
      <c r="I94" s="129">
        <f>'Table 4 - Asset Cashflows'!C93</f>
        <v>0</v>
      </c>
    </row>
    <row r="95" spans="1:9" x14ac:dyDescent="0.25">
      <c r="A95" s="123">
        <f t="shared" si="7"/>
        <v>86</v>
      </c>
      <c r="B95" s="77">
        <f>(1+_xlfn.XLOOKUP(INT(($A95-1)/12)+1,'ZC Curve'!$B$8:$B$107,'ZC Curve'!R$9:R$108,,0))^(1/12)-1</f>
        <v>0</v>
      </c>
      <c r="C95" s="77">
        <f>(1+_xlfn.XLOOKUP(INT(($A95-1)/12)+1,'ZC Curve'!$B$8:$B$107,'ZC Curve'!S$9:S$108,,0))^(1/12)-1</f>
        <v>0</v>
      </c>
      <c r="D95" s="77">
        <f>(1+_xlfn.XLOOKUP(INT(($A95-1)/12)+1,'ZC Curve'!$B$8:$B$107,'ZC Curve'!T$9:T$108,,0))^(1/12)-1</f>
        <v>0</v>
      </c>
      <c r="E95" s="57">
        <f t="shared" si="8"/>
        <v>1</v>
      </c>
      <c r="F95" s="57">
        <f t="shared" si="5"/>
        <v>1</v>
      </c>
      <c r="G95" s="57">
        <f t="shared" si="6"/>
        <v>1</v>
      </c>
      <c r="H95" s="129">
        <f>'Table 4 - Asset Cashflows'!F94</f>
        <v>0</v>
      </c>
      <c r="I95" s="129">
        <f>'Table 4 - Asset Cashflows'!C94</f>
        <v>0</v>
      </c>
    </row>
    <row r="96" spans="1:9" x14ac:dyDescent="0.25">
      <c r="A96" s="123">
        <f t="shared" si="7"/>
        <v>87</v>
      </c>
      <c r="B96" s="77">
        <f>(1+_xlfn.XLOOKUP(INT(($A96-1)/12)+1,'ZC Curve'!$B$8:$B$107,'ZC Curve'!R$9:R$108,,0))^(1/12)-1</f>
        <v>0</v>
      </c>
      <c r="C96" s="77">
        <f>(1+_xlfn.XLOOKUP(INT(($A96-1)/12)+1,'ZC Curve'!$B$8:$B$107,'ZC Curve'!S$9:S$108,,0))^(1/12)-1</f>
        <v>0</v>
      </c>
      <c r="D96" s="77">
        <f>(1+_xlfn.XLOOKUP(INT(($A96-1)/12)+1,'ZC Curve'!$B$8:$B$107,'ZC Curve'!T$9:T$108,,0))^(1/12)-1</f>
        <v>0</v>
      </c>
      <c r="E96" s="57">
        <f t="shared" si="8"/>
        <v>1</v>
      </c>
      <c r="F96" s="57">
        <f t="shared" si="5"/>
        <v>1</v>
      </c>
      <c r="G96" s="57">
        <f t="shared" si="6"/>
        <v>1</v>
      </c>
      <c r="H96" s="129">
        <f>'Table 4 - Asset Cashflows'!F95</f>
        <v>0</v>
      </c>
      <c r="I96" s="129">
        <f>'Table 4 - Asset Cashflows'!C95</f>
        <v>0</v>
      </c>
    </row>
    <row r="97" spans="1:9" x14ac:dyDescent="0.25">
      <c r="A97" s="123">
        <f t="shared" si="7"/>
        <v>88</v>
      </c>
      <c r="B97" s="77">
        <f>(1+_xlfn.XLOOKUP(INT(($A97-1)/12)+1,'ZC Curve'!$B$8:$B$107,'ZC Curve'!R$9:R$108,,0))^(1/12)-1</f>
        <v>0</v>
      </c>
      <c r="C97" s="77">
        <f>(1+_xlfn.XLOOKUP(INT(($A97-1)/12)+1,'ZC Curve'!$B$8:$B$107,'ZC Curve'!S$9:S$108,,0))^(1/12)-1</f>
        <v>0</v>
      </c>
      <c r="D97" s="77">
        <f>(1+_xlfn.XLOOKUP(INT(($A97-1)/12)+1,'ZC Curve'!$B$8:$B$107,'ZC Curve'!T$9:T$108,,0))^(1/12)-1</f>
        <v>0</v>
      </c>
      <c r="E97" s="57">
        <f t="shared" si="8"/>
        <v>1</v>
      </c>
      <c r="F97" s="57">
        <f t="shared" si="5"/>
        <v>1</v>
      </c>
      <c r="G97" s="57">
        <f t="shared" si="6"/>
        <v>1</v>
      </c>
      <c r="H97" s="129">
        <f>'Table 4 - Asset Cashflows'!F96</f>
        <v>0</v>
      </c>
      <c r="I97" s="129">
        <f>'Table 4 - Asset Cashflows'!C96</f>
        <v>0</v>
      </c>
    </row>
    <row r="98" spans="1:9" x14ac:dyDescent="0.25">
      <c r="A98" s="123">
        <f t="shared" si="7"/>
        <v>89</v>
      </c>
      <c r="B98" s="77">
        <f>(1+_xlfn.XLOOKUP(INT(($A98-1)/12)+1,'ZC Curve'!$B$8:$B$107,'ZC Curve'!R$9:R$108,,0))^(1/12)-1</f>
        <v>0</v>
      </c>
      <c r="C98" s="77">
        <f>(1+_xlfn.XLOOKUP(INT(($A98-1)/12)+1,'ZC Curve'!$B$8:$B$107,'ZC Curve'!S$9:S$108,,0))^(1/12)-1</f>
        <v>0</v>
      </c>
      <c r="D98" s="77">
        <f>(1+_xlfn.XLOOKUP(INT(($A98-1)/12)+1,'ZC Curve'!$B$8:$B$107,'ZC Curve'!T$9:T$108,,0))^(1/12)-1</f>
        <v>0</v>
      </c>
      <c r="E98" s="57">
        <f t="shared" si="8"/>
        <v>1</v>
      </c>
      <c r="F98" s="57">
        <f t="shared" si="5"/>
        <v>1</v>
      </c>
      <c r="G98" s="57">
        <f t="shared" si="6"/>
        <v>1</v>
      </c>
      <c r="H98" s="129">
        <f>'Table 4 - Asset Cashflows'!F97</f>
        <v>0</v>
      </c>
      <c r="I98" s="129">
        <f>'Table 4 - Asset Cashflows'!C97</f>
        <v>0</v>
      </c>
    </row>
    <row r="99" spans="1:9" x14ac:dyDescent="0.25">
      <c r="A99" s="123">
        <f t="shared" si="7"/>
        <v>90</v>
      </c>
      <c r="B99" s="77">
        <f>(1+_xlfn.XLOOKUP(INT(($A99-1)/12)+1,'ZC Curve'!$B$8:$B$107,'ZC Curve'!R$9:R$108,,0))^(1/12)-1</f>
        <v>0</v>
      </c>
      <c r="C99" s="77">
        <f>(1+_xlfn.XLOOKUP(INT(($A99-1)/12)+1,'ZC Curve'!$B$8:$B$107,'ZC Curve'!S$9:S$108,,0))^(1/12)-1</f>
        <v>0</v>
      </c>
      <c r="D99" s="77">
        <f>(1+_xlfn.XLOOKUP(INT(($A99-1)/12)+1,'ZC Curve'!$B$8:$B$107,'ZC Curve'!T$9:T$108,,0))^(1/12)-1</f>
        <v>0</v>
      </c>
      <c r="E99" s="57">
        <f t="shared" si="8"/>
        <v>1</v>
      </c>
      <c r="F99" s="57">
        <f t="shared" si="5"/>
        <v>1</v>
      </c>
      <c r="G99" s="57">
        <f t="shared" si="6"/>
        <v>1</v>
      </c>
      <c r="H99" s="129">
        <f>'Table 4 - Asset Cashflows'!F98</f>
        <v>0</v>
      </c>
      <c r="I99" s="129">
        <f>'Table 4 - Asset Cashflows'!C98</f>
        <v>0</v>
      </c>
    </row>
    <row r="100" spans="1:9" x14ac:dyDescent="0.25">
      <c r="A100" s="123">
        <f t="shared" si="7"/>
        <v>91</v>
      </c>
      <c r="B100" s="77">
        <f>(1+_xlfn.XLOOKUP(INT(($A100-1)/12)+1,'ZC Curve'!$B$8:$B$107,'ZC Curve'!R$9:R$108,,0))^(1/12)-1</f>
        <v>0</v>
      </c>
      <c r="C100" s="77">
        <f>(1+_xlfn.XLOOKUP(INT(($A100-1)/12)+1,'ZC Curve'!$B$8:$B$107,'ZC Curve'!S$9:S$108,,0))^(1/12)-1</f>
        <v>0</v>
      </c>
      <c r="D100" s="77">
        <f>(1+_xlfn.XLOOKUP(INT(($A100-1)/12)+1,'ZC Curve'!$B$8:$B$107,'ZC Curve'!T$9:T$108,,0))^(1/12)-1</f>
        <v>0</v>
      </c>
      <c r="E100" s="57">
        <f t="shared" si="8"/>
        <v>1</v>
      </c>
      <c r="F100" s="57">
        <f t="shared" si="5"/>
        <v>1</v>
      </c>
      <c r="G100" s="57">
        <f t="shared" si="6"/>
        <v>1</v>
      </c>
      <c r="H100" s="129">
        <f>'Table 4 - Asset Cashflows'!F99</f>
        <v>0</v>
      </c>
      <c r="I100" s="129">
        <f>'Table 4 - Asset Cashflows'!C99</f>
        <v>0</v>
      </c>
    </row>
    <row r="101" spans="1:9" x14ac:dyDescent="0.25">
      <c r="A101" s="123">
        <f t="shared" si="7"/>
        <v>92</v>
      </c>
      <c r="B101" s="77">
        <f>(1+_xlfn.XLOOKUP(INT(($A101-1)/12)+1,'ZC Curve'!$B$8:$B$107,'ZC Curve'!R$9:R$108,,0))^(1/12)-1</f>
        <v>0</v>
      </c>
      <c r="C101" s="77">
        <f>(1+_xlfn.XLOOKUP(INT(($A101-1)/12)+1,'ZC Curve'!$B$8:$B$107,'ZC Curve'!S$9:S$108,,0))^(1/12)-1</f>
        <v>0</v>
      </c>
      <c r="D101" s="77">
        <f>(1+_xlfn.XLOOKUP(INT(($A101-1)/12)+1,'ZC Curve'!$B$8:$B$107,'ZC Curve'!T$9:T$108,,0))^(1/12)-1</f>
        <v>0</v>
      </c>
      <c r="E101" s="57">
        <f t="shared" si="8"/>
        <v>1</v>
      </c>
      <c r="F101" s="57">
        <f t="shared" si="5"/>
        <v>1</v>
      </c>
      <c r="G101" s="57">
        <f t="shared" si="6"/>
        <v>1</v>
      </c>
      <c r="H101" s="129">
        <f>'Table 4 - Asset Cashflows'!F100</f>
        <v>0</v>
      </c>
      <c r="I101" s="129">
        <f>'Table 4 - Asset Cashflows'!C100</f>
        <v>0</v>
      </c>
    </row>
    <row r="102" spans="1:9" x14ac:dyDescent="0.25">
      <c r="A102" s="123">
        <f t="shared" si="7"/>
        <v>93</v>
      </c>
      <c r="B102" s="77">
        <f>(1+_xlfn.XLOOKUP(INT(($A102-1)/12)+1,'ZC Curve'!$B$8:$B$107,'ZC Curve'!R$9:R$108,,0))^(1/12)-1</f>
        <v>0</v>
      </c>
      <c r="C102" s="77">
        <f>(1+_xlfn.XLOOKUP(INT(($A102-1)/12)+1,'ZC Curve'!$B$8:$B$107,'ZC Curve'!S$9:S$108,,0))^(1/12)-1</f>
        <v>0</v>
      </c>
      <c r="D102" s="77">
        <f>(1+_xlfn.XLOOKUP(INT(($A102-1)/12)+1,'ZC Curve'!$B$8:$B$107,'ZC Curve'!T$9:T$108,,0))^(1/12)-1</f>
        <v>0</v>
      </c>
      <c r="E102" s="57">
        <f t="shared" si="8"/>
        <v>1</v>
      </c>
      <c r="F102" s="57">
        <f t="shared" si="5"/>
        <v>1</v>
      </c>
      <c r="G102" s="57">
        <f t="shared" si="6"/>
        <v>1</v>
      </c>
      <c r="H102" s="129">
        <f>'Table 4 - Asset Cashflows'!F101</f>
        <v>0</v>
      </c>
      <c r="I102" s="129">
        <f>'Table 4 - Asset Cashflows'!C101</f>
        <v>0</v>
      </c>
    </row>
    <row r="103" spans="1:9" x14ac:dyDescent="0.25">
      <c r="A103" s="123">
        <f t="shared" si="7"/>
        <v>94</v>
      </c>
      <c r="B103" s="77">
        <f>(1+_xlfn.XLOOKUP(INT(($A103-1)/12)+1,'ZC Curve'!$B$8:$B$107,'ZC Curve'!R$9:R$108,,0))^(1/12)-1</f>
        <v>0</v>
      </c>
      <c r="C103" s="77">
        <f>(1+_xlfn.XLOOKUP(INT(($A103-1)/12)+1,'ZC Curve'!$B$8:$B$107,'ZC Curve'!S$9:S$108,,0))^(1/12)-1</f>
        <v>0</v>
      </c>
      <c r="D103" s="77">
        <f>(1+_xlfn.XLOOKUP(INT(($A103-1)/12)+1,'ZC Curve'!$B$8:$B$107,'ZC Curve'!T$9:T$108,,0))^(1/12)-1</f>
        <v>0</v>
      </c>
      <c r="E103" s="57">
        <f t="shared" si="8"/>
        <v>1</v>
      </c>
      <c r="F103" s="57">
        <f t="shared" si="5"/>
        <v>1</v>
      </c>
      <c r="G103" s="57">
        <f t="shared" si="6"/>
        <v>1</v>
      </c>
      <c r="H103" s="129">
        <f>'Table 4 - Asset Cashflows'!F102</f>
        <v>0</v>
      </c>
      <c r="I103" s="129">
        <f>'Table 4 - Asset Cashflows'!C102</f>
        <v>0</v>
      </c>
    </row>
    <row r="104" spans="1:9" x14ac:dyDescent="0.25">
      <c r="A104" s="123">
        <f t="shared" si="7"/>
        <v>95</v>
      </c>
      <c r="B104" s="77">
        <f>(1+_xlfn.XLOOKUP(INT(($A104-1)/12)+1,'ZC Curve'!$B$8:$B$107,'ZC Curve'!R$9:R$108,,0))^(1/12)-1</f>
        <v>0</v>
      </c>
      <c r="C104" s="77">
        <f>(1+_xlfn.XLOOKUP(INT(($A104-1)/12)+1,'ZC Curve'!$B$8:$B$107,'ZC Curve'!S$9:S$108,,0))^(1/12)-1</f>
        <v>0</v>
      </c>
      <c r="D104" s="77">
        <f>(1+_xlfn.XLOOKUP(INT(($A104-1)/12)+1,'ZC Curve'!$B$8:$B$107,'ZC Curve'!T$9:T$108,,0))^(1/12)-1</f>
        <v>0</v>
      </c>
      <c r="E104" s="57">
        <f t="shared" si="8"/>
        <v>1</v>
      </c>
      <c r="F104" s="57">
        <f t="shared" si="5"/>
        <v>1</v>
      </c>
      <c r="G104" s="57">
        <f t="shared" si="6"/>
        <v>1</v>
      </c>
      <c r="H104" s="129">
        <f>'Table 4 - Asset Cashflows'!F103</f>
        <v>0</v>
      </c>
      <c r="I104" s="129">
        <f>'Table 4 - Asset Cashflows'!C103</f>
        <v>0</v>
      </c>
    </row>
    <row r="105" spans="1:9" x14ac:dyDescent="0.25">
      <c r="A105" s="123">
        <f t="shared" si="7"/>
        <v>96</v>
      </c>
      <c r="B105" s="77">
        <f>(1+_xlfn.XLOOKUP(INT(($A105-1)/12)+1,'ZC Curve'!$B$8:$B$107,'ZC Curve'!R$9:R$108,,0))^(1/12)-1</f>
        <v>0</v>
      </c>
      <c r="C105" s="77">
        <f>(1+_xlfn.XLOOKUP(INT(($A105-1)/12)+1,'ZC Curve'!$B$8:$B$107,'ZC Curve'!S$9:S$108,,0))^(1/12)-1</f>
        <v>0</v>
      </c>
      <c r="D105" s="77">
        <f>(1+_xlfn.XLOOKUP(INT(($A105-1)/12)+1,'ZC Curve'!$B$8:$B$107,'ZC Curve'!T$9:T$108,,0))^(1/12)-1</f>
        <v>0</v>
      </c>
      <c r="E105" s="57">
        <f t="shared" si="8"/>
        <v>1</v>
      </c>
      <c r="F105" s="57">
        <f t="shared" si="5"/>
        <v>1</v>
      </c>
      <c r="G105" s="57">
        <f t="shared" si="6"/>
        <v>1</v>
      </c>
      <c r="H105" s="129">
        <f>'Table 4 - Asset Cashflows'!F104</f>
        <v>0</v>
      </c>
      <c r="I105" s="129">
        <f>'Table 4 - Asset Cashflows'!C104</f>
        <v>0</v>
      </c>
    </row>
    <row r="106" spans="1:9" x14ac:dyDescent="0.25">
      <c r="A106" s="123">
        <f t="shared" si="7"/>
        <v>97</v>
      </c>
      <c r="B106" s="77">
        <f>(1+_xlfn.XLOOKUP(INT(($A106-1)/12)+1,'ZC Curve'!$B$8:$B$107,'ZC Curve'!R$9:R$108,,0))^(1/12)-1</f>
        <v>0</v>
      </c>
      <c r="C106" s="77">
        <f>(1+_xlfn.XLOOKUP(INT(($A106-1)/12)+1,'ZC Curve'!$B$8:$B$107,'ZC Curve'!S$9:S$108,,0))^(1/12)-1</f>
        <v>0</v>
      </c>
      <c r="D106" s="77">
        <f>(1+_xlfn.XLOOKUP(INT(($A106-1)/12)+1,'ZC Curve'!$B$8:$B$107,'ZC Curve'!T$9:T$108,,0))^(1/12)-1</f>
        <v>0</v>
      </c>
      <c r="E106" s="57">
        <f t="shared" si="8"/>
        <v>1</v>
      </c>
      <c r="F106" s="57">
        <f t="shared" si="5"/>
        <v>1</v>
      </c>
      <c r="G106" s="57">
        <f t="shared" si="6"/>
        <v>1</v>
      </c>
      <c r="H106" s="129">
        <f>'Table 4 - Asset Cashflows'!F105</f>
        <v>0</v>
      </c>
      <c r="I106" s="129">
        <f>'Table 4 - Asset Cashflows'!C105</f>
        <v>0</v>
      </c>
    </row>
    <row r="107" spans="1:9" x14ac:dyDescent="0.25">
      <c r="A107" s="123">
        <f t="shared" si="7"/>
        <v>98</v>
      </c>
      <c r="B107" s="77">
        <f>(1+_xlfn.XLOOKUP(INT(($A107-1)/12)+1,'ZC Curve'!$B$8:$B$107,'ZC Curve'!R$9:R$108,,0))^(1/12)-1</f>
        <v>0</v>
      </c>
      <c r="C107" s="77">
        <f>(1+_xlfn.XLOOKUP(INT(($A107-1)/12)+1,'ZC Curve'!$B$8:$B$107,'ZC Curve'!S$9:S$108,,0))^(1/12)-1</f>
        <v>0</v>
      </c>
      <c r="D107" s="77">
        <f>(1+_xlfn.XLOOKUP(INT(($A107-1)/12)+1,'ZC Curve'!$B$8:$B$107,'ZC Curve'!T$9:T$108,,0))^(1/12)-1</f>
        <v>0</v>
      </c>
      <c r="E107" s="57">
        <f t="shared" si="8"/>
        <v>1</v>
      </c>
      <c r="F107" s="57">
        <f t="shared" si="5"/>
        <v>1</v>
      </c>
      <c r="G107" s="57">
        <f t="shared" si="6"/>
        <v>1</v>
      </c>
      <c r="H107" s="129">
        <f>'Table 4 - Asset Cashflows'!F106</f>
        <v>0</v>
      </c>
      <c r="I107" s="129">
        <f>'Table 4 - Asset Cashflows'!C106</f>
        <v>0</v>
      </c>
    </row>
    <row r="108" spans="1:9" x14ac:dyDescent="0.25">
      <c r="A108" s="123">
        <f t="shared" si="7"/>
        <v>99</v>
      </c>
      <c r="B108" s="77">
        <f>(1+_xlfn.XLOOKUP(INT(($A108-1)/12)+1,'ZC Curve'!$B$8:$B$107,'ZC Curve'!R$9:R$108,,0))^(1/12)-1</f>
        <v>0</v>
      </c>
      <c r="C108" s="77">
        <f>(1+_xlfn.XLOOKUP(INT(($A108-1)/12)+1,'ZC Curve'!$B$8:$B$107,'ZC Curve'!S$9:S$108,,0))^(1/12)-1</f>
        <v>0</v>
      </c>
      <c r="D108" s="77">
        <f>(1+_xlfn.XLOOKUP(INT(($A108-1)/12)+1,'ZC Curve'!$B$8:$B$107,'ZC Curve'!T$9:T$108,,0))^(1/12)-1</f>
        <v>0</v>
      </c>
      <c r="E108" s="57">
        <f t="shared" si="8"/>
        <v>1</v>
      </c>
      <c r="F108" s="57">
        <f t="shared" si="5"/>
        <v>1</v>
      </c>
      <c r="G108" s="57">
        <f t="shared" si="6"/>
        <v>1</v>
      </c>
      <c r="H108" s="129">
        <f>'Table 4 - Asset Cashflows'!F107</f>
        <v>0</v>
      </c>
      <c r="I108" s="129">
        <f>'Table 4 - Asset Cashflows'!C107</f>
        <v>0</v>
      </c>
    </row>
    <row r="109" spans="1:9" x14ac:dyDescent="0.25">
      <c r="A109" s="123">
        <f t="shared" si="7"/>
        <v>100</v>
      </c>
      <c r="B109" s="77">
        <f>(1+_xlfn.XLOOKUP(INT(($A109-1)/12)+1,'ZC Curve'!$B$8:$B$107,'ZC Curve'!R$9:R$108,,0))^(1/12)-1</f>
        <v>0</v>
      </c>
      <c r="C109" s="77">
        <f>(1+_xlfn.XLOOKUP(INT(($A109-1)/12)+1,'ZC Curve'!$B$8:$B$107,'ZC Curve'!S$9:S$108,,0))^(1/12)-1</f>
        <v>0</v>
      </c>
      <c r="D109" s="77">
        <f>(1+_xlfn.XLOOKUP(INT(($A109-1)/12)+1,'ZC Curve'!$B$8:$B$107,'ZC Curve'!T$9:T$108,,0))^(1/12)-1</f>
        <v>0</v>
      </c>
      <c r="E109" s="57">
        <f t="shared" si="8"/>
        <v>1</v>
      </c>
      <c r="F109" s="57">
        <f t="shared" si="5"/>
        <v>1</v>
      </c>
      <c r="G109" s="57">
        <f t="shared" si="6"/>
        <v>1</v>
      </c>
      <c r="H109" s="129">
        <f>'Table 4 - Asset Cashflows'!F108</f>
        <v>0</v>
      </c>
      <c r="I109" s="129">
        <f>'Table 4 - Asset Cashflows'!C108</f>
        <v>0</v>
      </c>
    </row>
    <row r="110" spans="1:9" x14ac:dyDescent="0.25">
      <c r="A110" s="123">
        <f t="shared" si="7"/>
        <v>101</v>
      </c>
      <c r="B110" s="77">
        <f>(1+_xlfn.XLOOKUP(INT(($A110-1)/12)+1,'ZC Curve'!$B$8:$B$107,'ZC Curve'!R$9:R$108,,0))^(1/12)-1</f>
        <v>0</v>
      </c>
      <c r="C110" s="77">
        <f>(1+_xlfn.XLOOKUP(INT(($A110-1)/12)+1,'ZC Curve'!$B$8:$B$107,'ZC Curve'!S$9:S$108,,0))^(1/12)-1</f>
        <v>0</v>
      </c>
      <c r="D110" s="77">
        <f>(1+_xlfn.XLOOKUP(INT(($A110-1)/12)+1,'ZC Curve'!$B$8:$B$107,'ZC Curve'!T$9:T$108,,0))^(1/12)-1</f>
        <v>0</v>
      </c>
      <c r="E110" s="57">
        <f t="shared" si="8"/>
        <v>1</v>
      </c>
      <c r="F110" s="57">
        <f t="shared" si="5"/>
        <v>1</v>
      </c>
      <c r="G110" s="57">
        <f t="shared" si="6"/>
        <v>1</v>
      </c>
      <c r="H110" s="129">
        <f>'Table 4 - Asset Cashflows'!F109</f>
        <v>0</v>
      </c>
      <c r="I110" s="129">
        <f>'Table 4 - Asset Cashflows'!C109</f>
        <v>0</v>
      </c>
    </row>
    <row r="111" spans="1:9" x14ac:dyDescent="0.25">
      <c r="A111" s="123">
        <f t="shared" si="7"/>
        <v>102</v>
      </c>
      <c r="B111" s="77">
        <f>(1+_xlfn.XLOOKUP(INT(($A111-1)/12)+1,'ZC Curve'!$B$8:$B$107,'ZC Curve'!R$9:R$108,,0))^(1/12)-1</f>
        <v>0</v>
      </c>
      <c r="C111" s="77">
        <f>(1+_xlfn.XLOOKUP(INT(($A111-1)/12)+1,'ZC Curve'!$B$8:$B$107,'ZC Curve'!S$9:S$108,,0))^(1/12)-1</f>
        <v>0</v>
      </c>
      <c r="D111" s="77">
        <f>(1+_xlfn.XLOOKUP(INT(($A111-1)/12)+1,'ZC Curve'!$B$8:$B$107,'ZC Curve'!T$9:T$108,,0))^(1/12)-1</f>
        <v>0</v>
      </c>
      <c r="E111" s="57">
        <f t="shared" si="8"/>
        <v>1</v>
      </c>
      <c r="F111" s="57">
        <f t="shared" si="5"/>
        <v>1</v>
      </c>
      <c r="G111" s="57">
        <f t="shared" si="6"/>
        <v>1</v>
      </c>
      <c r="H111" s="129">
        <f>'Table 4 - Asset Cashflows'!F110</f>
        <v>0</v>
      </c>
      <c r="I111" s="129">
        <f>'Table 4 - Asset Cashflows'!C110</f>
        <v>0</v>
      </c>
    </row>
    <row r="112" spans="1:9" x14ac:dyDescent="0.25">
      <c r="A112" s="123">
        <f t="shared" si="7"/>
        <v>103</v>
      </c>
      <c r="B112" s="77">
        <f>(1+_xlfn.XLOOKUP(INT(($A112-1)/12)+1,'ZC Curve'!$B$8:$B$107,'ZC Curve'!R$9:R$108,,0))^(1/12)-1</f>
        <v>0</v>
      </c>
      <c r="C112" s="77">
        <f>(1+_xlfn.XLOOKUP(INT(($A112-1)/12)+1,'ZC Curve'!$B$8:$B$107,'ZC Curve'!S$9:S$108,,0))^(1/12)-1</f>
        <v>0</v>
      </c>
      <c r="D112" s="77">
        <f>(1+_xlfn.XLOOKUP(INT(($A112-1)/12)+1,'ZC Curve'!$B$8:$B$107,'ZC Curve'!T$9:T$108,,0))^(1/12)-1</f>
        <v>0</v>
      </c>
      <c r="E112" s="57">
        <f t="shared" si="8"/>
        <v>1</v>
      </c>
      <c r="F112" s="57">
        <f t="shared" si="5"/>
        <v>1</v>
      </c>
      <c r="G112" s="57">
        <f t="shared" si="6"/>
        <v>1</v>
      </c>
      <c r="H112" s="129">
        <f>'Table 4 - Asset Cashflows'!F111</f>
        <v>0</v>
      </c>
      <c r="I112" s="129">
        <f>'Table 4 - Asset Cashflows'!C111</f>
        <v>0</v>
      </c>
    </row>
    <row r="113" spans="1:9" x14ac:dyDescent="0.25">
      <c r="A113" s="123">
        <f t="shared" si="7"/>
        <v>104</v>
      </c>
      <c r="B113" s="77">
        <f>(1+_xlfn.XLOOKUP(INT(($A113-1)/12)+1,'ZC Curve'!$B$8:$B$107,'ZC Curve'!R$9:R$108,,0))^(1/12)-1</f>
        <v>0</v>
      </c>
      <c r="C113" s="77">
        <f>(1+_xlfn.XLOOKUP(INT(($A113-1)/12)+1,'ZC Curve'!$B$8:$B$107,'ZC Curve'!S$9:S$108,,0))^(1/12)-1</f>
        <v>0</v>
      </c>
      <c r="D113" s="77">
        <f>(1+_xlfn.XLOOKUP(INT(($A113-1)/12)+1,'ZC Curve'!$B$8:$B$107,'ZC Curve'!T$9:T$108,,0))^(1/12)-1</f>
        <v>0</v>
      </c>
      <c r="E113" s="57">
        <f t="shared" si="8"/>
        <v>1</v>
      </c>
      <c r="F113" s="57">
        <f t="shared" si="5"/>
        <v>1</v>
      </c>
      <c r="G113" s="57">
        <f t="shared" si="6"/>
        <v>1</v>
      </c>
      <c r="H113" s="129">
        <f>'Table 4 - Asset Cashflows'!F112</f>
        <v>0</v>
      </c>
      <c r="I113" s="129">
        <f>'Table 4 - Asset Cashflows'!C112</f>
        <v>0</v>
      </c>
    </row>
    <row r="114" spans="1:9" x14ac:dyDescent="0.25">
      <c r="A114" s="123">
        <f t="shared" si="7"/>
        <v>105</v>
      </c>
      <c r="B114" s="77">
        <f>(1+_xlfn.XLOOKUP(INT(($A114-1)/12)+1,'ZC Curve'!$B$8:$B$107,'ZC Curve'!R$9:R$108,,0))^(1/12)-1</f>
        <v>0</v>
      </c>
      <c r="C114" s="77">
        <f>(1+_xlfn.XLOOKUP(INT(($A114-1)/12)+1,'ZC Curve'!$B$8:$B$107,'ZC Curve'!S$9:S$108,,0))^(1/12)-1</f>
        <v>0</v>
      </c>
      <c r="D114" s="77">
        <f>(1+_xlfn.XLOOKUP(INT(($A114-1)/12)+1,'ZC Curve'!$B$8:$B$107,'ZC Curve'!T$9:T$108,,0))^(1/12)-1</f>
        <v>0</v>
      </c>
      <c r="E114" s="57">
        <f t="shared" si="8"/>
        <v>1</v>
      </c>
      <c r="F114" s="57">
        <f t="shared" si="5"/>
        <v>1</v>
      </c>
      <c r="G114" s="57">
        <f t="shared" si="6"/>
        <v>1</v>
      </c>
      <c r="H114" s="129">
        <f>'Table 4 - Asset Cashflows'!F113</f>
        <v>0</v>
      </c>
      <c r="I114" s="129">
        <f>'Table 4 - Asset Cashflows'!C113</f>
        <v>0</v>
      </c>
    </row>
    <row r="115" spans="1:9" x14ac:dyDescent="0.25">
      <c r="A115" s="123">
        <f t="shared" si="7"/>
        <v>106</v>
      </c>
      <c r="B115" s="77">
        <f>(1+_xlfn.XLOOKUP(INT(($A115-1)/12)+1,'ZC Curve'!$B$8:$B$107,'ZC Curve'!R$9:R$108,,0))^(1/12)-1</f>
        <v>0</v>
      </c>
      <c r="C115" s="77">
        <f>(1+_xlfn.XLOOKUP(INT(($A115-1)/12)+1,'ZC Curve'!$B$8:$B$107,'ZC Curve'!S$9:S$108,,0))^(1/12)-1</f>
        <v>0</v>
      </c>
      <c r="D115" s="77">
        <f>(1+_xlfn.XLOOKUP(INT(($A115-1)/12)+1,'ZC Curve'!$B$8:$B$107,'ZC Curve'!T$9:T$108,,0))^(1/12)-1</f>
        <v>0</v>
      </c>
      <c r="E115" s="57">
        <f t="shared" si="8"/>
        <v>1</v>
      </c>
      <c r="F115" s="57">
        <f t="shared" si="5"/>
        <v>1</v>
      </c>
      <c r="G115" s="57">
        <f t="shared" si="6"/>
        <v>1</v>
      </c>
      <c r="H115" s="129">
        <f>'Table 4 - Asset Cashflows'!F114</f>
        <v>0</v>
      </c>
      <c r="I115" s="129">
        <f>'Table 4 - Asset Cashflows'!C114</f>
        <v>0</v>
      </c>
    </row>
    <row r="116" spans="1:9" x14ac:dyDescent="0.25">
      <c r="A116" s="123">
        <f t="shared" si="7"/>
        <v>107</v>
      </c>
      <c r="B116" s="77">
        <f>(1+_xlfn.XLOOKUP(INT(($A116-1)/12)+1,'ZC Curve'!$B$8:$B$107,'ZC Curve'!R$9:R$108,,0))^(1/12)-1</f>
        <v>0</v>
      </c>
      <c r="C116" s="77">
        <f>(1+_xlfn.XLOOKUP(INT(($A116-1)/12)+1,'ZC Curve'!$B$8:$B$107,'ZC Curve'!S$9:S$108,,0))^(1/12)-1</f>
        <v>0</v>
      </c>
      <c r="D116" s="77">
        <f>(1+_xlfn.XLOOKUP(INT(($A116-1)/12)+1,'ZC Curve'!$B$8:$B$107,'ZC Curve'!T$9:T$108,,0))^(1/12)-1</f>
        <v>0</v>
      </c>
      <c r="E116" s="57">
        <f t="shared" si="8"/>
        <v>1</v>
      </c>
      <c r="F116" s="57">
        <f t="shared" si="5"/>
        <v>1</v>
      </c>
      <c r="G116" s="57">
        <f t="shared" si="6"/>
        <v>1</v>
      </c>
      <c r="H116" s="129">
        <f>'Table 4 - Asset Cashflows'!F115</f>
        <v>0</v>
      </c>
      <c r="I116" s="129">
        <f>'Table 4 - Asset Cashflows'!C115</f>
        <v>0</v>
      </c>
    </row>
    <row r="117" spans="1:9" x14ac:dyDescent="0.25">
      <c r="A117" s="123">
        <f t="shared" si="7"/>
        <v>108</v>
      </c>
      <c r="B117" s="77">
        <f>(1+_xlfn.XLOOKUP(INT(($A117-1)/12)+1,'ZC Curve'!$B$8:$B$107,'ZC Curve'!R$9:R$108,,0))^(1/12)-1</f>
        <v>0</v>
      </c>
      <c r="C117" s="77">
        <f>(1+_xlfn.XLOOKUP(INT(($A117-1)/12)+1,'ZC Curve'!$B$8:$B$107,'ZC Curve'!S$9:S$108,,0))^(1/12)-1</f>
        <v>0</v>
      </c>
      <c r="D117" s="77">
        <f>(1+_xlfn.XLOOKUP(INT(($A117-1)/12)+1,'ZC Curve'!$B$8:$B$107,'ZC Curve'!T$9:T$108,,0))^(1/12)-1</f>
        <v>0</v>
      </c>
      <c r="E117" s="57">
        <f t="shared" si="8"/>
        <v>1</v>
      </c>
      <c r="F117" s="57">
        <f t="shared" si="5"/>
        <v>1</v>
      </c>
      <c r="G117" s="57">
        <f t="shared" si="6"/>
        <v>1</v>
      </c>
      <c r="H117" s="129">
        <f>'Table 4 - Asset Cashflows'!F116</f>
        <v>0</v>
      </c>
      <c r="I117" s="129">
        <f>'Table 4 - Asset Cashflows'!C116</f>
        <v>0</v>
      </c>
    </row>
    <row r="118" spans="1:9" x14ac:dyDescent="0.25">
      <c r="A118" s="123">
        <f t="shared" si="7"/>
        <v>109</v>
      </c>
      <c r="B118" s="77">
        <f>(1+_xlfn.XLOOKUP(INT(($A118-1)/12)+1,'ZC Curve'!$B$8:$B$107,'ZC Curve'!R$9:R$108,,0))^(1/12)-1</f>
        <v>0</v>
      </c>
      <c r="C118" s="77">
        <f>(1+_xlfn.XLOOKUP(INT(($A118-1)/12)+1,'ZC Curve'!$B$8:$B$107,'ZC Curve'!S$9:S$108,,0))^(1/12)-1</f>
        <v>0</v>
      </c>
      <c r="D118" s="77">
        <f>(1+_xlfn.XLOOKUP(INT(($A118-1)/12)+1,'ZC Curve'!$B$8:$B$107,'ZC Curve'!T$9:T$108,,0))^(1/12)-1</f>
        <v>0</v>
      </c>
      <c r="E118" s="57">
        <f t="shared" si="8"/>
        <v>1</v>
      </c>
      <c r="F118" s="57">
        <f t="shared" si="5"/>
        <v>1</v>
      </c>
      <c r="G118" s="57">
        <f t="shared" si="6"/>
        <v>1</v>
      </c>
      <c r="H118" s="129">
        <f>'Table 4 - Asset Cashflows'!F117</f>
        <v>0</v>
      </c>
      <c r="I118" s="129">
        <f>'Table 4 - Asset Cashflows'!C117</f>
        <v>0</v>
      </c>
    </row>
    <row r="119" spans="1:9" x14ac:dyDescent="0.25">
      <c r="A119" s="123">
        <f t="shared" si="7"/>
        <v>110</v>
      </c>
      <c r="B119" s="77">
        <f>(1+_xlfn.XLOOKUP(INT(($A119-1)/12)+1,'ZC Curve'!$B$8:$B$107,'ZC Curve'!R$9:R$108,,0))^(1/12)-1</f>
        <v>0</v>
      </c>
      <c r="C119" s="77">
        <f>(1+_xlfn.XLOOKUP(INT(($A119-1)/12)+1,'ZC Curve'!$B$8:$B$107,'ZC Curve'!S$9:S$108,,0))^(1/12)-1</f>
        <v>0</v>
      </c>
      <c r="D119" s="77">
        <f>(1+_xlfn.XLOOKUP(INT(($A119-1)/12)+1,'ZC Curve'!$B$8:$B$107,'ZC Curve'!T$9:T$108,,0))^(1/12)-1</f>
        <v>0</v>
      </c>
      <c r="E119" s="57">
        <f t="shared" si="8"/>
        <v>1</v>
      </c>
      <c r="F119" s="57">
        <f t="shared" si="5"/>
        <v>1</v>
      </c>
      <c r="G119" s="57">
        <f t="shared" si="6"/>
        <v>1</v>
      </c>
      <c r="H119" s="129">
        <f>'Table 4 - Asset Cashflows'!F118</f>
        <v>0</v>
      </c>
      <c r="I119" s="129">
        <f>'Table 4 - Asset Cashflows'!C118</f>
        <v>0</v>
      </c>
    </row>
    <row r="120" spans="1:9" x14ac:dyDescent="0.25">
      <c r="A120" s="123">
        <f t="shared" si="7"/>
        <v>111</v>
      </c>
      <c r="B120" s="77">
        <f>(1+_xlfn.XLOOKUP(INT(($A120-1)/12)+1,'ZC Curve'!$B$8:$B$107,'ZC Curve'!R$9:R$108,,0))^(1/12)-1</f>
        <v>0</v>
      </c>
      <c r="C120" s="77">
        <f>(1+_xlfn.XLOOKUP(INT(($A120-1)/12)+1,'ZC Curve'!$B$8:$B$107,'ZC Curve'!S$9:S$108,,0))^(1/12)-1</f>
        <v>0</v>
      </c>
      <c r="D120" s="77">
        <f>(1+_xlfn.XLOOKUP(INT(($A120-1)/12)+1,'ZC Curve'!$B$8:$B$107,'ZC Curve'!T$9:T$108,,0))^(1/12)-1</f>
        <v>0</v>
      </c>
      <c r="E120" s="57">
        <f t="shared" si="8"/>
        <v>1</v>
      </c>
      <c r="F120" s="57">
        <f t="shared" si="5"/>
        <v>1</v>
      </c>
      <c r="G120" s="57">
        <f t="shared" si="6"/>
        <v>1</v>
      </c>
      <c r="H120" s="129">
        <f>'Table 4 - Asset Cashflows'!F119</f>
        <v>0</v>
      </c>
      <c r="I120" s="129">
        <f>'Table 4 - Asset Cashflows'!C119</f>
        <v>0</v>
      </c>
    </row>
    <row r="121" spans="1:9" x14ac:dyDescent="0.25">
      <c r="A121" s="123">
        <f t="shared" si="7"/>
        <v>112</v>
      </c>
      <c r="B121" s="77">
        <f>(1+_xlfn.XLOOKUP(INT(($A121-1)/12)+1,'ZC Curve'!$B$8:$B$107,'ZC Curve'!R$9:R$108,,0))^(1/12)-1</f>
        <v>0</v>
      </c>
      <c r="C121" s="77">
        <f>(1+_xlfn.XLOOKUP(INT(($A121-1)/12)+1,'ZC Curve'!$B$8:$B$107,'ZC Curve'!S$9:S$108,,0))^(1/12)-1</f>
        <v>0</v>
      </c>
      <c r="D121" s="77">
        <f>(1+_xlfn.XLOOKUP(INT(($A121-1)/12)+1,'ZC Curve'!$B$8:$B$107,'ZC Curve'!T$9:T$108,,0))^(1/12)-1</f>
        <v>0</v>
      </c>
      <c r="E121" s="57">
        <f t="shared" si="8"/>
        <v>1</v>
      </c>
      <c r="F121" s="57">
        <f t="shared" si="5"/>
        <v>1</v>
      </c>
      <c r="G121" s="57">
        <f t="shared" si="6"/>
        <v>1</v>
      </c>
      <c r="H121" s="129">
        <f>'Table 4 - Asset Cashflows'!F120</f>
        <v>0</v>
      </c>
      <c r="I121" s="129">
        <f>'Table 4 - Asset Cashflows'!C120</f>
        <v>0</v>
      </c>
    </row>
    <row r="122" spans="1:9" x14ac:dyDescent="0.25">
      <c r="A122" s="123">
        <f t="shared" si="7"/>
        <v>113</v>
      </c>
      <c r="B122" s="77">
        <f>(1+_xlfn.XLOOKUP(INT(($A122-1)/12)+1,'ZC Curve'!$B$8:$B$107,'ZC Curve'!R$9:R$108,,0))^(1/12)-1</f>
        <v>0</v>
      </c>
      <c r="C122" s="77">
        <f>(1+_xlfn.XLOOKUP(INT(($A122-1)/12)+1,'ZC Curve'!$B$8:$B$107,'ZC Curve'!S$9:S$108,,0))^(1/12)-1</f>
        <v>0</v>
      </c>
      <c r="D122" s="77">
        <f>(1+_xlfn.XLOOKUP(INT(($A122-1)/12)+1,'ZC Curve'!$B$8:$B$107,'ZC Curve'!T$9:T$108,,0))^(1/12)-1</f>
        <v>0</v>
      </c>
      <c r="E122" s="57">
        <f t="shared" si="8"/>
        <v>1</v>
      </c>
      <c r="F122" s="57">
        <f t="shared" si="5"/>
        <v>1</v>
      </c>
      <c r="G122" s="57">
        <f t="shared" si="6"/>
        <v>1</v>
      </c>
      <c r="H122" s="129">
        <f>'Table 4 - Asset Cashflows'!F121</f>
        <v>0</v>
      </c>
      <c r="I122" s="129">
        <f>'Table 4 - Asset Cashflows'!C121</f>
        <v>0</v>
      </c>
    </row>
    <row r="123" spans="1:9" x14ac:dyDescent="0.25">
      <c r="A123" s="123">
        <f t="shared" si="7"/>
        <v>114</v>
      </c>
      <c r="B123" s="77">
        <f>(1+_xlfn.XLOOKUP(INT(($A123-1)/12)+1,'ZC Curve'!$B$8:$B$107,'ZC Curve'!R$9:R$108,,0))^(1/12)-1</f>
        <v>0</v>
      </c>
      <c r="C123" s="77">
        <f>(1+_xlfn.XLOOKUP(INT(($A123-1)/12)+1,'ZC Curve'!$B$8:$B$107,'ZC Curve'!S$9:S$108,,0))^(1/12)-1</f>
        <v>0</v>
      </c>
      <c r="D123" s="77">
        <f>(1+_xlfn.XLOOKUP(INT(($A123-1)/12)+1,'ZC Curve'!$B$8:$B$107,'ZC Curve'!T$9:T$108,,0))^(1/12)-1</f>
        <v>0</v>
      </c>
      <c r="E123" s="57">
        <f t="shared" si="8"/>
        <v>1</v>
      </c>
      <c r="F123" s="57">
        <f t="shared" si="5"/>
        <v>1</v>
      </c>
      <c r="G123" s="57">
        <f t="shared" si="6"/>
        <v>1</v>
      </c>
      <c r="H123" s="129">
        <f>'Table 4 - Asset Cashflows'!F122</f>
        <v>0</v>
      </c>
      <c r="I123" s="129">
        <f>'Table 4 - Asset Cashflows'!C122</f>
        <v>0</v>
      </c>
    </row>
    <row r="124" spans="1:9" x14ac:dyDescent="0.25">
      <c r="A124" s="123">
        <f t="shared" si="7"/>
        <v>115</v>
      </c>
      <c r="B124" s="77">
        <f>(1+_xlfn.XLOOKUP(INT(($A124-1)/12)+1,'ZC Curve'!$B$8:$B$107,'ZC Curve'!R$9:R$108,,0))^(1/12)-1</f>
        <v>0</v>
      </c>
      <c r="C124" s="77">
        <f>(1+_xlfn.XLOOKUP(INT(($A124-1)/12)+1,'ZC Curve'!$B$8:$B$107,'ZC Curve'!S$9:S$108,,0))^(1/12)-1</f>
        <v>0</v>
      </c>
      <c r="D124" s="77">
        <f>(1+_xlfn.XLOOKUP(INT(($A124-1)/12)+1,'ZC Curve'!$B$8:$B$107,'ZC Curve'!T$9:T$108,,0))^(1/12)-1</f>
        <v>0</v>
      </c>
      <c r="E124" s="57">
        <f t="shared" si="8"/>
        <v>1</v>
      </c>
      <c r="F124" s="57">
        <f t="shared" si="5"/>
        <v>1</v>
      </c>
      <c r="G124" s="57">
        <f t="shared" si="6"/>
        <v>1</v>
      </c>
      <c r="H124" s="129">
        <f>'Table 4 - Asset Cashflows'!F123</f>
        <v>0</v>
      </c>
      <c r="I124" s="129">
        <f>'Table 4 - Asset Cashflows'!C123</f>
        <v>0</v>
      </c>
    </row>
    <row r="125" spans="1:9" x14ac:dyDescent="0.25">
      <c r="A125" s="123">
        <f t="shared" si="7"/>
        <v>116</v>
      </c>
      <c r="B125" s="77">
        <f>(1+_xlfn.XLOOKUP(INT(($A125-1)/12)+1,'ZC Curve'!$B$8:$B$107,'ZC Curve'!R$9:R$108,,0))^(1/12)-1</f>
        <v>0</v>
      </c>
      <c r="C125" s="77">
        <f>(1+_xlfn.XLOOKUP(INT(($A125-1)/12)+1,'ZC Curve'!$B$8:$B$107,'ZC Curve'!S$9:S$108,,0))^(1/12)-1</f>
        <v>0</v>
      </c>
      <c r="D125" s="77">
        <f>(1+_xlfn.XLOOKUP(INT(($A125-1)/12)+1,'ZC Curve'!$B$8:$B$107,'ZC Curve'!T$9:T$108,,0))^(1/12)-1</f>
        <v>0</v>
      </c>
      <c r="E125" s="57">
        <f t="shared" si="8"/>
        <v>1</v>
      </c>
      <c r="F125" s="57">
        <f t="shared" si="5"/>
        <v>1</v>
      </c>
      <c r="G125" s="57">
        <f t="shared" si="6"/>
        <v>1</v>
      </c>
      <c r="H125" s="129">
        <f>'Table 4 - Asset Cashflows'!F124</f>
        <v>0</v>
      </c>
      <c r="I125" s="129">
        <f>'Table 4 - Asset Cashflows'!C124</f>
        <v>0</v>
      </c>
    </row>
    <row r="126" spans="1:9" x14ac:dyDescent="0.25">
      <c r="A126" s="123">
        <f t="shared" si="7"/>
        <v>117</v>
      </c>
      <c r="B126" s="77">
        <f>(1+_xlfn.XLOOKUP(INT(($A126-1)/12)+1,'ZC Curve'!$B$8:$B$107,'ZC Curve'!R$9:R$108,,0))^(1/12)-1</f>
        <v>0</v>
      </c>
      <c r="C126" s="77">
        <f>(1+_xlfn.XLOOKUP(INT(($A126-1)/12)+1,'ZC Curve'!$B$8:$B$107,'ZC Curve'!S$9:S$108,,0))^(1/12)-1</f>
        <v>0</v>
      </c>
      <c r="D126" s="77">
        <f>(1+_xlfn.XLOOKUP(INT(($A126-1)/12)+1,'ZC Curve'!$B$8:$B$107,'ZC Curve'!T$9:T$108,,0))^(1/12)-1</f>
        <v>0</v>
      </c>
      <c r="E126" s="57">
        <f t="shared" si="8"/>
        <v>1</v>
      </c>
      <c r="F126" s="57">
        <f t="shared" si="5"/>
        <v>1</v>
      </c>
      <c r="G126" s="57">
        <f t="shared" si="6"/>
        <v>1</v>
      </c>
      <c r="H126" s="129">
        <f>'Table 4 - Asset Cashflows'!F125</f>
        <v>0</v>
      </c>
      <c r="I126" s="129">
        <f>'Table 4 - Asset Cashflows'!C125</f>
        <v>0</v>
      </c>
    </row>
    <row r="127" spans="1:9" x14ac:dyDescent="0.25">
      <c r="A127" s="123">
        <f t="shared" si="7"/>
        <v>118</v>
      </c>
      <c r="B127" s="77">
        <f>(1+_xlfn.XLOOKUP(INT(($A127-1)/12)+1,'ZC Curve'!$B$8:$B$107,'ZC Curve'!R$9:R$108,,0))^(1/12)-1</f>
        <v>0</v>
      </c>
      <c r="C127" s="77">
        <f>(1+_xlfn.XLOOKUP(INT(($A127-1)/12)+1,'ZC Curve'!$B$8:$B$107,'ZC Curve'!S$9:S$108,,0))^(1/12)-1</f>
        <v>0</v>
      </c>
      <c r="D127" s="77">
        <f>(1+_xlfn.XLOOKUP(INT(($A127-1)/12)+1,'ZC Curve'!$B$8:$B$107,'ZC Curve'!T$9:T$108,,0))^(1/12)-1</f>
        <v>0</v>
      </c>
      <c r="E127" s="57">
        <f t="shared" si="8"/>
        <v>1</v>
      </c>
      <c r="F127" s="57">
        <f t="shared" si="5"/>
        <v>1</v>
      </c>
      <c r="G127" s="57">
        <f t="shared" si="6"/>
        <v>1</v>
      </c>
      <c r="H127" s="129">
        <f>'Table 4 - Asset Cashflows'!F126</f>
        <v>0</v>
      </c>
      <c r="I127" s="129">
        <f>'Table 4 - Asset Cashflows'!C126</f>
        <v>0</v>
      </c>
    </row>
    <row r="128" spans="1:9" x14ac:dyDescent="0.25">
      <c r="A128" s="123">
        <f t="shared" si="7"/>
        <v>119</v>
      </c>
      <c r="B128" s="77">
        <f>(1+_xlfn.XLOOKUP(INT(($A128-1)/12)+1,'ZC Curve'!$B$8:$B$107,'ZC Curve'!R$9:R$108,,0))^(1/12)-1</f>
        <v>0</v>
      </c>
      <c r="C128" s="77">
        <f>(1+_xlfn.XLOOKUP(INT(($A128-1)/12)+1,'ZC Curve'!$B$8:$B$107,'ZC Curve'!S$9:S$108,,0))^(1/12)-1</f>
        <v>0</v>
      </c>
      <c r="D128" s="77">
        <f>(1+_xlfn.XLOOKUP(INT(($A128-1)/12)+1,'ZC Curve'!$B$8:$B$107,'ZC Curve'!T$9:T$108,,0))^(1/12)-1</f>
        <v>0</v>
      </c>
      <c r="E128" s="57">
        <f t="shared" si="8"/>
        <v>1</v>
      </c>
      <c r="F128" s="57">
        <f t="shared" si="5"/>
        <v>1</v>
      </c>
      <c r="G128" s="57">
        <f t="shared" si="6"/>
        <v>1</v>
      </c>
      <c r="H128" s="129">
        <f>'Table 4 - Asset Cashflows'!F127</f>
        <v>0</v>
      </c>
      <c r="I128" s="129">
        <f>'Table 4 - Asset Cashflows'!C127</f>
        <v>0</v>
      </c>
    </row>
    <row r="129" spans="1:9" x14ac:dyDescent="0.25">
      <c r="A129" s="123">
        <f t="shared" si="7"/>
        <v>120</v>
      </c>
      <c r="B129" s="77">
        <f>(1+_xlfn.XLOOKUP(INT(($A129-1)/12)+1,'ZC Curve'!$B$8:$B$107,'ZC Curve'!R$9:R$108,,0))^(1/12)-1</f>
        <v>0</v>
      </c>
      <c r="C129" s="77">
        <f>(1+_xlfn.XLOOKUP(INT(($A129-1)/12)+1,'ZC Curve'!$B$8:$B$107,'ZC Curve'!S$9:S$108,,0))^(1/12)-1</f>
        <v>0</v>
      </c>
      <c r="D129" s="77">
        <f>(1+_xlfn.XLOOKUP(INT(($A129-1)/12)+1,'ZC Curve'!$B$8:$B$107,'ZC Curve'!T$9:T$108,,0))^(1/12)-1</f>
        <v>0</v>
      </c>
      <c r="E129" s="57">
        <f t="shared" si="8"/>
        <v>1</v>
      </c>
      <c r="F129" s="57">
        <f t="shared" si="5"/>
        <v>1</v>
      </c>
      <c r="G129" s="57">
        <f t="shared" si="6"/>
        <v>1</v>
      </c>
      <c r="H129" s="129">
        <f>'Table 4 - Asset Cashflows'!F128</f>
        <v>0</v>
      </c>
      <c r="I129" s="129">
        <f>'Table 4 - Asset Cashflows'!C128</f>
        <v>0</v>
      </c>
    </row>
    <row r="130" spans="1:9" x14ac:dyDescent="0.25">
      <c r="A130" s="123">
        <f t="shared" si="7"/>
        <v>121</v>
      </c>
      <c r="B130" s="77">
        <f>(1+_xlfn.XLOOKUP(INT(($A130-1)/12)+1,'ZC Curve'!$B$8:$B$107,'ZC Curve'!R$9:R$108,,0))^(1/12)-1</f>
        <v>0</v>
      </c>
      <c r="C130" s="77">
        <f>(1+_xlfn.XLOOKUP(INT(($A130-1)/12)+1,'ZC Curve'!$B$8:$B$107,'ZC Curve'!S$9:S$108,,0))^(1/12)-1</f>
        <v>0</v>
      </c>
      <c r="D130" s="77">
        <f>(1+_xlfn.XLOOKUP(INT(($A130-1)/12)+1,'ZC Curve'!$B$8:$B$107,'ZC Curve'!T$9:T$108,,0))^(1/12)-1</f>
        <v>0</v>
      </c>
      <c r="E130" s="57">
        <f t="shared" si="8"/>
        <v>1</v>
      </c>
      <c r="F130" s="57">
        <f t="shared" si="5"/>
        <v>1</v>
      </c>
      <c r="G130" s="57">
        <f t="shared" si="6"/>
        <v>1</v>
      </c>
      <c r="H130" s="129">
        <f>'Table 4 - Asset Cashflows'!F129</f>
        <v>0</v>
      </c>
      <c r="I130" s="129">
        <f>'Table 4 - Asset Cashflows'!C129</f>
        <v>0</v>
      </c>
    </row>
    <row r="131" spans="1:9" x14ac:dyDescent="0.25">
      <c r="A131" s="123">
        <f t="shared" si="7"/>
        <v>122</v>
      </c>
      <c r="B131" s="77">
        <f>(1+_xlfn.XLOOKUP(INT(($A131-1)/12)+1,'ZC Curve'!$B$8:$B$107,'ZC Curve'!R$9:R$108,,0))^(1/12)-1</f>
        <v>0</v>
      </c>
      <c r="C131" s="77">
        <f>(1+_xlfn.XLOOKUP(INT(($A131-1)/12)+1,'ZC Curve'!$B$8:$B$107,'ZC Curve'!S$9:S$108,,0))^(1/12)-1</f>
        <v>0</v>
      </c>
      <c r="D131" s="77">
        <f>(1+_xlfn.XLOOKUP(INT(($A131-1)/12)+1,'ZC Curve'!$B$8:$B$107,'ZC Curve'!T$9:T$108,,0))^(1/12)-1</f>
        <v>0</v>
      </c>
      <c r="E131" s="57">
        <f t="shared" si="8"/>
        <v>1</v>
      </c>
      <c r="F131" s="57">
        <f t="shared" si="5"/>
        <v>1</v>
      </c>
      <c r="G131" s="57">
        <f t="shared" si="6"/>
        <v>1</v>
      </c>
      <c r="H131" s="129">
        <f>'Table 4 - Asset Cashflows'!F130</f>
        <v>0</v>
      </c>
      <c r="I131" s="129">
        <f>'Table 4 - Asset Cashflows'!C130</f>
        <v>0</v>
      </c>
    </row>
    <row r="132" spans="1:9" x14ac:dyDescent="0.25">
      <c r="A132" s="123">
        <f t="shared" si="7"/>
        <v>123</v>
      </c>
      <c r="B132" s="77">
        <f>(1+_xlfn.XLOOKUP(INT(($A132-1)/12)+1,'ZC Curve'!$B$8:$B$107,'ZC Curve'!R$9:R$108,,0))^(1/12)-1</f>
        <v>0</v>
      </c>
      <c r="C132" s="77">
        <f>(1+_xlfn.XLOOKUP(INT(($A132-1)/12)+1,'ZC Curve'!$B$8:$B$107,'ZC Curve'!S$9:S$108,,0))^(1/12)-1</f>
        <v>0</v>
      </c>
      <c r="D132" s="77">
        <f>(1+_xlfn.XLOOKUP(INT(($A132-1)/12)+1,'ZC Curve'!$B$8:$B$107,'ZC Curve'!T$9:T$108,,0))^(1/12)-1</f>
        <v>0</v>
      </c>
      <c r="E132" s="57">
        <f t="shared" si="8"/>
        <v>1</v>
      </c>
      <c r="F132" s="57">
        <f t="shared" si="5"/>
        <v>1</v>
      </c>
      <c r="G132" s="57">
        <f t="shared" si="6"/>
        <v>1</v>
      </c>
      <c r="H132" s="129">
        <f>'Table 4 - Asset Cashflows'!F131</f>
        <v>0</v>
      </c>
      <c r="I132" s="129">
        <f>'Table 4 - Asset Cashflows'!C131</f>
        <v>0</v>
      </c>
    </row>
    <row r="133" spans="1:9" x14ac:dyDescent="0.25">
      <c r="A133" s="123">
        <f t="shared" si="7"/>
        <v>124</v>
      </c>
      <c r="B133" s="77">
        <f>(1+_xlfn.XLOOKUP(INT(($A133-1)/12)+1,'ZC Curve'!$B$8:$B$107,'ZC Curve'!R$9:R$108,,0))^(1/12)-1</f>
        <v>0</v>
      </c>
      <c r="C133" s="77">
        <f>(1+_xlfn.XLOOKUP(INT(($A133-1)/12)+1,'ZC Curve'!$B$8:$B$107,'ZC Curve'!S$9:S$108,,0))^(1/12)-1</f>
        <v>0</v>
      </c>
      <c r="D133" s="77">
        <f>(1+_xlfn.XLOOKUP(INT(($A133-1)/12)+1,'ZC Curve'!$B$8:$B$107,'ZC Curve'!T$9:T$108,,0))^(1/12)-1</f>
        <v>0</v>
      </c>
      <c r="E133" s="57">
        <f t="shared" si="8"/>
        <v>1</v>
      </c>
      <c r="F133" s="57">
        <f t="shared" si="5"/>
        <v>1</v>
      </c>
      <c r="G133" s="57">
        <f t="shared" si="6"/>
        <v>1</v>
      </c>
      <c r="H133" s="129">
        <f>'Table 4 - Asset Cashflows'!F132</f>
        <v>0</v>
      </c>
      <c r="I133" s="129">
        <f>'Table 4 - Asset Cashflows'!C132</f>
        <v>0</v>
      </c>
    </row>
    <row r="134" spans="1:9" x14ac:dyDescent="0.25">
      <c r="A134" s="123">
        <f t="shared" si="7"/>
        <v>125</v>
      </c>
      <c r="B134" s="77">
        <f>(1+_xlfn.XLOOKUP(INT(($A134-1)/12)+1,'ZC Curve'!$B$8:$B$107,'ZC Curve'!R$9:R$108,,0))^(1/12)-1</f>
        <v>0</v>
      </c>
      <c r="C134" s="77">
        <f>(1+_xlfn.XLOOKUP(INT(($A134-1)/12)+1,'ZC Curve'!$B$8:$B$107,'ZC Curve'!S$9:S$108,,0))^(1/12)-1</f>
        <v>0</v>
      </c>
      <c r="D134" s="77">
        <f>(1+_xlfn.XLOOKUP(INT(($A134-1)/12)+1,'ZC Curve'!$B$8:$B$107,'ZC Curve'!T$9:T$108,,0))^(1/12)-1</f>
        <v>0</v>
      </c>
      <c r="E134" s="57">
        <f t="shared" si="8"/>
        <v>1</v>
      </c>
      <c r="F134" s="57">
        <f t="shared" si="5"/>
        <v>1</v>
      </c>
      <c r="G134" s="57">
        <f t="shared" si="6"/>
        <v>1</v>
      </c>
      <c r="H134" s="129">
        <f>'Table 4 - Asset Cashflows'!F133</f>
        <v>0</v>
      </c>
      <c r="I134" s="129">
        <f>'Table 4 - Asset Cashflows'!C133</f>
        <v>0</v>
      </c>
    </row>
    <row r="135" spans="1:9" x14ac:dyDescent="0.25">
      <c r="A135" s="123">
        <f t="shared" si="7"/>
        <v>126</v>
      </c>
      <c r="B135" s="77">
        <f>(1+_xlfn.XLOOKUP(INT(($A135-1)/12)+1,'ZC Curve'!$B$8:$B$107,'ZC Curve'!R$9:R$108,,0))^(1/12)-1</f>
        <v>0</v>
      </c>
      <c r="C135" s="77">
        <f>(1+_xlfn.XLOOKUP(INT(($A135-1)/12)+1,'ZC Curve'!$B$8:$B$107,'ZC Curve'!S$9:S$108,,0))^(1/12)-1</f>
        <v>0</v>
      </c>
      <c r="D135" s="77">
        <f>(1+_xlfn.XLOOKUP(INT(($A135-1)/12)+1,'ZC Curve'!$B$8:$B$107,'ZC Curve'!T$9:T$108,,0))^(1/12)-1</f>
        <v>0</v>
      </c>
      <c r="E135" s="57">
        <f t="shared" si="8"/>
        <v>1</v>
      </c>
      <c r="F135" s="57">
        <f t="shared" si="5"/>
        <v>1</v>
      </c>
      <c r="G135" s="57">
        <f t="shared" si="6"/>
        <v>1</v>
      </c>
      <c r="H135" s="129">
        <f>'Table 4 - Asset Cashflows'!F134</f>
        <v>0</v>
      </c>
      <c r="I135" s="129">
        <f>'Table 4 - Asset Cashflows'!C134</f>
        <v>0</v>
      </c>
    </row>
    <row r="136" spans="1:9" x14ac:dyDescent="0.25">
      <c r="A136" s="123">
        <f t="shared" si="7"/>
        <v>127</v>
      </c>
      <c r="B136" s="77">
        <f>(1+_xlfn.XLOOKUP(INT(($A136-1)/12)+1,'ZC Curve'!$B$8:$B$107,'ZC Curve'!R$9:R$108,,0))^(1/12)-1</f>
        <v>0</v>
      </c>
      <c r="C136" s="77">
        <f>(1+_xlfn.XLOOKUP(INT(($A136-1)/12)+1,'ZC Curve'!$B$8:$B$107,'ZC Curve'!S$9:S$108,,0))^(1/12)-1</f>
        <v>0</v>
      </c>
      <c r="D136" s="77">
        <f>(1+_xlfn.XLOOKUP(INT(($A136-1)/12)+1,'ZC Curve'!$B$8:$B$107,'ZC Curve'!T$9:T$108,,0))^(1/12)-1</f>
        <v>0</v>
      </c>
      <c r="E136" s="57">
        <f t="shared" si="8"/>
        <v>1</v>
      </c>
      <c r="F136" s="57">
        <f t="shared" si="5"/>
        <v>1</v>
      </c>
      <c r="G136" s="57">
        <f t="shared" si="6"/>
        <v>1</v>
      </c>
      <c r="H136" s="129">
        <f>'Table 4 - Asset Cashflows'!F135</f>
        <v>0</v>
      </c>
      <c r="I136" s="129">
        <f>'Table 4 - Asset Cashflows'!C135</f>
        <v>0</v>
      </c>
    </row>
    <row r="137" spans="1:9" x14ac:dyDescent="0.25">
      <c r="A137" s="123">
        <f t="shared" si="7"/>
        <v>128</v>
      </c>
      <c r="B137" s="77">
        <f>(1+_xlfn.XLOOKUP(INT(($A137-1)/12)+1,'ZC Curve'!$B$8:$B$107,'ZC Curve'!R$9:R$108,,0))^(1/12)-1</f>
        <v>0</v>
      </c>
      <c r="C137" s="77">
        <f>(1+_xlfn.XLOOKUP(INT(($A137-1)/12)+1,'ZC Curve'!$B$8:$B$107,'ZC Curve'!S$9:S$108,,0))^(1/12)-1</f>
        <v>0</v>
      </c>
      <c r="D137" s="77">
        <f>(1+_xlfn.XLOOKUP(INT(($A137-1)/12)+1,'ZC Curve'!$B$8:$B$107,'ZC Curve'!T$9:T$108,,0))^(1/12)-1</f>
        <v>0</v>
      </c>
      <c r="E137" s="57">
        <f t="shared" si="8"/>
        <v>1</v>
      </c>
      <c r="F137" s="57">
        <f t="shared" si="5"/>
        <v>1</v>
      </c>
      <c r="G137" s="57">
        <f t="shared" si="6"/>
        <v>1</v>
      </c>
      <c r="H137" s="129">
        <f>'Table 4 - Asset Cashflows'!F136</f>
        <v>0</v>
      </c>
      <c r="I137" s="129">
        <f>'Table 4 - Asset Cashflows'!C136</f>
        <v>0</v>
      </c>
    </row>
    <row r="138" spans="1:9" x14ac:dyDescent="0.25">
      <c r="A138" s="123">
        <f t="shared" si="7"/>
        <v>129</v>
      </c>
      <c r="B138" s="77">
        <f>(1+_xlfn.XLOOKUP(INT(($A138-1)/12)+1,'ZC Curve'!$B$8:$B$107,'ZC Curve'!R$9:R$108,,0))^(1/12)-1</f>
        <v>0</v>
      </c>
      <c r="C138" s="77">
        <f>(1+_xlfn.XLOOKUP(INT(($A138-1)/12)+1,'ZC Curve'!$B$8:$B$107,'ZC Curve'!S$9:S$108,,0))^(1/12)-1</f>
        <v>0</v>
      </c>
      <c r="D138" s="77">
        <f>(1+_xlfn.XLOOKUP(INT(($A138-1)/12)+1,'ZC Curve'!$B$8:$B$107,'ZC Curve'!T$9:T$108,,0))^(1/12)-1</f>
        <v>0</v>
      </c>
      <c r="E138" s="57">
        <f t="shared" si="8"/>
        <v>1</v>
      </c>
      <c r="F138" s="57">
        <f t="shared" si="5"/>
        <v>1</v>
      </c>
      <c r="G138" s="57">
        <f t="shared" si="6"/>
        <v>1</v>
      </c>
      <c r="H138" s="129">
        <f>'Table 4 - Asset Cashflows'!F137</f>
        <v>0</v>
      </c>
      <c r="I138" s="129">
        <f>'Table 4 - Asset Cashflows'!C137</f>
        <v>0</v>
      </c>
    </row>
    <row r="139" spans="1:9" x14ac:dyDescent="0.25">
      <c r="A139" s="123">
        <f t="shared" si="7"/>
        <v>130</v>
      </c>
      <c r="B139" s="77">
        <f>(1+_xlfn.XLOOKUP(INT(($A139-1)/12)+1,'ZC Curve'!$B$8:$B$107,'ZC Curve'!R$9:R$108,,0))^(1/12)-1</f>
        <v>0</v>
      </c>
      <c r="C139" s="77">
        <f>(1+_xlfn.XLOOKUP(INT(($A139-1)/12)+1,'ZC Curve'!$B$8:$B$107,'ZC Curve'!S$9:S$108,,0))^(1/12)-1</f>
        <v>0</v>
      </c>
      <c r="D139" s="77">
        <f>(1+_xlfn.XLOOKUP(INT(($A139-1)/12)+1,'ZC Curve'!$B$8:$B$107,'ZC Curve'!T$9:T$108,,0))^(1/12)-1</f>
        <v>0</v>
      </c>
      <c r="E139" s="57">
        <f t="shared" si="8"/>
        <v>1</v>
      </c>
      <c r="F139" s="57">
        <f t="shared" ref="F139:F202" si="9">F138/(1+C139)</f>
        <v>1</v>
      </c>
      <c r="G139" s="57">
        <f t="shared" ref="G139:G202" si="10">G138/(1+D139)</f>
        <v>1</v>
      </c>
      <c r="H139" s="129">
        <f>'Table 4 - Asset Cashflows'!F138</f>
        <v>0</v>
      </c>
      <c r="I139" s="129">
        <f>'Table 4 - Asset Cashflows'!C138</f>
        <v>0</v>
      </c>
    </row>
    <row r="140" spans="1:9" x14ac:dyDescent="0.25">
      <c r="A140" s="123">
        <f t="shared" ref="A140:A150" si="11">A139+1</f>
        <v>131</v>
      </c>
      <c r="B140" s="77">
        <f>(1+_xlfn.XLOOKUP(INT(($A140-1)/12)+1,'ZC Curve'!$B$8:$B$107,'ZC Curve'!R$9:R$108,,0))^(1/12)-1</f>
        <v>0</v>
      </c>
      <c r="C140" s="77">
        <f>(1+_xlfn.XLOOKUP(INT(($A140-1)/12)+1,'ZC Curve'!$B$8:$B$107,'ZC Curve'!S$9:S$108,,0))^(1/12)-1</f>
        <v>0</v>
      </c>
      <c r="D140" s="77">
        <f>(1+_xlfn.XLOOKUP(INT(($A140-1)/12)+1,'ZC Curve'!$B$8:$B$107,'ZC Curve'!T$9:T$108,,0))^(1/12)-1</f>
        <v>0</v>
      </c>
      <c r="E140" s="57">
        <f t="shared" ref="E140:E203" si="12">E139/(1+B140)</f>
        <v>1</v>
      </c>
      <c r="F140" s="57">
        <f t="shared" si="9"/>
        <v>1</v>
      </c>
      <c r="G140" s="57">
        <f t="shared" si="10"/>
        <v>1</v>
      </c>
      <c r="H140" s="129">
        <f>'Table 4 - Asset Cashflows'!F139</f>
        <v>0</v>
      </c>
      <c r="I140" s="129">
        <f>'Table 4 - Asset Cashflows'!C139</f>
        <v>0</v>
      </c>
    </row>
    <row r="141" spans="1:9" x14ac:dyDescent="0.25">
      <c r="A141" s="123">
        <f t="shared" si="11"/>
        <v>132</v>
      </c>
      <c r="B141" s="77">
        <f>(1+_xlfn.XLOOKUP(INT(($A141-1)/12)+1,'ZC Curve'!$B$8:$B$107,'ZC Curve'!R$9:R$108,,0))^(1/12)-1</f>
        <v>0</v>
      </c>
      <c r="C141" s="77">
        <f>(1+_xlfn.XLOOKUP(INT(($A141-1)/12)+1,'ZC Curve'!$B$8:$B$107,'ZC Curve'!S$9:S$108,,0))^(1/12)-1</f>
        <v>0</v>
      </c>
      <c r="D141" s="77">
        <f>(1+_xlfn.XLOOKUP(INT(($A141-1)/12)+1,'ZC Curve'!$B$8:$B$107,'ZC Curve'!T$9:T$108,,0))^(1/12)-1</f>
        <v>0</v>
      </c>
      <c r="E141" s="57">
        <f t="shared" si="12"/>
        <v>1</v>
      </c>
      <c r="F141" s="57">
        <f t="shared" si="9"/>
        <v>1</v>
      </c>
      <c r="G141" s="57">
        <f t="shared" si="10"/>
        <v>1</v>
      </c>
      <c r="H141" s="129">
        <f>'Table 4 - Asset Cashflows'!F140</f>
        <v>0</v>
      </c>
      <c r="I141" s="129">
        <f>'Table 4 - Asset Cashflows'!C140</f>
        <v>0</v>
      </c>
    </row>
    <row r="142" spans="1:9" x14ac:dyDescent="0.25">
      <c r="A142" s="123">
        <f t="shared" si="11"/>
        <v>133</v>
      </c>
      <c r="B142" s="77">
        <f>(1+_xlfn.XLOOKUP(INT(($A142-1)/12)+1,'ZC Curve'!$B$8:$B$107,'ZC Curve'!R$9:R$108,,0))^(1/12)-1</f>
        <v>0</v>
      </c>
      <c r="C142" s="77">
        <f>(1+_xlfn.XLOOKUP(INT(($A142-1)/12)+1,'ZC Curve'!$B$8:$B$107,'ZC Curve'!S$9:S$108,,0))^(1/12)-1</f>
        <v>0</v>
      </c>
      <c r="D142" s="77">
        <f>(1+_xlfn.XLOOKUP(INT(($A142-1)/12)+1,'ZC Curve'!$B$8:$B$107,'ZC Curve'!T$9:T$108,,0))^(1/12)-1</f>
        <v>0</v>
      </c>
      <c r="E142" s="57">
        <f t="shared" si="12"/>
        <v>1</v>
      </c>
      <c r="F142" s="57">
        <f t="shared" si="9"/>
        <v>1</v>
      </c>
      <c r="G142" s="57">
        <f t="shared" si="10"/>
        <v>1</v>
      </c>
      <c r="H142" s="129">
        <f>'Table 4 - Asset Cashflows'!F141</f>
        <v>0</v>
      </c>
      <c r="I142" s="129">
        <f>'Table 4 - Asset Cashflows'!C141</f>
        <v>0</v>
      </c>
    </row>
    <row r="143" spans="1:9" x14ac:dyDescent="0.25">
      <c r="A143" s="123">
        <f t="shared" si="11"/>
        <v>134</v>
      </c>
      <c r="B143" s="77">
        <f>(1+_xlfn.XLOOKUP(INT(($A143-1)/12)+1,'ZC Curve'!$B$8:$B$107,'ZC Curve'!R$9:R$108,,0))^(1/12)-1</f>
        <v>0</v>
      </c>
      <c r="C143" s="77">
        <f>(1+_xlfn.XLOOKUP(INT(($A143-1)/12)+1,'ZC Curve'!$B$8:$B$107,'ZC Curve'!S$9:S$108,,0))^(1/12)-1</f>
        <v>0</v>
      </c>
      <c r="D143" s="77">
        <f>(1+_xlfn.XLOOKUP(INT(($A143-1)/12)+1,'ZC Curve'!$B$8:$B$107,'ZC Curve'!T$9:T$108,,0))^(1/12)-1</f>
        <v>0</v>
      </c>
      <c r="E143" s="57">
        <f t="shared" si="12"/>
        <v>1</v>
      </c>
      <c r="F143" s="57">
        <f t="shared" si="9"/>
        <v>1</v>
      </c>
      <c r="G143" s="57">
        <f t="shared" si="10"/>
        <v>1</v>
      </c>
      <c r="H143" s="129">
        <f>'Table 4 - Asset Cashflows'!F142</f>
        <v>0</v>
      </c>
      <c r="I143" s="129">
        <f>'Table 4 - Asset Cashflows'!C142</f>
        <v>0</v>
      </c>
    </row>
    <row r="144" spans="1:9" x14ac:dyDescent="0.25">
      <c r="A144" s="123">
        <f t="shared" si="11"/>
        <v>135</v>
      </c>
      <c r="B144" s="77">
        <f>(1+_xlfn.XLOOKUP(INT(($A144-1)/12)+1,'ZC Curve'!$B$8:$B$107,'ZC Curve'!R$9:R$108,,0))^(1/12)-1</f>
        <v>0</v>
      </c>
      <c r="C144" s="77">
        <f>(1+_xlfn.XLOOKUP(INT(($A144-1)/12)+1,'ZC Curve'!$B$8:$B$107,'ZC Curve'!S$9:S$108,,0))^(1/12)-1</f>
        <v>0</v>
      </c>
      <c r="D144" s="77">
        <f>(1+_xlfn.XLOOKUP(INT(($A144-1)/12)+1,'ZC Curve'!$B$8:$B$107,'ZC Curve'!T$9:T$108,,0))^(1/12)-1</f>
        <v>0</v>
      </c>
      <c r="E144" s="57">
        <f t="shared" si="12"/>
        <v>1</v>
      </c>
      <c r="F144" s="57">
        <f t="shared" si="9"/>
        <v>1</v>
      </c>
      <c r="G144" s="57">
        <f t="shared" si="10"/>
        <v>1</v>
      </c>
      <c r="H144" s="129">
        <f>'Table 4 - Asset Cashflows'!F143</f>
        <v>0</v>
      </c>
      <c r="I144" s="129">
        <f>'Table 4 - Asset Cashflows'!C143</f>
        <v>0</v>
      </c>
    </row>
    <row r="145" spans="1:9" x14ac:dyDescent="0.25">
      <c r="A145" s="123">
        <f t="shared" si="11"/>
        <v>136</v>
      </c>
      <c r="B145" s="77">
        <f>(1+_xlfn.XLOOKUP(INT(($A145-1)/12)+1,'ZC Curve'!$B$8:$B$107,'ZC Curve'!R$9:R$108,,0))^(1/12)-1</f>
        <v>0</v>
      </c>
      <c r="C145" s="77">
        <f>(1+_xlfn.XLOOKUP(INT(($A145-1)/12)+1,'ZC Curve'!$B$8:$B$107,'ZC Curve'!S$9:S$108,,0))^(1/12)-1</f>
        <v>0</v>
      </c>
      <c r="D145" s="77">
        <f>(1+_xlfn.XLOOKUP(INT(($A145-1)/12)+1,'ZC Curve'!$B$8:$B$107,'ZC Curve'!T$9:T$108,,0))^(1/12)-1</f>
        <v>0</v>
      </c>
      <c r="E145" s="57">
        <f t="shared" si="12"/>
        <v>1</v>
      </c>
      <c r="F145" s="57">
        <f t="shared" si="9"/>
        <v>1</v>
      </c>
      <c r="G145" s="57">
        <f t="shared" si="10"/>
        <v>1</v>
      </c>
      <c r="H145" s="129">
        <f>'Table 4 - Asset Cashflows'!F144</f>
        <v>0</v>
      </c>
      <c r="I145" s="129">
        <f>'Table 4 - Asset Cashflows'!C144</f>
        <v>0</v>
      </c>
    </row>
    <row r="146" spans="1:9" x14ac:dyDescent="0.25">
      <c r="A146" s="123">
        <f t="shared" si="11"/>
        <v>137</v>
      </c>
      <c r="B146" s="77">
        <f>(1+_xlfn.XLOOKUP(INT(($A146-1)/12)+1,'ZC Curve'!$B$8:$B$107,'ZC Curve'!R$9:R$108,,0))^(1/12)-1</f>
        <v>0</v>
      </c>
      <c r="C146" s="77">
        <f>(1+_xlfn.XLOOKUP(INT(($A146-1)/12)+1,'ZC Curve'!$B$8:$B$107,'ZC Curve'!S$9:S$108,,0))^(1/12)-1</f>
        <v>0</v>
      </c>
      <c r="D146" s="77">
        <f>(1+_xlfn.XLOOKUP(INT(($A146-1)/12)+1,'ZC Curve'!$B$8:$B$107,'ZC Curve'!T$9:T$108,,0))^(1/12)-1</f>
        <v>0</v>
      </c>
      <c r="E146" s="57">
        <f t="shared" si="12"/>
        <v>1</v>
      </c>
      <c r="F146" s="57">
        <f t="shared" si="9"/>
        <v>1</v>
      </c>
      <c r="G146" s="57">
        <f t="shared" si="10"/>
        <v>1</v>
      </c>
      <c r="H146" s="129">
        <f>'Table 4 - Asset Cashflows'!F145</f>
        <v>0</v>
      </c>
      <c r="I146" s="129">
        <f>'Table 4 - Asset Cashflows'!C145</f>
        <v>0</v>
      </c>
    </row>
    <row r="147" spans="1:9" x14ac:dyDescent="0.25">
      <c r="A147" s="123">
        <f t="shared" si="11"/>
        <v>138</v>
      </c>
      <c r="B147" s="77">
        <f>(1+_xlfn.XLOOKUP(INT(($A147-1)/12)+1,'ZC Curve'!$B$8:$B$107,'ZC Curve'!R$9:R$108,,0))^(1/12)-1</f>
        <v>0</v>
      </c>
      <c r="C147" s="77">
        <f>(1+_xlfn.XLOOKUP(INT(($A147-1)/12)+1,'ZC Curve'!$B$8:$B$107,'ZC Curve'!S$9:S$108,,0))^(1/12)-1</f>
        <v>0</v>
      </c>
      <c r="D147" s="77">
        <f>(1+_xlfn.XLOOKUP(INT(($A147-1)/12)+1,'ZC Curve'!$B$8:$B$107,'ZC Curve'!T$9:T$108,,0))^(1/12)-1</f>
        <v>0</v>
      </c>
      <c r="E147" s="57">
        <f t="shared" si="12"/>
        <v>1</v>
      </c>
      <c r="F147" s="57">
        <f t="shared" si="9"/>
        <v>1</v>
      </c>
      <c r="G147" s="57">
        <f t="shared" si="10"/>
        <v>1</v>
      </c>
      <c r="H147" s="129">
        <f>'Table 4 - Asset Cashflows'!F146</f>
        <v>0</v>
      </c>
      <c r="I147" s="129">
        <f>'Table 4 - Asset Cashflows'!C146</f>
        <v>0</v>
      </c>
    </row>
    <row r="148" spans="1:9" x14ac:dyDescent="0.25">
      <c r="A148" s="123">
        <f t="shared" si="11"/>
        <v>139</v>
      </c>
      <c r="B148" s="77">
        <f>(1+_xlfn.XLOOKUP(INT(($A148-1)/12)+1,'ZC Curve'!$B$8:$B$107,'ZC Curve'!R$9:R$108,,0))^(1/12)-1</f>
        <v>0</v>
      </c>
      <c r="C148" s="77">
        <f>(1+_xlfn.XLOOKUP(INT(($A148-1)/12)+1,'ZC Curve'!$B$8:$B$107,'ZC Curve'!S$9:S$108,,0))^(1/12)-1</f>
        <v>0</v>
      </c>
      <c r="D148" s="77">
        <f>(1+_xlfn.XLOOKUP(INT(($A148-1)/12)+1,'ZC Curve'!$B$8:$B$107,'ZC Curve'!T$9:T$108,,0))^(1/12)-1</f>
        <v>0</v>
      </c>
      <c r="E148" s="57">
        <f t="shared" si="12"/>
        <v>1</v>
      </c>
      <c r="F148" s="57">
        <f t="shared" si="9"/>
        <v>1</v>
      </c>
      <c r="G148" s="57">
        <f t="shared" si="10"/>
        <v>1</v>
      </c>
      <c r="H148" s="129">
        <f>'Table 4 - Asset Cashflows'!F147</f>
        <v>0</v>
      </c>
      <c r="I148" s="129">
        <f>'Table 4 - Asset Cashflows'!C147</f>
        <v>0</v>
      </c>
    </row>
    <row r="149" spans="1:9" x14ac:dyDescent="0.25">
      <c r="A149" s="123">
        <f t="shared" si="11"/>
        <v>140</v>
      </c>
      <c r="B149" s="77">
        <f>(1+_xlfn.XLOOKUP(INT(($A149-1)/12)+1,'ZC Curve'!$B$8:$B$107,'ZC Curve'!R$9:R$108,,0))^(1/12)-1</f>
        <v>0</v>
      </c>
      <c r="C149" s="77">
        <f>(1+_xlfn.XLOOKUP(INT(($A149-1)/12)+1,'ZC Curve'!$B$8:$B$107,'ZC Curve'!S$9:S$108,,0))^(1/12)-1</f>
        <v>0</v>
      </c>
      <c r="D149" s="77">
        <f>(1+_xlfn.XLOOKUP(INT(($A149-1)/12)+1,'ZC Curve'!$B$8:$B$107,'ZC Curve'!T$9:T$108,,0))^(1/12)-1</f>
        <v>0</v>
      </c>
      <c r="E149" s="57">
        <f t="shared" si="12"/>
        <v>1</v>
      </c>
      <c r="F149" s="57">
        <f t="shared" si="9"/>
        <v>1</v>
      </c>
      <c r="G149" s="57">
        <f t="shared" si="10"/>
        <v>1</v>
      </c>
      <c r="H149" s="129">
        <f>'Table 4 - Asset Cashflows'!F148</f>
        <v>0</v>
      </c>
      <c r="I149" s="129">
        <f>'Table 4 - Asset Cashflows'!C148</f>
        <v>0</v>
      </c>
    </row>
    <row r="150" spans="1:9" x14ac:dyDescent="0.25">
      <c r="A150" s="123">
        <f t="shared" si="11"/>
        <v>141</v>
      </c>
      <c r="B150" s="77">
        <f>(1+_xlfn.XLOOKUP(INT(($A150-1)/12)+1,'ZC Curve'!$B$8:$B$107,'ZC Curve'!R$9:R$108,,0))^(1/12)-1</f>
        <v>0</v>
      </c>
      <c r="C150" s="77">
        <f>(1+_xlfn.XLOOKUP(INT(($A150-1)/12)+1,'ZC Curve'!$B$8:$B$107,'ZC Curve'!S$9:S$108,,0))^(1/12)-1</f>
        <v>0</v>
      </c>
      <c r="D150" s="77">
        <f>(1+_xlfn.XLOOKUP(INT(($A150-1)/12)+1,'ZC Curve'!$B$8:$B$107,'ZC Curve'!T$9:T$108,,0))^(1/12)-1</f>
        <v>0</v>
      </c>
      <c r="E150" s="57">
        <f t="shared" si="12"/>
        <v>1</v>
      </c>
      <c r="F150" s="57">
        <f t="shared" si="9"/>
        <v>1</v>
      </c>
      <c r="G150" s="57">
        <f t="shared" si="10"/>
        <v>1</v>
      </c>
      <c r="H150" s="129">
        <f>'Table 4 - Asset Cashflows'!F149</f>
        <v>0</v>
      </c>
      <c r="I150" s="129">
        <f>'Table 4 - Asset Cashflows'!C149</f>
        <v>0</v>
      </c>
    </row>
    <row r="151" spans="1:9" x14ac:dyDescent="0.25">
      <c r="A151" s="123">
        <f t="shared" ref="A151:A214" si="13">A150+1</f>
        <v>142</v>
      </c>
      <c r="B151" s="77">
        <f>(1+_xlfn.XLOOKUP(INT(($A151-1)/12)+1,'ZC Curve'!$B$8:$B$107,'ZC Curve'!R$9:R$108,,0))^(1/12)-1</f>
        <v>0</v>
      </c>
      <c r="C151" s="77">
        <f>(1+_xlfn.XLOOKUP(INT(($A151-1)/12)+1,'ZC Curve'!$B$8:$B$107,'ZC Curve'!S$9:S$108,,0))^(1/12)-1</f>
        <v>0</v>
      </c>
      <c r="D151" s="77">
        <f>(1+_xlfn.XLOOKUP(INT(($A151-1)/12)+1,'ZC Curve'!$B$8:$B$107,'ZC Curve'!T$9:T$108,,0))^(1/12)-1</f>
        <v>0</v>
      </c>
      <c r="E151" s="57">
        <f t="shared" si="12"/>
        <v>1</v>
      </c>
      <c r="F151" s="57">
        <f t="shared" si="9"/>
        <v>1</v>
      </c>
      <c r="G151" s="57">
        <f t="shared" si="10"/>
        <v>1</v>
      </c>
      <c r="H151" s="129">
        <f>'Table 4 - Asset Cashflows'!F150</f>
        <v>0</v>
      </c>
      <c r="I151" s="129">
        <f>'Table 4 - Asset Cashflows'!C150</f>
        <v>0</v>
      </c>
    </row>
    <row r="152" spans="1:9" x14ac:dyDescent="0.25">
      <c r="A152" s="123">
        <f t="shared" si="13"/>
        <v>143</v>
      </c>
      <c r="B152" s="77">
        <f>(1+_xlfn.XLOOKUP(INT(($A152-1)/12)+1,'ZC Curve'!$B$8:$B$107,'ZC Curve'!R$9:R$108,,0))^(1/12)-1</f>
        <v>0</v>
      </c>
      <c r="C152" s="77">
        <f>(1+_xlfn.XLOOKUP(INT(($A152-1)/12)+1,'ZC Curve'!$B$8:$B$107,'ZC Curve'!S$9:S$108,,0))^(1/12)-1</f>
        <v>0</v>
      </c>
      <c r="D152" s="77">
        <f>(1+_xlfn.XLOOKUP(INT(($A152-1)/12)+1,'ZC Curve'!$B$8:$B$107,'ZC Curve'!T$9:T$108,,0))^(1/12)-1</f>
        <v>0</v>
      </c>
      <c r="E152" s="57">
        <f t="shared" si="12"/>
        <v>1</v>
      </c>
      <c r="F152" s="57">
        <f t="shared" si="9"/>
        <v>1</v>
      </c>
      <c r="G152" s="57">
        <f t="shared" si="10"/>
        <v>1</v>
      </c>
      <c r="H152" s="129">
        <f>'Table 4 - Asset Cashflows'!F151</f>
        <v>0</v>
      </c>
      <c r="I152" s="129">
        <f>'Table 4 - Asset Cashflows'!C151</f>
        <v>0</v>
      </c>
    </row>
    <row r="153" spans="1:9" x14ac:dyDescent="0.25">
      <c r="A153" s="123">
        <f t="shared" si="13"/>
        <v>144</v>
      </c>
      <c r="B153" s="77">
        <f>(1+_xlfn.XLOOKUP(INT(($A153-1)/12)+1,'ZC Curve'!$B$8:$B$107,'ZC Curve'!R$9:R$108,,0))^(1/12)-1</f>
        <v>0</v>
      </c>
      <c r="C153" s="77">
        <f>(1+_xlfn.XLOOKUP(INT(($A153-1)/12)+1,'ZC Curve'!$B$8:$B$107,'ZC Curve'!S$9:S$108,,0))^(1/12)-1</f>
        <v>0</v>
      </c>
      <c r="D153" s="77">
        <f>(1+_xlfn.XLOOKUP(INT(($A153-1)/12)+1,'ZC Curve'!$B$8:$B$107,'ZC Curve'!T$9:T$108,,0))^(1/12)-1</f>
        <v>0</v>
      </c>
      <c r="E153" s="57">
        <f t="shared" si="12"/>
        <v>1</v>
      </c>
      <c r="F153" s="57">
        <f t="shared" si="9"/>
        <v>1</v>
      </c>
      <c r="G153" s="57">
        <f t="shared" si="10"/>
        <v>1</v>
      </c>
      <c r="H153" s="129">
        <f>'Table 4 - Asset Cashflows'!F152</f>
        <v>0</v>
      </c>
      <c r="I153" s="129">
        <f>'Table 4 - Asset Cashflows'!C152</f>
        <v>0</v>
      </c>
    </row>
    <row r="154" spans="1:9" x14ac:dyDescent="0.25">
      <c r="A154" s="123">
        <f t="shared" si="13"/>
        <v>145</v>
      </c>
      <c r="B154" s="77">
        <f>(1+_xlfn.XLOOKUP(INT(($A154-1)/12)+1,'ZC Curve'!$B$8:$B$107,'ZC Curve'!R$9:R$108,,0))^(1/12)-1</f>
        <v>0</v>
      </c>
      <c r="C154" s="77">
        <f>(1+_xlfn.XLOOKUP(INT(($A154-1)/12)+1,'ZC Curve'!$B$8:$B$107,'ZC Curve'!S$9:S$108,,0))^(1/12)-1</f>
        <v>0</v>
      </c>
      <c r="D154" s="77">
        <f>(1+_xlfn.XLOOKUP(INT(($A154-1)/12)+1,'ZC Curve'!$B$8:$B$107,'ZC Curve'!T$9:T$108,,0))^(1/12)-1</f>
        <v>0</v>
      </c>
      <c r="E154" s="57">
        <f t="shared" si="12"/>
        <v>1</v>
      </c>
      <c r="F154" s="57">
        <f t="shared" si="9"/>
        <v>1</v>
      </c>
      <c r="G154" s="57">
        <f t="shared" si="10"/>
        <v>1</v>
      </c>
      <c r="H154" s="129">
        <f>'Table 4 - Asset Cashflows'!F153</f>
        <v>0</v>
      </c>
      <c r="I154" s="129">
        <f>'Table 4 - Asset Cashflows'!C153</f>
        <v>0</v>
      </c>
    </row>
    <row r="155" spans="1:9" x14ac:dyDescent="0.25">
      <c r="A155" s="123">
        <f t="shared" si="13"/>
        <v>146</v>
      </c>
      <c r="B155" s="77">
        <f>(1+_xlfn.XLOOKUP(INT(($A155-1)/12)+1,'ZC Curve'!$B$8:$B$107,'ZC Curve'!R$9:R$108,,0))^(1/12)-1</f>
        <v>0</v>
      </c>
      <c r="C155" s="77">
        <f>(1+_xlfn.XLOOKUP(INT(($A155-1)/12)+1,'ZC Curve'!$B$8:$B$107,'ZC Curve'!S$9:S$108,,0))^(1/12)-1</f>
        <v>0</v>
      </c>
      <c r="D155" s="77">
        <f>(1+_xlfn.XLOOKUP(INT(($A155-1)/12)+1,'ZC Curve'!$B$8:$B$107,'ZC Curve'!T$9:T$108,,0))^(1/12)-1</f>
        <v>0</v>
      </c>
      <c r="E155" s="57">
        <f t="shared" si="12"/>
        <v>1</v>
      </c>
      <c r="F155" s="57">
        <f t="shared" si="9"/>
        <v>1</v>
      </c>
      <c r="G155" s="57">
        <f t="shared" si="10"/>
        <v>1</v>
      </c>
      <c r="H155" s="129">
        <f>'Table 4 - Asset Cashflows'!F154</f>
        <v>0</v>
      </c>
      <c r="I155" s="129">
        <f>'Table 4 - Asset Cashflows'!C154</f>
        <v>0</v>
      </c>
    </row>
    <row r="156" spans="1:9" x14ac:dyDescent="0.25">
      <c r="A156" s="123">
        <f t="shared" si="13"/>
        <v>147</v>
      </c>
      <c r="B156" s="77">
        <f>(1+_xlfn.XLOOKUP(INT(($A156-1)/12)+1,'ZC Curve'!$B$8:$B$107,'ZC Curve'!R$9:R$108,,0))^(1/12)-1</f>
        <v>0</v>
      </c>
      <c r="C156" s="77">
        <f>(1+_xlfn.XLOOKUP(INT(($A156-1)/12)+1,'ZC Curve'!$B$8:$B$107,'ZC Curve'!S$9:S$108,,0))^(1/12)-1</f>
        <v>0</v>
      </c>
      <c r="D156" s="77">
        <f>(1+_xlfn.XLOOKUP(INT(($A156-1)/12)+1,'ZC Curve'!$B$8:$B$107,'ZC Curve'!T$9:T$108,,0))^(1/12)-1</f>
        <v>0</v>
      </c>
      <c r="E156" s="57">
        <f t="shared" si="12"/>
        <v>1</v>
      </c>
      <c r="F156" s="57">
        <f t="shared" si="9"/>
        <v>1</v>
      </c>
      <c r="G156" s="57">
        <f t="shared" si="10"/>
        <v>1</v>
      </c>
      <c r="H156" s="129">
        <f>'Table 4 - Asset Cashflows'!F155</f>
        <v>0</v>
      </c>
      <c r="I156" s="129">
        <f>'Table 4 - Asset Cashflows'!C155</f>
        <v>0</v>
      </c>
    </row>
    <row r="157" spans="1:9" x14ac:dyDescent="0.25">
      <c r="A157" s="123">
        <f t="shared" si="13"/>
        <v>148</v>
      </c>
      <c r="B157" s="77">
        <f>(1+_xlfn.XLOOKUP(INT(($A157-1)/12)+1,'ZC Curve'!$B$8:$B$107,'ZC Curve'!R$9:R$108,,0))^(1/12)-1</f>
        <v>0</v>
      </c>
      <c r="C157" s="77">
        <f>(1+_xlfn.XLOOKUP(INT(($A157-1)/12)+1,'ZC Curve'!$B$8:$B$107,'ZC Curve'!S$9:S$108,,0))^(1/12)-1</f>
        <v>0</v>
      </c>
      <c r="D157" s="77">
        <f>(1+_xlfn.XLOOKUP(INT(($A157-1)/12)+1,'ZC Curve'!$B$8:$B$107,'ZC Curve'!T$9:T$108,,0))^(1/12)-1</f>
        <v>0</v>
      </c>
      <c r="E157" s="57">
        <f t="shared" si="12"/>
        <v>1</v>
      </c>
      <c r="F157" s="57">
        <f t="shared" si="9"/>
        <v>1</v>
      </c>
      <c r="G157" s="57">
        <f t="shared" si="10"/>
        <v>1</v>
      </c>
      <c r="H157" s="129">
        <f>'Table 4 - Asset Cashflows'!F156</f>
        <v>0</v>
      </c>
      <c r="I157" s="129">
        <f>'Table 4 - Asset Cashflows'!C156</f>
        <v>0</v>
      </c>
    </row>
    <row r="158" spans="1:9" x14ac:dyDescent="0.25">
      <c r="A158" s="123">
        <f t="shared" si="13"/>
        <v>149</v>
      </c>
      <c r="B158" s="77">
        <f>(1+_xlfn.XLOOKUP(INT(($A158-1)/12)+1,'ZC Curve'!$B$8:$B$107,'ZC Curve'!R$9:R$108,,0))^(1/12)-1</f>
        <v>0</v>
      </c>
      <c r="C158" s="77">
        <f>(1+_xlfn.XLOOKUP(INT(($A158-1)/12)+1,'ZC Curve'!$B$8:$B$107,'ZC Curve'!S$9:S$108,,0))^(1/12)-1</f>
        <v>0</v>
      </c>
      <c r="D158" s="77">
        <f>(1+_xlfn.XLOOKUP(INT(($A158-1)/12)+1,'ZC Curve'!$B$8:$B$107,'ZC Curve'!T$9:T$108,,0))^(1/12)-1</f>
        <v>0</v>
      </c>
      <c r="E158" s="57">
        <f t="shared" si="12"/>
        <v>1</v>
      </c>
      <c r="F158" s="57">
        <f t="shared" si="9"/>
        <v>1</v>
      </c>
      <c r="G158" s="57">
        <f t="shared" si="10"/>
        <v>1</v>
      </c>
      <c r="H158" s="129">
        <f>'Table 4 - Asset Cashflows'!F157</f>
        <v>0</v>
      </c>
      <c r="I158" s="129">
        <f>'Table 4 - Asset Cashflows'!C157</f>
        <v>0</v>
      </c>
    </row>
    <row r="159" spans="1:9" x14ac:dyDescent="0.25">
      <c r="A159" s="123">
        <f t="shared" si="13"/>
        <v>150</v>
      </c>
      <c r="B159" s="77">
        <f>(1+_xlfn.XLOOKUP(INT(($A159-1)/12)+1,'ZC Curve'!$B$8:$B$107,'ZC Curve'!R$9:R$108,,0))^(1/12)-1</f>
        <v>0</v>
      </c>
      <c r="C159" s="77">
        <f>(1+_xlfn.XLOOKUP(INT(($A159-1)/12)+1,'ZC Curve'!$B$8:$B$107,'ZC Curve'!S$9:S$108,,0))^(1/12)-1</f>
        <v>0</v>
      </c>
      <c r="D159" s="77">
        <f>(1+_xlfn.XLOOKUP(INT(($A159-1)/12)+1,'ZC Curve'!$B$8:$B$107,'ZC Curve'!T$9:T$108,,0))^(1/12)-1</f>
        <v>0</v>
      </c>
      <c r="E159" s="57">
        <f t="shared" si="12"/>
        <v>1</v>
      </c>
      <c r="F159" s="57">
        <f t="shared" si="9"/>
        <v>1</v>
      </c>
      <c r="G159" s="57">
        <f t="shared" si="10"/>
        <v>1</v>
      </c>
      <c r="H159" s="129">
        <f>'Table 4 - Asset Cashflows'!F158</f>
        <v>0</v>
      </c>
      <c r="I159" s="129">
        <f>'Table 4 - Asset Cashflows'!C158</f>
        <v>0</v>
      </c>
    </row>
    <row r="160" spans="1:9" x14ac:dyDescent="0.25">
      <c r="A160" s="123">
        <f t="shared" si="13"/>
        <v>151</v>
      </c>
      <c r="B160" s="77">
        <f>(1+_xlfn.XLOOKUP(INT(($A160-1)/12)+1,'ZC Curve'!$B$8:$B$107,'ZC Curve'!R$9:R$108,,0))^(1/12)-1</f>
        <v>0</v>
      </c>
      <c r="C160" s="77">
        <f>(1+_xlfn.XLOOKUP(INT(($A160-1)/12)+1,'ZC Curve'!$B$8:$B$107,'ZC Curve'!S$9:S$108,,0))^(1/12)-1</f>
        <v>0</v>
      </c>
      <c r="D160" s="77">
        <f>(1+_xlfn.XLOOKUP(INT(($A160-1)/12)+1,'ZC Curve'!$B$8:$B$107,'ZC Curve'!T$9:T$108,,0))^(1/12)-1</f>
        <v>0</v>
      </c>
      <c r="E160" s="57">
        <f t="shared" si="12"/>
        <v>1</v>
      </c>
      <c r="F160" s="57">
        <f t="shared" si="9"/>
        <v>1</v>
      </c>
      <c r="G160" s="57">
        <f t="shared" si="10"/>
        <v>1</v>
      </c>
      <c r="H160" s="129">
        <f>'Table 4 - Asset Cashflows'!F159</f>
        <v>0</v>
      </c>
      <c r="I160" s="129">
        <f>'Table 4 - Asset Cashflows'!C159</f>
        <v>0</v>
      </c>
    </row>
    <row r="161" spans="1:9" x14ac:dyDescent="0.25">
      <c r="A161" s="123">
        <f t="shared" si="13"/>
        <v>152</v>
      </c>
      <c r="B161" s="77">
        <f>(1+_xlfn.XLOOKUP(INT(($A161-1)/12)+1,'ZC Curve'!$B$8:$B$107,'ZC Curve'!R$9:R$108,,0))^(1/12)-1</f>
        <v>0</v>
      </c>
      <c r="C161" s="77">
        <f>(1+_xlfn.XLOOKUP(INT(($A161-1)/12)+1,'ZC Curve'!$B$8:$B$107,'ZC Curve'!S$9:S$108,,0))^(1/12)-1</f>
        <v>0</v>
      </c>
      <c r="D161" s="77">
        <f>(1+_xlfn.XLOOKUP(INT(($A161-1)/12)+1,'ZC Curve'!$B$8:$B$107,'ZC Curve'!T$9:T$108,,0))^(1/12)-1</f>
        <v>0</v>
      </c>
      <c r="E161" s="57">
        <f t="shared" si="12"/>
        <v>1</v>
      </c>
      <c r="F161" s="57">
        <f t="shared" si="9"/>
        <v>1</v>
      </c>
      <c r="G161" s="57">
        <f t="shared" si="10"/>
        <v>1</v>
      </c>
      <c r="H161" s="129">
        <f>'Table 4 - Asset Cashflows'!F160</f>
        <v>0</v>
      </c>
      <c r="I161" s="129">
        <f>'Table 4 - Asset Cashflows'!C160</f>
        <v>0</v>
      </c>
    </row>
    <row r="162" spans="1:9" x14ac:dyDescent="0.25">
      <c r="A162" s="123">
        <f t="shared" si="13"/>
        <v>153</v>
      </c>
      <c r="B162" s="77">
        <f>(1+_xlfn.XLOOKUP(INT(($A162-1)/12)+1,'ZC Curve'!$B$8:$B$107,'ZC Curve'!R$9:R$108,,0))^(1/12)-1</f>
        <v>0</v>
      </c>
      <c r="C162" s="77">
        <f>(1+_xlfn.XLOOKUP(INT(($A162-1)/12)+1,'ZC Curve'!$B$8:$B$107,'ZC Curve'!S$9:S$108,,0))^(1/12)-1</f>
        <v>0</v>
      </c>
      <c r="D162" s="77">
        <f>(1+_xlfn.XLOOKUP(INT(($A162-1)/12)+1,'ZC Curve'!$B$8:$B$107,'ZC Curve'!T$9:T$108,,0))^(1/12)-1</f>
        <v>0</v>
      </c>
      <c r="E162" s="57">
        <f t="shared" si="12"/>
        <v>1</v>
      </c>
      <c r="F162" s="57">
        <f t="shared" si="9"/>
        <v>1</v>
      </c>
      <c r="G162" s="57">
        <f t="shared" si="10"/>
        <v>1</v>
      </c>
      <c r="H162" s="129">
        <f>'Table 4 - Asset Cashflows'!F161</f>
        <v>0</v>
      </c>
      <c r="I162" s="129">
        <f>'Table 4 - Asset Cashflows'!C161</f>
        <v>0</v>
      </c>
    </row>
    <row r="163" spans="1:9" x14ac:dyDescent="0.25">
      <c r="A163" s="123">
        <f t="shared" si="13"/>
        <v>154</v>
      </c>
      <c r="B163" s="77">
        <f>(1+_xlfn.XLOOKUP(INT(($A163-1)/12)+1,'ZC Curve'!$B$8:$B$107,'ZC Curve'!R$9:R$108,,0))^(1/12)-1</f>
        <v>0</v>
      </c>
      <c r="C163" s="77">
        <f>(1+_xlfn.XLOOKUP(INT(($A163-1)/12)+1,'ZC Curve'!$B$8:$B$107,'ZC Curve'!S$9:S$108,,0))^(1/12)-1</f>
        <v>0</v>
      </c>
      <c r="D163" s="77">
        <f>(1+_xlfn.XLOOKUP(INT(($A163-1)/12)+1,'ZC Curve'!$B$8:$B$107,'ZC Curve'!T$9:T$108,,0))^(1/12)-1</f>
        <v>0</v>
      </c>
      <c r="E163" s="57">
        <f t="shared" si="12"/>
        <v>1</v>
      </c>
      <c r="F163" s="57">
        <f t="shared" si="9"/>
        <v>1</v>
      </c>
      <c r="G163" s="57">
        <f t="shared" si="10"/>
        <v>1</v>
      </c>
      <c r="H163" s="129">
        <f>'Table 4 - Asset Cashflows'!F162</f>
        <v>0</v>
      </c>
      <c r="I163" s="129">
        <f>'Table 4 - Asset Cashflows'!C162</f>
        <v>0</v>
      </c>
    </row>
    <row r="164" spans="1:9" x14ac:dyDescent="0.25">
      <c r="A164" s="123">
        <f t="shared" si="13"/>
        <v>155</v>
      </c>
      <c r="B164" s="77">
        <f>(1+_xlfn.XLOOKUP(INT(($A164-1)/12)+1,'ZC Curve'!$B$8:$B$107,'ZC Curve'!R$9:R$108,,0))^(1/12)-1</f>
        <v>0</v>
      </c>
      <c r="C164" s="77">
        <f>(1+_xlfn.XLOOKUP(INT(($A164-1)/12)+1,'ZC Curve'!$B$8:$B$107,'ZC Curve'!S$9:S$108,,0))^(1/12)-1</f>
        <v>0</v>
      </c>
      <c r="D164" s="77">
        <f>(1+_xlfn.XLOOKUP(INT(($A164-1)/12)+1,'ZC Curve'!$B$8:$B$107,'ZC Curve'!T$9:T$108,,0))^(1/12)-1</f>
        <v>0</v>
      </c>
      <c r="E164" s="57">
        <f t="shared" si="12"/>
        <v>1</v>
      </c>
      <c r="F164" s="57">
        <f t="shared" si="9"/>
        <v>1</v>
      </c>
      <c r="G164" s="57">
        <f t="shared" si="10"/>
        <v>1</v>
      </c>
      <c r="H164" s="129">
        <f>'Table 4 - Asset Cashflows'!F163</f>
        <v>0</v>
      </c>
      <c r="I164" s="129">
        <f>'Table 4 - Asset Cashflows'!C163</f>
        <v>0</v>
      </c>
    </row>
    <row r="165" spans="1:9" x14ac:dyDescent="0.25">
      <c r="A165" s="123">
        <f t="shared" si="13"/>
        <v>156</v>
      </c>
      <c r="B165" s="77">
        <f>(1+_xlfn.XLOOKUP(INT(($A165-1)/12)+1,'ZC Curve'!$B$8:$B$107,'ZC Curve'!R$9:R$108,,0))^(1/12)-1</f>
        <v>0</v>
      </c>
      <c r="C165" s="77">
        <f>(1+_xlfn.XLOOKUP(INT(($A165-1)/12)+1,'ZC Curve'!$B$8:$B$107,'ZC Curve'!S$9:S$108,,0))^(1/12)-1</f>
        <v>0</v>
      </c>
      <c r="D165" s="77">
        <f>(1+_xlfn.XLOOKUP(INT(($A165-1)/12)+1,'ZC Curve'!$B$8:$B$107,'ZC Curve'!T$9:T$108,,0))^(1/12)-1</f>
        <v>0</v>
      </c>
      <c r="E165" s="57">
        <f t="shared" si="12"/>
        <v>1</v>
      </c>
      <c r="F165" s="57">
        <f t="shared" si="9"/>
        <v>1</v>
      </c>
      <c r="G165" s="57">
        <f t="shared" si="10"/>
        <v>1</v>
      </c>
      <c r="H165" s="129">
        <f>'Table 4 - Asset Cashflows'!F164</f>
        <v>0</v>
      </c>
      <c r="I165" s="129">
        <f>'Table 4 - Asset Cashflows'!C164</f>
        <v>0</v>
      </c>
    </row>
    <row r="166" spans="1:9" x14ac:dyDescent="0.25">
      <c r="A166" s="123">
        <f t="shared" si="13"/>
        <v>157</v>
      </c>
      <c r="B166" s="77">
        <f>(1+_xlfn.XLOOKUP(INT(($A166-1)/12)+1,'ZC Curve'!$B$8:$B$107,'ZC Curve'!R$9:R$108,,0))^(1/12)-1</f>
        <v>0</v>
      </c>
      <c r="C166" s="77">
        <f>(1+_xlfn.XLOOKUP(INT(($A166-1)/12)+1,'ZC Curve'!$B$8:$B$107,'ZC Curve'!S$9:S$108,,0))^(1/12)-1</f>
        <v>0</v>
      </c>
      <c r="D166" s="77">
        <f>(1+_xlfn.XLOOKUP(INT(($A166-1)/12)+1,'ZC Curve'!$B$8:$B$107,'ZC Curve'!T$9:T$108,,0))^(1/12)-1</f>
        <v>0</v>
      </c>
      <c r="E166" s="57">
        <f t="shared" si="12"/>
        <v>1</v>
      </c>
      <c r="F166" s="57">
        <f t="shared" si="9"/>
        <v>1</v>
      </c>
      <c r="G166" s="57">
        <f t="shared" si="10"/>
        <v>1</v>
      </c>
      <c r="H166" s="129">
        <f>'Table 4 - Asset Cashflows'!F165</f>
        <v>0</v>
      </c>
      <c r="I166" s="129">
        <f>'Table 4 - Asset Cashflows'!C165</f>
        <v>0</v>
      </c>
    </row>
    <row r="167" spans="1:9" x14ac:dyDescent="0.25">
      <c r="A167" s="123">
        <f t="shared" si="13"/>
        <v>158</v>
      </c>
      <c r="B167" s="77">
        <f>(1+_xlfn.XLOOKUP(INT(($A167-1)/12)+1,'ZC Curve'!$B$8:$B$107,'ZC Curve'!R$9:R$108,,0))^(1/12)-1</f>
        <v>0</v>
      </c>
      <c r="C167" s="77">
        <f>(1+_xlfn.XLOOKUP(INT(($A167-1)/12)+1,'ZC Curve'!$B$8:$B$107,'ZC Curve'!S$9:S$108,,0))^(1/12)-1</f>
        <v>0</v>
      </c>
      <c r="D167" s="77">
        <f>(1+_xlfn.XLOOKUP(INT(($A167-1)/12)+1,'ZC Curve'!$B$8:$B$107,'ZC Curve'!T$9:T$108,,0))^(1/12)-1</f>
        <v>0</v>
      </c>
      <c r="E167" s="57">
        <f t="shared" si="12"/>
        <v>1</v>
      </c>
      <c r="F167" s="57">
        <f t="shared" si="9"/>
        <v>1</v>
      </c>
      <c r="G167" s="57">
        <f t="shared" si="10"/>
        <v>1</v>
      </c>
      <c r="H167" s="129">
        <f>'Table 4 - Asset Cashflows'!F166</f>
        <v>0</v>
      </c>
      <c r="I167" s="129">
        <f>'Table 4 - Asset Cashflows'!C166</f>
        <v>0</v>
      </c>
    </row>
    <row r="168" spans="1:9" x14ac:dyDescent="0.25">
      <c r="A168" s="123">
        <f t="shared" si="13"/>
        <v>159</v>
      </c>
      <c r="B168" s="77">
        <f>(1+_xlfn.XLOOKUP(INT(($A168-1)/12)+1,'ZC Curve'!$B$8:$B$107,'ZC Curve'!R$9:R$108,,0))^(1/12)-1</f>
        <v>0</v>
      </c>
      <c r="C168" s="77">
        <f>(1+_xlfn.XLOOKUP(INT(($A168-1)/12)+1,'ZC Curve'!$B$8:$B$107,'ZC Curve'!S$9:S$108,,0))^(1/12)-1</f>
        <v>0</v>
      </c>
      <c r="D168" s="77">
        <f>(1+_xlfn.XLOOKUP(INT(($A168-1)/12)+1,'ZC Curve'!$B$8:$B$107,'ZC Curve'!T$9:T$108,,0))^(1/12)-1</f>
        <v>0</v>
      </c>
      <c r="E168" s="57">
        <f t="shared" si="12"/>
        <v>1</v>
      </c>
      <c r="F168" s="57">
        <f t="shared" si="9"/>
        <v>1</v>
      </c>
      <c r="G168" s="57">
        <f t="shared" si="10"/>
        <v>1</v>
      </c>
      <c r="H168" s="129">
        <f>'Table 4 - Asset Cashflows'!F167</f>
        <v>0</v>
      </c>
      <c r="I168" s="129">
        <f>'Table 4 - Asset Cashflows'!C167</f>
        <v>0</v>
      </c>
    </row>
    <row r="169" spans="1:9" x14ac:dyDescent="0.25">
      <c r="A169" s="123">
        <f t="shared" si="13"/>
        <v>160</v>
      </c>
      <c r="B169" s="77">
        <f>(1+_xlfn.XLOOKUP(INT(($A169-1)/12)+1,'ZC Curve'!$B$8:$B$107,'ZC Curve'!R$9:R$108,,0))^(1/12)-1</f>
        <v>0</v>
      </c>
      <c r="C169" s="77">
        <f>(1+_xlfn.XLOOKUP(INT(($A169-1)/12)+1,'ZC Curve'!$B$8:$B$107,'ZC Curve'!S$9:S$108,,0))^(1/12)-1</f>
        <v>0</v>
      </c>
      <c r="D169" s="77">
        <f>(1+_xlfn.XLOOKUP(INT(($A169-1)/12)+1,'ZC Curve'!$B$8:$B$107,'ZC Curve'!T$9:T$108,,0))^(1/12)-1</f>
        <v>0</v>
      </c>
      <c r="E169" s="57">
        <f t="shared" si="12"/>
        <v>1</v>
      </c>
      <c r="F169" s="57">
        <f t="shared" si="9"/>
        <v>1</v>
      </c>
      <c r="G169" s="57">
        <f t="shared" si="10"/>
        <v>1</v>
      </c>
      <c r="H169" s="129">
        <f>'Table 4 - Asset Cashflows'!F168</f>
        <v>0</v>
      </c>
      <c r="I169" s="129">
        <f>'Table 4 - Asset Cashflows'!C168</f>
        <v>0</v>
      </c>
    </row>
    <row r="170" spans="1:9" x14ac:dyDescent="0.25">
      <c r="A170" s="123">
        <f t="shared" si="13"/>
        <v>161</v>
      </c>
      <c r="B170" s="77">
        <f>(1+_xlfn.XLOOKUP(INT(($A170-1)/12)+1,'ZC Curve'!$B$8:$B$107,'ZC Curve'!R$9:R$108,,0))^(1/12)-1</f>
        <v>0</v>
      </c>
      <c r="C170" s="77">
        <f>(1+_xlfn.XLOOKUP(INT(($A170-1)/12)+1,'ZC Curve'!$B$8:$B$107,'ZC Curve'!S$9:S$108,,0))^(1/12)-1</f>
        <v>0</v>
      </c>
      <c r="D170" s="77">
        <f>(1+_xlfn.XLOOKUP(INT(($A170-1)/12)+1,'ZC Curve'!$B$8:$B$107,'ZC Curve'!T$9:T$108,,0))^(1/12)-1</f>
        <v>0</v>
      </c>
      <c r="E170" s="57">
        <f t="shared" si="12"/>
        <v>1</v>
      </c>
      <c r="F170" s="57">
        <f t="shared" si="9"/>
        <v>1</v>
      </c>
      <c r="G170" s="57">
        <f t="shared" si="10"/>
        <v>1</v>
      </c>
      <c r="H170" s="129">
        <f>'Table 4 - Asset Cashflows'!F169</f>
        <v>0</v>
      </c>
      <c r="I170" s="129">
        <f>'Table 4 - Asset Cashflows'!C169</f>
        <v>0</v>
      </c>
    </row>
    <row r="171" spans="1:9" x14ac:dyDescent="0.25">
      <c r="A171" s="123">
        <f t="shared" si="13"/>
        <v>162</v>
      </c>
      <c r="B171" s="77">
        <f>(1+_xlfn.XLOOKUP(INT(($A171-1)/12)+1,'ZC Curve'!$B$8:$B$107,'ZC Curve'!R$9:R$108,,0))^(1/12)-1</f>
        <v>0</v>
      </c>
      <c r="C171" s="77">
        <f>(1+_xlfn.XLOOKUP(INT(($A171-1)/12)+1,'ZC Curve'!$B$8:$B$107,'ZC Curve'!S$9:S$108,,0))^(1/12)-1</f>
        <v>0</v>
      </c>
      <c r="D171" s="77">
        <f>(1+_xlfn.XLOOKUP(INT(($A171-1)/12)+1,'ZC Curve'!$B$8:$B$107,'ZC Curve'!T$9:T$108,,0))^(1/12)-1</f>
        <v>0</v>
      </c>
      <c r="E171" s="57">
        <f t="shared" si="12"/>
        <v>1</v>
      </c>
      <c r="F171" s="57">
        <f t="shared" si="9"/>
        <v>1</v>
      </c>
      <c r="G171" s="57">
        <f t="shared" si="10"/>
        <v>1</v>
      </c>
      <c r="H171" s="129">
        <f>'Table 4 - Asset Cashflows'!F170</f>
        <v>0</v>
      </c>
      <c r="I171" s="129">
        <f>'Table 4 - Asset Cashflows'!C170</f>
        <v>0</v>
      </c>
    </row>
    <row r="172" spans="1:9" x14ac:dyDescent="0.25">
      <c r="A172" s="123">
        <f t="shared" si="13"/>
        <v>163</v>
      </c>
      <c r="B172" s="77">
        <f>(1+_xlfn.XLOOKUP(INT(($A172-1)/12)+1,'ZC Curve'!$B$8:$B$107,'ZC Curve'!R$9:R$108,,0))^(1/12)-1</f>
        <v>0</v>
      </c>
      <c r="C172" s="77">
        <f>(1+_xlfn.XLOOKUP(INT(($A172-1)/12)+1,'ZC Curve'!$B$8:$B$107,'ZC Curve'!S$9:S$108,,0))^(1/12)-1</f>
        <v>0</v>
      </c>
      <c r="D172" s="77">
        <f>(1+_xlfn.XLOOKUP(INT(($A172-1)/12)+1,'ZC Curve'!$B$8:$B$107,'ZC Curve'!T$9:T$108,,0))^(1/12)-1</f>
        <v>0</v>
      </c>
      <c r="E172" s="57">
        <f t="shared" si="12"/>
        <v>1</v>
      </c>
      <c r="F172" s="57">
        <f t="shared" si="9"/>
        <v>1</v>
      </c>
      <c r="G172" s="57">
        <f t="shared" si="10"/>
        <v>1</v>
      </c>
      <c r="H172" s="129">
        <f>'Table 4 - Asset Cashflows'!F171</f>
        <v>0</v>
      </c>
      <c r="I172" s="129">
        <f>'Table 4 - Asset Cashflows'!C171</f>
        <v>0</v>
      </c>
    </row>
    <row r="173" spans="1:9" x14ac:dyDescent="0.25">
      <c r="A173" s="123">
        <f t="shared" si="13"/>
        <v>164</v>
      </c>
      <c r="B173" s="77">
        <f>(1+_xlfn.XLOOKUP(INT(($A173-1)/12)+1,'ZC Curve'!$B$8:$B$107,'ZC Curve'!R$9:R$108,,0))^(1/12)-1</f>
        <v>0</v>
      </c>
      <c r="C173" s="77">
        <f>(1+_xlfn.XLOOKUP(INT(($A173-1)/12)+1,'ZC Curve'!$B$8:$B$107,'ZC Curve'!S$9:S$108,,0))^(1/12)-1</f>
        <v>0</v>
      </c>
      <c r="D173" s="77">
        <f>(1+_xlfn.XLOOKUP(INT(($A173-1)/12)+1,'ZC Curve'!$B$8:$B$107,'ZC Curve'!T$9:T$108,,0))^(1/12)-1</f>
        <v>0</v>
      </c>
      <c r="E173" s="57">
        <f t="shared" si="12"/>
        <v>1</v>
      </c>
      <c r="F173" s="57">
        <f t="shared" si="9"/>
        <v>1</v>
      </c>
      <c r="G173" s="57">
        <f t="shared" si="10"/>
        <v>1</v>
      </c>
      <c r="H173" s="129">
        <f>'Table 4 - Asset Cashflows'!F172</f>
        <v>0</v>
      </c>
      <c r="I173" s="129">
        <f>'Table 4 - Asset Cashflows'!C172</f>
        <v>0</v>
      </c>
    </row>
    <row r="174" spans="1:9" x14ac:dyDescent="0.25">
      <c r="A174" s="123">
        <f t="shared" si="13"/>
        <v>165</v>
      </c>
      <c r="B174" s="77">
        <f>(1+_xlfn.XLOOKUP(INT(($A174-1)/12)+1,'ZC Curve'!$B$8:$B$107,'ZC Curve'!R$9:R$108,,0))^(1/12)-1</f>
        <v>0</v>
      </c>
      <c r="C174" s="77">
        <f>(1+_xlfn.XLOOKUP(INT(($A174-1)/12)+1,'ZC Curve'!$B$8:$B$107,'ZC Curve'!S$9:S$108,,0))^(1/12)-1</f>
        <v>0</v>
      </c>
      <c r="D174" s="77">
        <f>(1+_xlfn.XLOOKUP(INT(($A174-1)/12)+1,'ZC Curve'!$B$8:$B$107,'ZC Curve'!T$9:T$108,,0))^(1/12)-1</f>
        <v>0</v>
      </c>
      <c r="E174" s="57">
        <f t="shared" si="12"/>
        <v>1</v>
      </c>
      <c r="F174" s="57">
        <f t="shared" si="9"/>
        <v>1</v>
      </c>
      <c r="G174" s="57">
        <f t="shared" si="10"/>
        <v>1</v>
      </c>
      <c r="H174" s="129">
        <f>'Table 4 - Asset Cashflows'!F173</f>
        <v>0</v>
      </c>
      <c r="I174" s="129">
        <f>'Table 4 - Asset Cashflows'!C173</f>
        <v>0</v>
      </c>
    </row>
    <row r="175" spans="1:9" x14ac:dyDescent="0.25">
      <c r="A175" s="123">
        <f t="shared" si="13"/>
        <v>166</v>
      </c>
      <c r="B175" s="77">
        <f>(1+_xlfn.XLOOKUP(INT(($A175-1)/12)+1,'ZC Curve'!$B$8:$B$107,'ZC Curve'!R$9:R$108,,0))^(1/12)-1</f>
        <v>0</v>
      </c>
      <c r="C175" s="77">
        <f>(1+_xlfn.XLOOKUP(INT(($A175-1)/12)+1,'ZC Curve'!$B$8:$B$107,'ZC Curve'!S$9:S$108,,0))^(1/12)-1</f>
        <v>0</v>
      </c>
      <c r="D175" s="77">
        <f>(1+_xlfn.XLOOKUP(INT(($A175-1)/12)+1,'ZC Curve'!$B$8:$B$107,'ZC Curve'!T$9:T$108,,0))^(1/12)-1</f>
        <v>0</v>
      </c>
      <c r="E175" s="57">
        <f t="shared" si="12"/>
        <v>1</v>
      </c>
      <c r="F175" s="57">
        <f t="shared" si="9"/>
        <v>1</v>
      </c>
      <c r="G175" s="57">
        <f t="shared" si="10"/>
        <v>1</v>
      </c>
      <c r="H175" s="129">
        <f>'Table 4 - Asset Cashflows'!F174</f>
        <v>0</v>
      </c>
      <c r="I175" s="129">
        <f>'Table 4 - Asset Cashflows'!C174</f>
        <v>0</v>
      </c>
    </row>
    <row r="176" spans="1:9" x14ac:dyDescent="0.25">
      <c r="A176" s="123">
        <f t="shared" si="13"/>
        <v>167</v>
      </c>
      <c r="B176" s="77">
        <f>(1+_xlfn.XLOOKUP(INT(($A176-1)/12)+1,'ZC Curve'!$B$8:$B$107,'ZC Curve'!R$9:R$108,,0))^(1/12)-1</f>
        <v>0</v>
      </c>
      <c r="C176" s="77">
        <f>(1+_xlfn.XLOOKUP(INT(($A176-1)/12)+1,'ZC Curve'!$B$8:$B$107,'ZC Curve'!S$9:S$108,,0))^(1/12)-1</f>
        <v>0</v>
      </c>
      <c r="D176" s="77">
        <f>(1+_xlfn.XLOOKUP(INT(($A176-1)/12)+1,'ZC Curve'!$B$8:$B$107,'ZC Curve'!T$9:T$108,,0))^(1/12)-1</f>
        <v>0</v>
      </c>
      <c r="E176" s="57">
        <f t="shared" si="12"/>
        <v>1</v>
      </c>
      <c r="F176" s="57">
        <f t="shared" si="9"/>
        <v>1</v>
      </c>
      <c r="G176" s="57">
        <f t="shared" si="10"/>
        <v>1</v>
      </c>
      <c r="H176" s="129">
        <f>'Table 4 - Asset Cashflows'!F175</f>
        <v>0</v>
      </c>
      <c r="I176" s="129">
        <f>'Table 4 - Asset Cashflows'!C175</f>
        <v>0</v>
      </c>
    </row>
    <row r="177" spans="1:9" x14ac:dyDescent="0.25">
      <c r="A177" s="123">
        <f t="shared" si="13"/>
        <v>168</v>
      </c>
      <c r="B177" s="77">
        <f>(1+_xlfn.XLOOKUP(INT(($A177-1)/12)+1,'ZC Curve'!$B$8:$B$107,'ZC Curve'!R$9:R$108,,0))^(1/12)-1</f>
        <v>0</v>
      </c>
      <c r="C177" s="77">
        <f>(1+_xlfn.XLOOKUP(INT(($A177-1)/12)+1,'ZC Curve'!$B$8:$B$107,'ZC Curve'!S$9:S$108,,0))^(1/12)-1</f>
        <v>0</v>
      </c>
      <c r="D177" s="77">
        <f>(1+_xlfn.XLOOKUP(INT(($A177-1)/12)+1,'ZC Curve'!$B$8:$B$107,'ZC Curve'!T$9:T$108,,0))^(1/12)-1</f>
        <v>0</v>
      </c>
      <c r="E177" s="57">
        <f t="shared" si="12"/>
        <v>1</v>
      </c>
      <c r="F177" s="57">
        <f t="shared" si="9"/>
        <v>1</v>
      </c>
      <c r="G177" s="57">
        <f t="shared" si="10"/>
        <v>1</v>
      </c>
      <c r="H177" s="129">
        <f>'Table 4 - Asset Cashflows'!F176</f>
        <v>0</v>
      </c>
      <c r="I177" s="129">
        <f>'Table 4 - Asset Cashflows'!C176</f>
        <v>0</v>
      </c>
    </row>
    <row r="178" spans="1:9" x14ac:dyDescent="0.25">
      <c r="A178" s="123">
        <f t="shared" si="13"/>
        <v>169</v>
      </c>
      <c r="B178" s="77">
        <f>(1+_xlfn.XLOOKUP(INT(($A178-1)/12)+1,'ZC Curve'!$B$8:$B$107,'ZC Curve'!R$9:R$108,,0))^(1/12)-1</f>
        <v>0</v>
      </c>
      <c r="C178" s="77">
        <f>(1+_xlfn.XLOOKUP(INT(($A178-1)/12)+1,'ZC Curve'!$B$8:$B$107,'ZC Curve'!S$9:S$108,,0))^(1/12)-1</f>
        <v>0</v>
      </c>
      <c r="D178" s="77">
        <f>(1+_xlfn.XLOOKUP(INT(($A178-1)/12)+1,'ZC Curve'!$B$8:$B$107,'ZC Curve'!T$9:T$108,,0))^(1/12)-1</f>
        <v>0</v>
      </c>
      <c r="E178" s="57">
        <f t="shared" si="12"/>
        <v>1</v>
      </c>
      <c r="F178" s="57">
        <f t="shared" si="9"/>
        <v>1</v>
      </c>
      <c r="G178" s="57">
        <f t="shared" si="10"/>
        <v>1</v>
      </c>
      <c r="H178" s="129">
        <f>'Table 4 - Asset Cashflows'!F177</f>
        <v>0</v>
      </c>
      <c r="I178" s="129">
        <f>'Table 4 - Asset Cashflows'!C177</f>
        <v>0</v>
      </c>
    </row>
    <row r="179" spans="1:9" x14ac:dyDescent="0.25">
      <c r="A179" s="123">
        <f t="shared" si="13"/>
        <v>170</v>
      </c>
      <c r="B179" s="77">
        <f>(1+_xlfn.XLOOKUP(INT(($A179-1)/12)+1,'ZC Curve'!$B$8:$B$107,'ZC Curve'!R$9:R$108,,0))^(1/12)-1</f>
        <v>0</v>
      </c>
      <c r="C179" s="77">
        <f>(1+_xlfn.XLOOKUP(INT(($A179-1)/12)+1,'ZC Curve'!$B$8:$B$107,'ZC Curve'!S$9:S$108,,0))^(1/12)-1</f>
        <v>0</v>
      </c>
      <c r="D179" s="77">
        <f>(1+_xlfn.XLOOKUP(INT(($A179-1)/12)+1,'ZC Curve'!$B$8:$B$107,'ZC Curve'!T$9:T$108,,0))^(1/12)-1</f>
        <v>0</v>
      </c>
      <c r="E179" s="57">
        <f t="shared" si="12"/>
        <v>1</v>
      </c>
      <c r="F179" s="57">
        <f t="shared" si="9"/>
        <v>1</v>
      </c>
      <c r="G179" s="57">
        <f t="shared" si="10"/>
        <v>1</v>
      </c>
      <c r="H179" s="129">
        <f>'Table 4 - Asset Cashflows'!F178</f>
        <v>0</v>
      </c>
      <c r="I179" s="129">
        <f>'Table 4 - Asset Cashflows'!C178</f>
        <v>0</v>
      </c>
    </row>
    <row r="180" spans="1:9" x14ac:dyDescent="0.25">
      <c r="A180" s="123">
        <f t="shared" si="13"/>
        <v>171</v>
      </c>
      <c r="B180" s="77">
        <f>(1+_xlfn.XLOOKUP(INT(($A180-1)/12)+1,'ZC Curve'!$B$8:$B$107,'ZC Curve'!R$9:R$108,,0))^(1/12)-1</f>
        <v>0</v>
      </c>
      <c r="C180" s="77">
        <f>(1+_xlfn.XLOOKUP(INT(($A180-1)/12)+1,'ZC Curve'!$B$8:$B$107,'ZC Curve'!S$9:S$108,,0))^(1/12)-1</f>
        <v>0</v>
      </c>
      <c r="D180" s="77">
        <f>(1+_xlfn.XLOOKUP(INT(($A180-1)/12)+1,'ZC Curve'!$B$8:$B$107,'ZC Curve'!T$9:T$108,,0))^(1/12)-1</f>
        <v>0</v>
      </c>
      <c r="E180" s="57">
        <f t="shared" si="12"/>
        <v>1</v>
      </c>
      <c r="F180" s="57">
        <f t="shared" si="9"/>
        <v>1</v>
      </c>
      <c r="G180" s="57">
        <f t="shared" si="10"/>
        <v>1</v>
      </c>
      <c r="H180" s="129">
        <f>'Table 4 - Asset Cashflows'!F179</f>
        <v>0</v>
      </c>
      <c r="I180" s="129">
        <f>'Table 4 - Asset Cashflows'!C179</f>
        <v>0</v>
      </c>
    </row>
    <row r="181" spans="1:9" x14ac:dyDescent="0.25">
      <c r="A181" s="123">
        <f t="shared" si="13"/>
        <v>172</v>
      </c>
      <c r="B181" s="77">
        <f>(1+_xlfn.XLOOKUP(INT(($A181-1)/12)+1,'ZC Curve'!$B$8:$B$107,'ZC Curve'!R$9:R$108,,0))^(1/12)-1</f>
        <v>0</v>
      </c>
      <c r="C181" s="77">
        <f>(1+_xlfn.XLOOKUP(INT(($A181-1)/12)+1,'ZC Curve'!$B$8:$B$107,'ZC Curve'!S$9:S$108,,0))^(1/12)-1</f>
        <v>0</v>
      </c>
      <c r="D181" s="77">
        <f>(1+_xlfn.XLOOKUP(INT(($A181-1)/12)+1,'ZC Curve'!$B$8:$B$107,'ZC Curve'!T$9:T$108,,0))^(1/12)-1</f>
        <v>0</v>
      </c>
      <c r="E181" s="57">
        <f t="shared" si="12"/>
        <v>1</v>
      </c>
      <c r="F181" s="57">
        <f t="shared" si="9"/>
        <v>1</v>
      </c>
      <c r="G181" s="57">
        <f t="shared" si="10"/>
        <v>1</v>
      </c>
      <c r="H181" s="129">
        <f>'Table 4 - Asset Cashflows'!F180</f>
        <v>0</v>
      </c>
      <c r="I181" s="129">
        <f>'Table 4 - Asset Cashflows'!C180</f>
        <v>0</v>
      </c>
    </row>
    <row r="182" spans="1:9" x14ac:dyDescent="0.25">
      <c r="A182" s="123">
        <f t="shared" si="13"/>
        <v>173</v>
      </c>
      <c r="B182" s="77">
        <f>(1+_xlfn.XLOOKUP(INT(($A182-1)/12)+1,'ZC Curve'!$B$8:$B$107,'ZC Curve'!R$9:R$108,,0))^(1/12)-1</f>
        <v>0</v>
      </c>
      <c r="C182" s="77">
        <f>(1+_xlfn.XLOOKUP(INT(($A182-1)/12)+1,'ZC Curve'!$B$8:$B$107,'ZC Curve'!S$9:S$108,,0))^(1/12)-1</f>
        <v>0</v>
      </c>
      <c r="D182" s="77">
        <f>(1+_xlfn.XLOOKUP(INT(($A182-1)/12)+1,'ZC Curve'!$B$8:$B$107,'ZC Curve'!T$9:T$108,,0))^(1/12)-1</f>
        <v>0</v>
      </c>
      <c r="E182" s="57">
        <f t="shared" si="12"/>
        <v>1</v>
      </c>
      <c r="F182" s="57">
        <f t="shared" si="9"/>
        <v>1</v>
      </c>
      <c r="G182" s="57">
        <f t="shared" si="10"/>
        <v>1</v>
      </c>
      <c r="H182" s="129">
        <f>'Table 4 - Asset Cashflows'!F181</f>
        <v>0</v>
      </c>
      <c r="I182" s="129">
        <f>'Table 4 - Asset Cashflows'!C181</f>
        <v>0</v>
      </c>
    </row>
    <row r="183" spans="1:9" x14ac:dyDescent="0.25">
      <c r="A183" s="123">
        <f t="shared" si="13"/>
        <v>174</v>
      </c>
      <c r="B183" s="77">
        <f>(1+_xlfn.XLOOKUP(INT(($A183-1)/12)+1,'ZC Curve'!$B$8:$B$107,'ZC Curve'!R$9:R$108,,0))^(1/12)-1</f>
        <v>0</v>
      </c>
      <c r="C183" s="77">
        <f>(1+_xlfn.XLOOKUP(INT(($A183-1)/12)+1,'ZC Curve'!$B$8:$B$107,'ZC Curve'!S$9:S$108,,0))^(1/12)-1</f>
        <v>0</v>
      </c>
      <c r="D183" s="77">
        <f>(1+_xlfn.XLOOKUP(INT(($A183-1)/12)+1,'ZC Curve'!$B$8:$B$107,'ZC Curve'!T$9:T$108,,0))^(1/12)-1</f>
        <v>0</v>
      </c>
      <c r="E183" s="57">
        <f t="shared" si="12"/>
        <v>1</v>
      </c>
      <c r="F183" s="57">
        <f t="shared" si="9"/>
        <v>1</v>
      </c>
      <c r="G183" s="57">
        <f t="shared" si="10"/>
        <v>1</v>
      </c>
      <c r="H183" s="129">
        <f>'Table 4 - Asset Cashflows'!F182</f>
        <v>0</v>
      </c>
      <c r="I183" s="129">
        <f>'Table 4 - Asset Cashflows'!C182</f>
        <v>0</v>
      </c>
    </row>
    <row r="184" spans="1:9" x14ac:dyDescent="0.25">
      <c r="A184" s="123">
        <f t="shared" si="13"/>
        <v>175</v>
      </c>
      <c r="B184" s="77">
        <f>(1+_xlfn.XLOOKUP(INT(($A184-1)/12)+1,'ZC Curve'!$B$8:$B$107,'ZC Curve'!R$9:R$108,,0))^(1/12)-1</f>
        <v>0</v>
      </c>
      <c r="C184" s="77">
        <f>(1+_xlfn.XLOOKUP(INT(($A184-1)/12)+1,'ZC Curve'!$B$8:$B$107,'ZC Curve'!S$9:S$108,,0))^(1/12)-1</f>
        <v>0</v>
      </c>
      <c r="D184" s="77">
        <f>(1+_xlfn.XLOOKUP(INT(($A184-1)/12)+1,'ZC Curve'!$B$8:$B$107,'ZC Curve'!T$9:T$108,,0))^(1/12)-1</f>
        <v>0</v>
      </c>
      <c r="E184" s="57">
        <f t="shared" si="12"/>
        <v>1</v>
      </c>
      <c r="F184" s="57">
        <f t="shared" si="9"/>
        <v>1</v>
      </c>
      <c r="G184" s="57">
        <f t="shared" si="10"/>
        <v>1</v>
      </c>
      <c r="H184" s="129">
        <f>'Table 4 - Asset Cashflows'!F183</f>
        <v>0</v>
      </c>
      <c r="I184" s="129">
        <f>'Table 4 - Asset Cashflows'!C183</f>
        <v>0</v>
      </c>
    </row>
    <row r="185" spans="1:9" x14ac:dyDescent="0.25">
      <c r="A185" s="123">
        <f t="shared" si="13"/>
        <v>176</v>
      </c>
      <c r="B185" s="77">
        <f>(1+_xlfn.XLOOKUP(INT(($A185-1)/12)+1,'ZC Curve'!$B$8:$B$107,'ZC Curve'!R$9:R$108,,0))^(1/12)-1</f>
        <v>0</v>
      </c>
      <c r="C185" s="77">
        <f>(1+_xlfn.XLOOKUP(INT(($A185-1)/12)+1,'ZC Curve'!$B$8:$B$107,'ZC Curve'!S$9:S$108,,0))^(1/12)-1</f>
        <v>0</v>
      </c>
      <c r="D185" s="77">
        <f>(1+_xlfn.XLOOKUP(INT(($A185-1)/12)+1,'ZC Curve'!$B$8:$B$107,'ZC Curve'!T$9:T$108,,0))^(1/12)-1</f>
        <v>0</v>
      </c>
      <c r="E185" s="57">
        <f t="shared" si="12"/>
        <v>1</v>
      </c>
      <c r="F185" s="57">
        <f t="shared" si="9"/>
        <v>1</v>
      </c>
      <c r="G185" s="57">
        <f t="shared" si="10"/>
        <v>1</v>
      </c>
      <c r="H185" s="129">
        <f>'Table 4 - Asset Cashflows'!F184</f>
        <v>0</v>
      </c>
      <c r="I185" s="129">
        <f>'Table 4 - Asset Cashflows'!C184</f>
        <v>0</v>
      </c>
    </row>
    <row r="186" spans="1:9" x14ac:dyDescent="0.25">
      <c r="A186" s="123">
        <f t="shared" si="13"/>
        <v>177</v>
      </c>
      <c r="B186" s="77">
        <f>(1+_xlfn.XLOOKUP(INT(($A186-1)/12)+1,'ZC Curve'!$B$8:$B$107,'ZC Curve'!R$9:R$108,,0))^(1/12)-1</f>
        <v>0</v>
      </c>
      <c r="C186" s="77">
        <f>(1+_xlfn.XLOOKUP(INT(($A186-1)/12)+1,'ZC Curve'!$B$8:$B$107,'ZC Curve'!S$9:S$108,,0))^(1/12)-1</f>
        <v>0</v>
      </c>
      <c r="D186" s="77">
        <f>(1+_xlfn.XLOOKUP(INT(($A186-1)/12)+1,'ZC Curve'!$B$8:$B$107,'ZC Curve'!T$9:T$108,,0))^(1/12)-1</f>
        <v>0</v>
      </c>
      <c r="E186" s="57">
        <f t="shared" si="12"/>
        <v>1</v>
      </c>
      <c r="F186" s="57">
        <f t="shared" si="9"/>
        <v>1</v>
      </c>
      <c r="G186" s="57">
        <f t="shared" si="10"/>
        <v>1</v>
      </c>
      <c r="H186" s="129">
        <f>'Table 4 - Asset Cashflows'!F185</f>
        <v>0</v>
      </c>
      <c r="I186" s="129">
        <f>'Table 4 - Asset Cashflows'!C185</f>
        <v>0</v>
      </c>
    </row>
    <row r="187" spans="1:9" x14ac:dyDescent="0.25">
      <c r="A187" s="123">
        <f t="shared" si="13"/>
        <v>178</v>
      </c>
      <c r="B187" s="77">
        <f>(1+_xlfn.XLOOKUP(INT(($A187-1)/12)+1,'ZC Curve'!$B$8:$B$107,'ZC Curve'!R$9:R$108,,0))^(1/12)-1</f>
        <v>0</v>
      </c>
      <c r="C187" s="77">
        <f>(1+_xlfn.XLOOKUP(INT(($A187-1)/12)+1,'ZC Curve'!$B$8:$B$107,'ZC Curve'!S$9:S$108,,0))^(1/12)-1</f>
        <v>0</v>
      </c>
      <c r="D187" s="77">
        <f>(1+_xlfn.XLOOKUP(INT(($A187-1)/12)+1,'ZC Curve'!$B$8:$B$107,'ZC Curve'!T$9:T$108,,0))^(1/12)-1</f>
        <v>0</v>
      </c>
      <c r="E187" s="57">
        <f t="shared" si="12"/>
        <v>1</v>
      </c>
      <c r="F187" s="57">
        <f t="shared" si="9"/>
        <v>1</v>
      </c>
      <c r="G187" s="57">
        <f t="shared" si="10"/>
        <v>1</v>
      </c>
      <c r="H187" s="129">
        <f>'Table 4 - Asset Cashflows'!F186</f>
        <v>0</v>
      </c>
      <c r="I187" s="129">
        <f>'Table 4 - Asset Cashflows'!C186</f>
        <v>0</v>
      </c>
    </row>
    <row r="188" spans="1:9" x14ac:dyDescent="0.25">
      <c r="A188" s="123">
        <f t="shared" si="13"/>
        <v>179</v>
      </c>
      <c r="B188" s="77">
        <f>(1+_xlfn.XLOOKUP(INT(($A188-1)/12)+1,'ZC Curve'!$B$8:$B$107,'ZC Curve'!R$9:R$108,,0))^(1/12)-1</f>
        <v>0</v>
      </c>
      <c r="C188" s="77">
        <f>(1+_xlfn.XLOOKUP(INT(($A188-1)/12)+1,'ZC Curve'!$B$8:$B$107,'ZC Curve'!S$9:S$108,,0))^(1/12)-1</f>
        <v>0</v>
      </c>
      <c r="D188" s="77">
        <f>(1+_xlfn.XLOOKUP(INT(($A188-1)/12)+1,'ZC Curve'!$B$8:$B$107,'ZC Curve'!T$9:T$108,,0))^(1/12)-1</f>
        <v>0</v>
      </c>
      <c r="E188" s="57">
        <f t="shared" si="12"/>
        <v>1</v>
      </c>
      <c r="F188" s="57">
        <f t="shared" si="9"/>
        <v>1</v>
      </c>
      <c r="G188" s="57">
        <f t="shared" si="10"/>
        <v>1</v>
      </c>
      <c r="H188" s="129">
        <f>'Table 4 - Asset Cashflows'!F187</f>
        <v>0</v>
      </c>
      <c r="I188" s="129">
        <f>'Table 4 - Asset Cashflows'!C187</f>
        <v>0</v>
      </c>
    </row>
    <row r="189" spans="1:9" x14ac:dyDescent="0.25">
      <c r="A189" s="123">
        <f t="shared" si="13"/>
        <v>180</v>
      </c>
      <c r="B189" s="77">
        <f>(1+_xlfn.XLOOKUP(INT(($A189-1)/12)+1,'ZC Curve'!$B$8:$B$107,'ZC Curve'!R$9:R$108,,0))^(1/12)-1</f>
        <v>0</v>
      </c>
      <c r="C189" s="77">
        <f>(1+_xlfn.XLOOKUP(INT(($A189-1)/12)+1,'ZC Curve'!$B$8:$B$107,'ZC Curve'!S$9:S$108,,0))^(1/12)-1</f>
        <v>0</v>
      </c>
      <c r="D189" s="77">
        <f>(1+_xlfn.XLOOKUP(INT(($A189-1)/12)+1,'ZC Curve'!$B$8:$B$107,'ZC Curve'!T$9:T$108,,0))^(1/12)-1</f>
        <v>0</v>
      </c>
      <c r="E189" s="57">
        <f t="shared" si="12"/>
        <v>1</v>
      </c>
      <c r="F189" s="57">
        <f t="shared" si="9"/>
        <v>1</v>
      </c>
      <c r="G189" s="57">
        <f t="shared" si="10"/>
        <v>1</v>
      </c>
      <c r="H189" s="129">
        <f>'Table 4 - Asset Cashflows'!F188</f>
        <v>0</v>
      </c>
      <c r="I189" s="129">
        <f>'Table 4 - Asset Cashflows'!C188</f>
        <v>0</v>
      </c>
    </row>
    <row r="190" spans="1:9" x14ac:dyDescent="0.25">
      <c r="A190" s="123">
        <f t="shared" si="13"/>
        <v>181</v>
      </c>
      <c r="B190" s="77">
        <f>(1+_xlfn.XLOOKUP(INT(($A190-1)/12)+1,'ZC Curve'!$B$8:$B$107,'ZC Curve'!R$9:R$108,,0))^(1/12)-1</f>
        <v>0</v>
      </c>
      <c r="C190" s="77">
        <f>(1+_xlfn.XLOOKUP(INT(($A190-1)/12)+1,'ZC Curve'!$B$8:$B$107,'ZC Curve'!S$9:S$108,,0))^(1/12)-1</f>
        <v>0</v>
      </c>
      <c r="D190" s="77">
        <f>(1+_xlfn.XLOOKUP(INT(($A190-1)/12)+1,'ZC Curve'!$B$8:$B$107,'ZC Curve'!T$9:T$108,,0))^(1/12)-1</f>
        <v>0</v>
      </c>
      <c r="E190" s="57">
        <f t="shared" si="12"/>
        <v>1</v>
      </c>
      <c r="F190" s="57">
        <f t="shared" si="9"/>
        <v>1</v>
      </c>
      <c r="G190" s="57">
        <f t="shared" si="10"/>
        <v>1</v>
      </c>
      <c r="H190" s="129">
        <f>'Table 4 - Asset Cashflows'!F189</f>
        <v>0</v>
      </c>
      <c r="I190" s="129">
        <f>'Table 4 - Asset Cashflows'!C189</f>
        <v>0</v>
      </c>
    </row>
    <row r="191" spans="1:9" x14ac:dyDescent="0.25">
      <c r="A191" s="123">
        <f t="shared" si="13"/>
        <v>182</v>
      </c>
      <c r="B191" s="77">
        <f>(1+_xlfn.XLOOKUP(INT(($A191-1)/12)+1,'ZC Curve'!$B$8:$B$107,'ZC Curve'!R$9:R$108,,0))^(1/12)-1</f>
        <v>0</v>
      </c>
      <c r="C191" s="77">
        <f>(1+_xlfn.XLOOKUP(INT(($A191-1)/12)+1,'ZC Curve'!$B$8:$B$107,'ZC Curve'!S$9:S$108,,0))^(1/12)-1</f>
        <v>0</v>
      </c>
      <c r="D191" s="77">
        <f>(1+_xlfn.XLOOKUP(INT(($A191-1)/12)+1,'ZC Curve'!$B$8:$B$107,'ZC Curve'!T$9:T$108,,0))^(1/12)-1</f>
        <v>0</v>
      </c>
      <c r="E191" s="57">
        <f t="shared" si="12"/>
        <v>1</v>
      </c>
      <c r="F191" s="57">
        <f t="shared" si="9"/>
        <v>1</v>
      </c>
      <c r="G191" s="57">
        <f t="shared" si="10"/>
        <v>1</v>
      </c>
      <c r="H191" s="129">
        <f>'Table 4 - Asset Cashflows'!F190</f>
        <v>0</v>
      </c>
      <c r="I191" s="129">
        <f>'Table 4 - Asset Cashflows'!C190</f>
        <v>0</v>
      </c>
    </row>
    <row r="192" spans="1:9" x14ac:dyDescent="0.25">
      <c r="A192" s="123">
        <f t="shared" si="13"/>
        <v>183</v>
      </c>
      <c r="B192" s="77">
        <f>(1+_xlfn.XLOOKUP(INT(($A192-1)/12)+1,'ZC Curve'!$B$8:$B$107,'ZC Curve'!R$9:R$108,,0))^(1/12)-1</f>
        <v>0</v>
      </c>
      <c r="C192" s="77">
        <f>(1+_xlfn.XLOOKUP(INT(($A192-1)/12)+1,'ZC Curve'!$B$8:$B$107,'ZC Curve'!S$9:S$108,,0))^(1/12)-1</f>
        <v>0</v>
      </c>
      <c r="D192" s="77">
        <f>(1+_xlfn.XLOOKUP(INT(($A192-1)/12)+1,'ZC Curve'!$B$8:$B$107,'ZC Curve'!T$9:T$108,,0))^(1/12)-1</f>
        <v>0</v>
      </c>
      <c r="E192" s="57">
        <f t="shared" si="12"/>
        <v>1</v>
      </c>
      <c r="F192" s="57">
        <f t="shared" si="9"/>
        <v>1</v>
      </c>
      <c r="G192" s="57">
        <f t="shared" si="10"/>
        <v>1</v>
      </c>
      <c r="H192" s="129">
        <f>'Table 4 - Asset Cashflows'!F191</f>
        <v>0</v>
      </c>
      <c r="I192" s="129">
        <f>'Table 4 - Asset Cashflows'!C191</f>
        <v>0</v>
      </c>
    </row>
    <row r="193" spans="1:9" x14ac:dyDescent="0.25">
      <c r="A193" s="123">
        <f t="shared" si="13"/>
        <v>184</v>
      </c>
      <c r="B193" s="77">
        <f>(1+_xlfn.XLOOKUP(INT(($A193-1)/12)+1,'ZC Curve'!$B$8:$B$107,'ZC Curve'!R$9:R$108,,0))^(1/12)-1</f>
        <v>0</v>
      </c>
      <c r="C193" s="77">
        <f>(1+_xlfn.XLOOKUP(INT(($A193-1)/12)+1,'ZC Curve'!$B$8:$B$107,'ZC Curve'!S$9:S$108,,0))^(1/12)-1</f>
        <v>0</v>
      </c>
      <c r="D193" s="77">
        <f>(1+_xlfn.XLOOKUP(INT(($A193-1)/12)+1,'ZC Curve'!$B$8:$B$107,'ZC Curve'!T$9:T$108,,0))^(1/12)-1</f>
        <v>0</v>
      </c>
      <c r="E193" s="57">
        <f t="shared" si="12"/>
        <v>1</v>
      </c>
      <c r="F193" s="57">
        <f t="shared" si="9"/>
        <v>1</v>
      </c>
      <c r="G193" s="57">
        <f t="shared" si="10"/>
        <v>1</v>
      </c>
      <c r="H193" s="129">
        <f>'Table 4 - Asset Cashflows'!F192</f>
        <v>0</v>
      </c>
      <c r="I193" s="129">
        <f>'Table 4 - Asset Cashflows'!C192</f>
        <v>0</v>
      </c>
    </row>
    <row r="194" spans="1:9" x14ac:dyDescent="0.25">
      <c r="A194" s="123">
        <f t="shared" si="13"/>
        <v>185</v>
      </c>
      <c r="B194" s="77">
        <f>(1+_xlfn.XLOOKUP(INT(($A194-1)/12)+1,'ZC Curve'!$B$8:$B$107,'ZC Curve'!R$9:R$108,,0))^(1/12)-1</f>
        <v>0</v>
      </c>
      <c r="C194" s="77">
        <f>(1+_xlfn.XLOOKUP(INT(($A194-1)/12)+1,'ZC Curve'!$B$8:$B$107,'ZC Curve'!S$9:S$108,,0))^(1/12)-1</f>
        <v>0</v>
      </c>
      <c r="D194" s="77">
        <f>(1+_xlfn.XLOOKUP(INT(($A194-1)/12)+1,'ZC Curve'!$B$8:$B$107,'ZC Curve'!T$9:T$108,,0))^(1/12)-1</f>
        <v>0</v>
      </c>
      <c r="E194" s="57">
        <f t="shared" si="12"/>
        <v>1</v>
      </c>
      <c r="F194" s="57">
        <f t="shared" si="9"/>
        <v>1</v>
      </c>
      <c r="G194" s="57">
        <f t="shared" si="10"/>
        <v>1</v>
      </c>
      <c r="H194" s="129">
        <f>'Table 4 - Asset Cashflows'!F193</f>
        <v>0</v>
      </c>
      <c r="I194" s="129">
        <f>'Table 4 - Asset Cashflows'!C193</f>
        <v>0</v>
      </c>
    </row>
    <row r="195" spans="1:9" x14ac:dyDescent="0.25">
      <c r="A195" s="123">
        <f t="shared" si="13"/>
        <v>186</v>
      </c>
      <c r="B195" s="77">
        <f>(1+_xlfn.XLOOKUP(INT(($A195-1)/12)+1,'ZC Curve'!$B$8:$B$107,'ZC Curve'!R$9:R$108,,0))^(1/12)-1</f>
        <v>0</v>
      </c>
      <c r="C195" s="77">
        <f>(1+_xlfn.XLOOKUP(INT(($A195-1)/12)+1,'ZC Curve'!$B$8:$B$107,'ZC Curve'!S$9:S$108,,0))^(1/12)-1</f>
        <v>0</v>
      </c>
      <c r="D195" s="77">
        <f>(1+_xlfn.XLOOKUP(INT(($A195-1)/12)+1,'ZC Curve'!$B$8:$B$107,'ZC Curve'!T$9:T$108,,0))^(1/12)-1</f>
        <v>0</v>
      </c>
      <c r="E195" s="57">
        <f t="shared" si="12"/>
        <v>1</v>
      </c>
      <c r="F195" s="57">
        <f t="shared" si="9"/>
        <v>1</v>
      </c>
      <c r="G195" s="57">
        <f t="shared" si="10"/>
        <v>1</v>
      </c>
      <c r="H195" s="129">
        <f>'Table 4 - Asset Cashflows'!F194</f>
        <v>0</v>
      </c>
      <c r="I195" s="129">
        <f>'Table 4 - Asset Cashflows'!C194</f>
        <v>0</v>
      </c>
    </row>
    <row r="196" spans="1:9" x14ac:dyDescent="0.25">
      <c r="A196" s="123">
        <f t="shared" si="13"/>
        <v>187</v>
      </c>
      <c r="B196" s="77">
        <f>(1+_xlfn.XLOOKUP(INT(($A196-1)/12)+1,'ZC Curve'!$B$8:$B$107,'ZC Curve'!R$9:R$108,,0))^(1/12)-1</f>
        <v>0</v>
      </c>
      <c r="C196" s="77">
        <f>(1+_xlfn.XLOOKUP(INT(($A196-1)/12)+1,'ZC Curve'!$B$8:$B$107,'ZC Curve'!S$9:S$108,,0))^(1/12)-1</f>
        <v>0</v>
      </c>
      <c r="D196" s="77">
        <f>(1+_xlfn.XLOOKUP(INT(($A196-1)/12)+1,'ZC Curve'!$B$8:$B$107,'ZC Curve'!T$9:T$108,,0))^(1/12)-1</f>
        <v>0</v>
      </c>
      <c r="E196" s="57">
        <f t="shared" si="12"/>
        <v>1</v>
      </c>
      <c r="F196" s="57">
        <f t="shared" si="9"/>
        <v>1</v>
      </c>
      <c r="G196" s="57">
        <f t="shared" si="10"/>
        <v>1</v>
      </c>
      <c r="H196" s="129">
        <f>'Table 4 - Asset Cashflows'!F195</f>
        <v>0</v>
      </c>
      <c r="I196" s="129">
        <f>'Table 4 - Asset Cashflows'!C195</f>
        <v>0</v>
      </c>
    </row>
    <row r="197" spans="1:9" x14ac:dyDescent="0.25">
      <c r="A197" s="123">
        <f t="shared" si="13"/>
        <v>188</v>
      </c>
      <c r="B197" s="77">
        <f>(1+_xlfn.XLOOKUP(INT(($A197-1)/12)+1,'ZC Curve'!$B$8:$B$107,'ZC Curve'!R$9:R$108,,0))^(1/12)-1</f>
        <v>0</v>
      </c>
      <c r="C197" s="77">
        <f>(1+_xlfn.XLOOKUP(INT(($A197-1)/12)+1,'ZC Curve'!$B$8:$B$107,'ZC Curve'!S$9:S$108,,0))^(1/12)-1</f>
        <v>0</v>
      </c>
      <c r="D197" s="77">
        <f>(1+_xlfn.XLOOKUP(INT(($A197-1)/12)+1,'ZC Curve'!$B$8:$B$107,'ZC Curve'!T$9:T$108,,0))^(1/12)-1</f>
        <v>0</v>
      </c>
      <c r="E197" s="57">
        <f t="shared" si="12"/>
        <v>1</v>
      </c>
      <c r="F197" s="57">
        <f t="shared" si="9"/>
        <v>1</v>
      </c>
      <c r="G197" s="57">
        <f t="shared" si="10"/>
        <v>1</v>
      </c>
      <c r="H197" s="129">
        <f>'Table 4 - Asset Cashflows'!F196</f>
        <v>0</v>
      </c>
      <c r="I197" s="129">
        <f>'Table 4 - Asset Cashflows'!C196</f>
        <v>0</v>
      </c>
    </row>
    <row r="198" spans="1:9" x14ac:dyDescent="0.25">
      <c r="A198" s="123">
        <f t="shared" si="13"/>
        <v>189</v>
      </c>
      <c r="B198" s="77">
        <f>(1+_xlfn.XLOOKUP(INT(($A198-1)/12)+1,'ZC Curve'!$B$8:$B$107,'ZC Curve'!R$9:R$108,,0))^(1/12)-1</f>
        <v>0</v>
      </c>
      <c r="C198" s="77">
        <f>(1+_xlfn.XLOOKUP(INT(($A198-1)/12)+1,'ZC Curve'!$B$8:$B$107,'ZC Curve'!S$9:S$108,,0))^(1/12)-1</f>
        <v>0</v>
      </c>
      <c r="D198" s="77">
        <f>(1+_xlfn.XLOOKUP(INT(($A198-1)/12)+1,'ZC Curve'!$B$8:$B$107,'ZC Curve'!T$9:T$108,,0))^(1/12)-1</f>
        <v>0</v>
      </c>
      <c r="E198" s="57">
        <f t="shared" si="12"/>
        <v>1</v>
      </c>
      <c r="F198" s="57">
        <f t="shared" si="9"/>
        <v>1</v>
      </c>
      <c r="G198" s="57">
        <f t="shared" si="10"/>
        <v>1</v>
      </c>
      <c r="H198" s="129">
        <f>'Table 4 - Asset Cashflows'!F197</f>
        <v>0</v>
      </c>
      <c r="I198" s="129">
        <f>'Table 4 - Asset Cashflows'!C197</f>
        <v>0</v>
      </c>
    </row>
    <row r="199" spans="1:9" x14ac:dyDescent="0.25">
      <c r="A199" s="123">
        <f t="shared" si="13"/>
        <v>190</v>
      </c>
      <c r="B199" s="77">
        <f>(1+_xlfn.XLOOKUP(INT(($A199-1)/12)+1,'ZC Curve'!$B$8:$B$107,'ZC Curve'!R$9:R$108,,0))^(1/12)-1</f>
        <v>0</v>
      </c>
      <c r="C199" s="77">
        <f>(1+_xlfn.XLOOKUP(INT(($A199-1)/12)+1,'ZC Curve'!$B$8:$B$107,'ZC Curve'!S$9:S$108,,0))^(1/12)-1</f>
        <v>0</v>
      </c>
      <c r="D199" s="77">
        <f>(1+_xlfn.XLOOKUP(INT(($A199-1)/12)+1,'ZC Curve'!$B$8:$B$107,'ZC Curve'!T$9:T$108,,0))^(1/12)-1</f>
        <v>0</v>
      </c>
      <c r="E199" s="57">
        <f t="shared" si="12"/>
        <v>1</v>
      </c>
      <c r="F199" s="57">
        <f t="shared" si="9"/>
        <v>1</v>
      </c>
      <c r="G199" s="57">
        <f t="shared" si="10"/>
        <v>1</v>
      </c>
      <c r="H199" s="129">
        <f>'Table 4 - Asset Cashflows'!F198</f>
        <v>0</v>
      </c>
      <c r="I199" s="129">
        <f>'Table 4 - Asset Cashflows'!C198</f>
        <v>0</v>
      </c>
    </row>
    <row r="200" spans="1:9" x14ac:dyDescent="0.25">
      <c r="A200" s="123">
        <f t="shared" si="13"/>
        <v>191</v>
      </c>
      <c r="B200" s="77">
        <f>(1+_xlfn.XLOOKUP(INT(($A200-1)/12)+1,'ZC Curve'!$B$8:$B$107,'ZC Curve'!R$9:R$108,,0))^(1/12)-1</f>
        <v>0</v>
      </c>
      <c r="C200" s="77">
        <f>(1+_xlfn.XLOOKUP(INT(($A200-1)/12)+1,'ZC Curve'!$B$8:$B$107,'ZC Curve'!S$9:S$108,,0))^(1/12)-1</f>
        <v>0</v>
      </c>
      <c r="D200" s="77">
        <f>(1+_xlfn.XLOOKUP(INT(($A200-1)/12)+1,'ZC Curve'!$B$8:$B$107,'ZC Curve'!T$9:T$108,,0))^(1/12)-1</f>
        <v>0</v>
      </c>
      <c r="E200" s="57">
        <f t="shared" si="12"/>
        <v>1</v>
      </c>
      <c r="F200" s="57">
        <f t="shared" si="9"/>
        <v>1</v>
      </c>
      <c r="G200" s="57">
        <f t="shared" si="10"/>
        <v>1</v>
      </c>
      <c r="H200" s="129">
        <f>'Table 4 - Asset Cashflows'!F199</f>
        <v>0</v>
      </c>
      <c r="I200" s="129">
        <f>'Table 4 - Asset Cashflows'!C199</f>
        <v>0</v>
      </c>
    </row>
    <row r="201" spans="1:9" x14ac:dyDescent="0.25">
      <c r="A201" s="123">
        <f t="shared" si="13"/>
        <v>192</v>
      </c>
      <c r="B201" s="77">
        <f>(1+_xlfn.XLOOKUP(INT(($A201-1)/12)+1,'ZC Curve'!$B$8:$B$107,'ZC Curve'!R$9:R$108,,0))^(1/12)-1</f>
        <v>0</v>
      </c>
      <c r="C201" s="77">
        <f>(1+_xlfn.XLOOKUP(INT(($A201-1)/12)+1,'ZC Curve'!$B$8:$B$107,'ZC Curve'!S$9:S$108,,0))^(1/12)-1</f>
        <v>0</v>
      </c>
      <c r="D201" s="77">
        <f>(1+_xlfn.XLOOKUP(INT(($A201-1)/12)+1,'ZC Curve'!$B$8:$B$107,'ZC Curve'!T$9:T$108,,0))^(1/12)-1</f>
        <v>0</v>
      </c>
      <c r="E201" s="57">
        <f t="shared" si="12"/>
        <v>1</v>
      </c>
      <c r="F201" s="57">
        <f t="shared" si="9"/>
        <v>1</v>
      </c>
      <c r="G201" s="57">
        <f t="shared" si="10"/>
        <v>1</v>
      </c>
      <c r="H201" s="129">
        <f>'Table 4 - Asset Cashflows'!F200</f>
        <v>0</v>
      </c>
      <c r="I201" s="129">
        <f>'Table 4 - Asset Cashflows'!C200</f>
        <v>0</v>
      </c>
    </row>
    <row r="202" spans="1:9" x14ac:dyDescent="0.25">
      <c r="A202" s="123">
        <f t="shared" si="13"/>
        <v>193</v>
      </c>
      <c r="B202" s="77">
        <f>(1+_xlfn.XLOOKUP(INT(($A202-1)/12)+1,'ZC Curve'!$B$8:$B$107,'ZC Curve'!R$9:R$108,,0))^(1/12)-1</f>
        <v>0</v>
      </c>
      <c r="C202" s="77">
        <f>(1+_xlfn.XLOOKUP(INT(($A202-1)/12)+1,'ZC Curve'!$B$8:$B$107,'ZC Curve'!S$9:S$108,,0))^(1/12)-1</f>
        <v>0</v>
      </c>
      <c r="D202" s="77">
        <f>(1+_xlfn.XLOOKUP(INT(($A202-1)/12)+1,'ZC Curve'!$B$8:$B$107,'ZC Curve'!T$9:T$108,,0))^(1/12)-1</f>
        <v>0</v>
      </c>
      <c r="E202" s="57">
        <f t="shared" si="12"/>
        <v>1</v>
      </c>
      <c r="F202" s="57">
        <f t="shared" si="9"/>
        <v>1</v>
      </c>
      <c r="G202" s="57">
        <f t="shared" si="10"/>
        <v>1</v>
      </c>
      <c r="H202" s="129">
        <f>'Table 4 - Asset Cashflows'!F201</f>
        <v>0</v>
      </c>
      <c r="I202" s="129">
        <f>'Table 4 - Asset Cashflows'!C201</f>
        <v>0</v>
      </c>
    </row>
    <row r="203" spans="1:9" x14ac:dyDescent="0.25">
      <c r="A203" s="123">
        <f t="shared" si="13"/>
        <v>194</v>
      </c>
      <c r="B203" s="77">
        <f>(1+_xlfn.XLOOKUP(INT(($A203-1)/12)+1,'ZC Curve'!$B$8:$B$107,'ZC Curve'!R$9:R$108,,0))^(1/12)-1</f>
        <v>0</v>
      </c>
      <c r="C203" s="77">
        <f>(1+_xlfn.XLOOKUP(INT(($A203-1)/12)+1,'ZC Curve'!$B$8:$B$107,'ZC Curve'!S$9:S$108,,0))^(1/12)-1</f>
        <v>0</v>
      </c>
      <c r="D203" s="77">
        <f>(1+_xlfn.XLOOKUP(INT(($A203-1)/12)+1,'ZC Curve'!$B$8:$B$107,'ZC Curve'!T$9:T$108,,0))^(1/12)-1</f>
        <v>0</v>
      </c>
      <c r="E203" s="57">
        <f t="shared" si="12"/>
        <v>1</v>
      </c>
      <c r="F203" s="57">
        <f t="shared" ref="F203:F266" si="14">F202/(1+C203)</f>
        <v>1</v>
      </c>
      <c r="G203" s="57">
        <f t="shared" ref="G203:G266" si="15">G202/(1+D203)</f>
        <v>1</v>
      </c>
      <c r="H203" s="129">
        <f>'Table 4 - Asset Cashflows'!F202</f>
        <v>0</v>
      </c>
      <c r="I203" s="129">
        <f>'Table 4 - Asset Cashflows'!C202</f>
        <v>0</v>
      </c>
    </row>
    <row r="204" spans="1:9" x14ac:dyDescent="0.25">
      <c r="A204" s="123">
        <f t="shared" si="13"/>
        <v>195</v>
      </c>
      <c r="B204" s="77">
        <f>(1+_xlfn.XLOOKUP(INT(($A204-1)/12)+1,'ZC Curve'!$B$8:$B$107,'ZC Curve'!R$9:R$108,,0))^(1/12)-1</f>
        <v>0</v>
      </c>
      <c r="C204" s="77">
        <f>(1+_xlfn.XLOOKUP(INT(($A204-1)/12)+1,'ZC Curve'!$B$8:$B$107,'ZC Curve'!S$9:S$108,,0))^(1/12)-1</f>
        <v>0</v>
      </c>
      <c r="D204" s="77">
        <f>(1+_xlfn.XLOOKUP(INT(($A204-1)/12)+1,'ZC Curve'!$B$8:$B$107,'ZC Curve'!T$9:T$108,,0))^(1/12)-1</f>
        <v>0</v>
      </c>
      <c r="E204" s="57">
        <f t="shared" ref="E204:E267" si="16">E203/(1+B204)</f>
        <v>1</v>
      </c>
      <c r="F204" s="57">
        <f t="shared" si="14"/>
        <v>1</v>
      </c>
      <c r="G204" s="57">
        <f t="shared" si="15"/>
        <v>1</v>
      </c>
      <c r="H204" s="129">
        <f>'Table 4 - Asset Cashflows'!F203</f>
        <v>0</v>
      </c>
      <c r="I204" s="129">
        <f>'Table 4 - Asset Cashflows'!C203</f>
        <v>0</v>
      </c>
    </row>
    <row r="205" spans="1:9" x14ac:dyDescent="0.25">
      <c r="A205" s="123">
        <f t="shared" si="13"/>
        <v>196</v>
      </c>
      <c r="B205" s="77">
        <f>(1+_xlfn.XLOOKUP(INT(($A205-1)/12)+1,'ZC Curve'!$B$8:$B$107,'ZC Curve'!R$9:R$108,,0))^(1/12)-1</f>
        <v>0</v>
      </c>
      <c r="C205" s="77">
        <f>(1+_xlfn.XLOOKUP(INT(($A205-1)/12)+1,'ZC Curve'!$B$8:$B$107,'ZC Curve'!S$9:S$108,,0))^(1/12)-1</f>
        <v>0</v>
      </c>
      <c r="D205" s="77">
        <f>(1+_xlfn.XLOOKUP(INT(($A205-1)/12)+1,'ZC Curve'!$B$8:$B$107,'ZC Curve'!T$9:T$108,,0))^(1/12)-1</f>
        <v>0</v>
      </c>
      <c r="E205" s="57">
        <f t="shared" si="16"/>
        <v>1</v>
      </c>
      <c r="F205" s="57">
        <f t="shared" si="14"/>
        <v>1</v>
      </c>
      <c r="G205" s="57">
        <f t="shared" si="15"/>
        <v>1</v>
      </c>
      <c r="H205" s="129">
        <f>'Table 4 - Asset Cashflows'!F204</f>
        <v>0</v>
      </c>
      <c r="I205" s="129">
        <f>'Table 4 - Asset Cashflows'!C204</f>
        <v>0</v>
      </c>
    </row>
    <row r="206" spans="1:9" x14ac:dyDescent="0.25">
      <c r="A206" s="123">
        <f t="shared" si="13"/>
        <v>197</v>
      </c>
      <c r="B206" s="77">
        <f>(1+_xlfn.XLOOKUP(INT(($A206-1)/12)+1,'ZC Curve'!$B$8:$B$107,'ZC Curve'!R$9:R$108,,0))^(1/12)-1</f>
        <v>0</v>
      </c>
      <c r="C206" s="77">
        <f>(1+_xlfn.XLOOKUP(INT(($A206-1)/12)+1,'ZC Curve'!$B$8:$B$107,'ZC Curve'!S$9:S$108,,0))^(1/12)-1</f>
        <v>0</v>
      </c>
      <c r="D206" s="77">
        <f>(1+_xlfn.XLOOKUP(INT(($A206-1)/12)+1,'ZC Curve'!$B$8:$B$107,'ZC Curve'!T$9:T$108,,0))^(1/12)-1</f>
        <v>0</v>
      </c>
      <c r="E206" s="57">
        <f t="shared" si="16"/>
        <v>1</v>
      </c>
      <c r="F206" s="57">
        <f t="shared" si="14"/>
        <v>1</v>
      </c>
      <c r="G206" s="57">
        <f t="shared" si="15"/>
        <v>1</v>
      </c>
      <c r="H206" s="129">
        <f>'Table 4 - Asset Cashflows'!F205</f>
        <v>0</v>
      </c>
      <c r="I206" s="129">
        <f>'Table 4 - Asset Cashflows'!C205</f>
        <v>0</v>
      </c>
    </row>
    <row r="207" spans="1:9" x14ac:dyDescent="0.25">
      <c r="A207" s="123">
        <f t="shared" si="13"/>
        <v>198</v>
      </c>
      <c r="B207" s="77">
        <f>(1+_xlfn.XLOOKUP(INT(($A207-1)/12)+1,'ZC Curve'!$B$8:$B$107,'ZC Curve'!R$9:R$108,,0))^(1/12)-1</f>
        <v>0</v>
      </c>
      <c r="C207" s="77">
        <f>(1+_xlfn.XLOOKUP(INT(($A207-1)/12)+1,'ZC Curve'!$B$8:$B$107,'ZC Curve'!S$9:S$108,,0))^(1/12)-1</f>
        <v>0</v>
      </c>
      <c r="D207" s="77">
        <f>(1+_xlfn.XLOOKUP(INT(($A207-1)/12)+1,'ZC Curve'!$B$8:$B$107,'ZC Curve'!T$9:T$108,,0))^(1/12)-1</f>
        <v>0</v>
      </c>
      <c r="E207" s="57">
        <f t="shared" si="16"/>
        <v>1</v>
      </c>
      <c r="F207" s="57">
        <f t="shared" si="14"/>
        <v>1</v>
      </c>
      <c r="G207" s="57">
        <f t="shared" si="15"/>
        <v>1</v>
      </c>
      <c r="H207" s="129">
        <f>'Table 4 - Asset Cashflows'!F206</f>
        <v>0</v>
      </c>
      <c r="I207" s="129">
        <f>'Table 4 - Asset Cashflows'!C206</f>
        <v>0</v>
      </c>
    </row>
    <row r="208" spans="1:9" x14ac:dyDescent="0.25">
      <c r="A208" s="123">
        <f t="shared" si="13"/>
        <v>199</v>
      </c>
      <c r="B208" s="77">
        <f>(1+_xlfn.XLOOKUP(INT(($A208-1)/12)+1,'ZC Curve'!$B$8:$B$107,'ZC Curve'!R$9:R$108,,0))^(1/12)-1</f>
        <v>0</v>
      </c>
      <c r="C208" s="77">
        <f>(1+_xlfn.XLOOKUP(INT(($A208-1)/12)+1,'ZC Curve'!$B$8:$B$107,'ZC Curve'!S$9:S$108,,0))^(1/12)-1</f>
        <v>0</v>
      </c>
      <c r="D208" s="77">
        <f>(1+_xlfn.XLOOKUP(INT(($A208-1)/12)+1,'ZC Curve'!$B$8:$B$107,'ZC Curve'!T$9:T$108,,0))^(1/12)-1</f>
        <v>0</v>
      </c>
      <c r="E208" s="57">
        <f t="shared" si="16"/>
        <v>1</v>
      </c>
      <c r="F208" s="57">
        <f t="shared" si="14"/>
        <v>1</v>
      </c>
      <c r="G208" s="57">
        <f t="shared" si="15"/>
        <v>1</v>
      </c>
      <c r="H208" s="129">
        <f>'Table 4 - Asset Cashflows'!F207</f>
        <v>0</v>
      </c>
      <c r="I208" s="129">
        <f>'Table 4 - Asset Cashflows'!C207</f>
        <v>0</v>
      </c>
    </row>
    <row r="209" spans="1:9" x14ac:dyDescent="0.25">
      <c r="A209" s="123">
        <f t="shared" si="13"/>
        <v>200</v>
      </c>
      <c r="B209" s="77">
        <f>(1+_xlfn.XLOOKUP(INT(($A209-1)/12)+1,'ZC Curve'!$B$8:$B$107,'ZC Curve'!R$9:R$108,,0))^(1/12)-1</f>
        <v>0</v>
      </c>
      <c r="C209" s="77">
        <f>(1+_xlfn.XLOOKUP(INT(($A209-1)/12)+1,'ZC Curve'!$B$8:$B$107,'ZC Curve'!S$9:S$108,,0))^(1/12)-1</f>
        <v>0</v>
      </c>
      <c r="D209" s="77">
        <f>(1+_xlfn.XLOOKUP(INT(($A209-1)/12)+1,'ZC Curve'!$B$8:$B$107,'ZC Curve'!T$9:T$108,,0))^(1/12)-1</f>
        <v>0</v>
      </c>
      <c r="E209" s="57">
        <f t="shared" si="16"/>
        <v>1</v>
      </c>
      <c r="F209" s="57">
        <f t="shared" si="14"/>
        <v>1</v>
      </c>
      <c r="G209" s="57">
        <f t="shared" si="15"/>
        <v>1</v>
      </c>
      <c r="H209" s="129">
        <f>'Table 4 - Asset Cashflows'!F208</f>
        <v>0</v>
      </c>
      <c r="I209" s="129">
        <f>'Table 4 - Asset Cashflows'!C208</f>
        <v>0</v>
      </c>
    </row>
    <row r="210" spans="1:9" x14ac:dyDescent="0.25">
      <c r="A210" s="123">
        <f t="shared" si="13"/>
        <v>201</v>
      </c>
      <c r="B210" s="77">
        <f>(1+_xlfn.XLOOKUP(INT(($A210-1)/12)+1,'ZC Curve'!$B$8:$B$107,'ZC Curve'!R$9:R$108,,0))^(1/12)-1</f>
        <v>0</v>
      </c>
      <c r="C210" s="77">
        <f>(1+_xlfn.XLOOKUP(INT(($A210-1)/12)+1,'ZC Curve'!$B$8:$B$107,'ZC Curve'!S$9:S$108,,0))^(1/12)-1</f>
        <v>0</v>
      </c>
      <c r="D210" s="77">
        <f>(1+_xlfn.XLOOKUP(INT(($A210-1)/12)+1,'ZC Curve'!$B$8:$B$107,'ZC Curve'!T$9:T$108,,0))^(1/12)-1</f>
        <v>0</v>
      </c>
      <c r="E210" s="57">
        <f t="shared" si="16"/>
        <v>1</v>
      </c>
      <c r="F210" s="57">
        <f t="shared" si="14"/>
        <v>1</v>
      </c>
      <c r="G210" s="57">
        <f t="shared" si="15"/>
        <v>1</v>
      </c>
      <c r="H210" s="129">
        <f>'Table 4 - Asset Cashflows'!F209</f>
        <v>0</v>
      </c>
      <c r="I210" s="129">
        <f>'Table 4 - Asset Cashflows'!C209</f>
        <v>0</v>
      </c>
    </row>
    <row r="211" spans="1:9" x14ac:dyDescent="0.25">
      <c r="A211" s="123">
        <f t="shared" si="13"/>
        <v>202</v>
      </c>
      <c r="B211" s="77">
        <f>(1+_xlfn.XLOOKUP(INT(($A211-1)/12)+1,'ZC Curve'!$B$8:$B$107,'ZC Curve'!R$9:R$108,,0))^(1/12)-1</f>
        <v>0</v>
      </c>
      <c r="C211" s="77">
        <f>(1+_xlfn.XLOOKUP(INT(($A211-1)/12)+1,'ZC Curve'!$B$8:$B$107,'ZC Curve'!S$9:S$108,,0))^(1/12)-1</f>
        <v>0</v>
      </c>
      <c r="D211" s="77">
        <f>(1+_xlfn.XLOOKUP(INT(($A211-1)/12)+1,'ZC Curve'!$B$8:$B$107,'ZC Curve'!T$9:T$108,,0))^(1/12)-1</f>
        <v>0</v>
      </c>
      <c r="E211" s="57">
        <f t="shared" si="16"/>
        <v>1</v>
      </c>
      <c r="F211" s="57">
        <f t="shared" si="14"/>
        <v>1</v>
      </c>
      <c r="G211" s="57">
        <f t="shared" si="15"/>
        <v>1</v>
      </c>
      <c r="H211" s="129">
        <f>'Table 4 - Asset Cashflows'!F210</f>
        <v>0</v>
      </c>
      <c r="I211" s="129">
        <f>'Table 4 - Asset Cashflows'!C210</f>
        <v>0</v>
      </c>
    </row>
    <row r="212" spans="1:9" x14ac:dyDescent="0.25">
      <c r="A212" s="123">
        <f t="shared" si="13"/>
        <v>203</v>
      </c>
      <c r="B212" s="77">
        <f>(1+_xlfn.XLOOKUP(INT(($A212-1)/12)+1,'ZC Curve'!$B$8:$B$107,'ZC Curve'!R$9:R$108,,0))^(1/12)-1</f>
        <v>0</v>
      </c>
      <c r="C212" s="77">
        <f>(1+_xlfn.XLOOKUP(INT(($A212-1)/12)+1,'ZC Curve'!$B$8:$B$107,'ZC Curve'!S$9:S$108,,0))^(1/12)-1</f>
        <v>0</v>
      </c>
      <c r="D212" s="77">
        <f>(1+_xlfn.XLOOKUP(INT(($A212-1)/12)+1,'ZC Curve'!$B$8:$B$107,'ZC Curve'!T$9:T$108,,0))^(1/12)-1</f>
        <v>0</v>
      </c>
      <c r="E212" s="57">
        <f t="shared" si="16"/>
        <v>1</v>
      </c>
      <c r="F212" s="57">
        <f t="shared" si="14"/>
        <v>1</v>
      </c>
      <c r="G212" s="57">
        <f t="shared" si="15"/>
        <v>1</v>
      </c>
      <c r="H212" s="129">
        <f>'Table 4 - Asset Cashflows'!F211</f>
        <v>0</v>
      </c>
      <c r="I212" s="129">
        <f>'Table 4 - Asset Cashflows'!C211</f>
        <v>0</v>
      </c>
    </row>
    <row r="213" spans="1:9" x14ac:dyDescent="0.25">
      <c r="A213" s="123">
        <f t="shared" si="13"/>
        <v>204</v>
      </c>
      <c r="B213" s="77">
        <f>(1+_xlfn.XLOOKUP(INT(($A213-1)/12)+1,'ZC Curve'!$B$8:$B$107,'ZC Curve'!R$9:R$108,,0))^(1/12)-1</f>
        <v>0</v>
      </c>
      <c r="C213" s="77">
        <f>(1+_xlfn.XLOOKUP(INT(($A213-1)/12)+1,'ZC Curve'!$B$8:$B$107,'ZC Curve'!S$9:S$108,,0))^(1/12)-1</f>
        <v>0</v>
      </c>
      <c r="D213" s="77">
        <f>(1+_xlfn.XLOOKUP(INT(($A213-1)/12)+1,'ZC Curve'!$B$8:$B$107,'ZC Curve'!T$9:T$108,,0))^(1/12)-1</f>
        <v>0</v>
      </c>
      <c r="E213" s="57">
        <f t="shared" si="16"/>
        <v>1</v>
      </c>
      <c r="F213" s="57">
        <f t="shared" si="14"/>
        <v>1</v>
      </c>
      <c r="G213" s="57">
        <f t="shared" si="15"/>
        <v>1</v>
      </c>
      <c r="H213" s="129">
        <f>'Table 4 - Asset Cashflows'!F212</f>
        <v>0</v>
      </c>
      <c r="I213" s="129">
        <f>'Table 4 - Asset Cashflows'!C212</f>
        <v>0</v>
      </c>
    </row>
    <row r="214" spans="1:9" x14ac:dyDescent="0.25">
      <c r="A214" s="123">
        <f t="shared" si="13"/>
        <v>205</v>
      </c>
      <c r="B214" s="77">
        <f>(1+_xlfn.XLOOKUP(INT(($A214-1)/12)+1,'ZC Curve'!$B$8:$B$107,'ZC Curve'!R$9:R$108,,0))^(1/12)-1</f>
        <v>0</v>
      </c>
      <c r="C214" s="77">
        <f>(1+_xlfn.XLOOKUP(INT(($A214-1)/12)+1,'ZC Curve'!$B$8:$B$107,'ZC Curve'!S$9:S$108,,0))^(1/12)-1</f>
        <v>0</v>
      </c>
      <c r="D214" s="77">
        <f>(1+_xlfn.XLOOKUP(INT(($A214-1)/12)+1,'ZC Curve'!$B$8:$B$107,'ZC Curve'!T$9:T$108,,0))^(1/12)-1</f>
        <v>0</v>
      </c>
      <c r="E214" s="57">
        <f t="shared" si="16"/>
        <v>1</v>
      </c>
      <c r="F214" s="57">
        <f t="shared" si="14"/>
        <v>1</v>
      </c>
      <c r="G214" s="57">
        <f t="shared" si="15"/>
        <v>1</v>
      </c>
      <c r="H214" s="129">
        <f>'Table 4 - Asset Cashflows'!F213</f>
        <v>0</v>
      </c>
      <c r="I214" s="129">
        <f>'Table 4 - Asset Cashflows'!C213</f>
        <v>0</v>
      </c>
    </row>
    <row r="215" spans="1:9" x14ac:dyDescent="0.25">
      <c r="A215" s="123">
        <f t="shared" ref="A215:A278" si="17">A214+1</f>
        <v>206</v>
      </c>
      <c r="B215" s="77">
        <f>(1+_xlfn.XLOOKUP(INT(($A215-1)/12)+1,'ZC Curve'!$B$8:$B$107,'ZC Curve'!R$9:R$108,,0))^(1/12)-1</f>
        <v>0</v>
      </c>
      <c r="C215" s="77">
        <f>(1+_xlfn.XLOOKUP(INT(($A215-1)/12)+1,'ZC Curve'!$B$8:$B$107,'ZC Curve'!S$9:S$108,,0))^(1/12)-1</f>
        <v>0</v>
      </c>
      <c r="D215" s="77">
        <f>(1+_xlfn.XLOOKUP(INT(($A215-1)/12)+1,'ZC Curve'!$B$8:$B$107,'ZC Curve'!T$9:T$108,,0))^(1/12)-1</f>
        <v>0</v>
      </c>
      <c r="E215" s="57">
        <f t="shared" si="16"/>
        <v>1</v>
      </c>
      <c r="F215" s="57">
        <f t="shared" si="14"/>
        <v>1</v>
      </c>
      <c r="G215" s="57">
        <f t="shared" si="15"/>
        <v>1</v>
      </c>
      <c r="H215" s="129">
        <f>'Table 4 - Asset Cashflows'!F214</f>
        <v>0</v>
      </c>
      <c r="I215" s="129">
        <f>'Table 4 - Asset Cashflows'!C214</f>
        <v>0</v>
      </c>
    </row>
    <row r="216" spans="1:9" x14ac:dyDescent="0.25">
      <c r="A216" s="123">
        <f t="shared" si="17"/>
        <v>207</v>
      </c>
      <c r="B216" s="77">
        <f>(1+_xlfn.XLOOKUP(INT(($A216-1)/12)+1,'ZC Curve'!$B$8:$B$107,'ZC Curve'!R$9:R$108,,0))^(1/12)-1</f>
        <v>0</v>
      </c>
      <c r="C216" s="77">
        <f>(1+_xlfn.XLOOKUP(INT(($A216-1)/12)+1,'ZC Curve'!$B$8:$B$107,'ZC Curve'!S$9:S$108,,0))^(1/12)-1</f>
        <v>0</v>
      </c>
      <c r="D216" s="77">
        <f>(1+_xlfn.XLOOKUP(INT(($A216-1)/12)+1,'ZC Curve'!$B$8:$B$107,'ZC Curve'!T$9:T$108,,0))^(1/12)-1</f>
        <v>0</v>
      </c>
      <c r="E216" s="57">
        <f t="shared" si="16"/>
        <v>1</v>
      </c>
      <c r="F216" s="57">
        <f t="shared" si="14"/>
        <v>1</v>
      </c>
      <c r="G216" s="57">
        <f t="shared" si="15"/>
        <v>1</v>
      </c>
      <c r="H216" s="129">
        <f>'Table 4 - Asset Cashflows'!F215</f>
        <v>0</v>
      </c>
      <c r="I216" s="129">
        <f>'Table 4 - Asset Cashflows'!C215</f>
        <v>0</v>
      </c>
    </row>
    <row r="217" spans="1:9" x14ac:dyDescent="0.25">
      <c r="A217" s="123">
        <f t="shared" si="17"/>
        <v>208</v>
      </c>
      <c r="B217" s="77">
        <f>(1+_xlfn.XLOOKUP(INT(($A217-1)/12)+1,'ZC Curve'!$B$8:$B$107,'ZC Curve'!R$9:R$108,,0))^(1/12)-1</f>
        <v>0</v>
      </c>
      <c r="C217" s="77">
        <f>(1+_xlfn.XLOOKUP(INT(($A217-1)/12)+1,'ZC Curve'!$B$8:$B$107,'ZC Curve'!S$9:S$108,,0))^(1/12)-1</f>
        <v>0</v>
      </c>
      <c r="D217" s="77">
        <f>(1+_xlfn.XLOOKUP(INT(($A217-1)/12)+1,'ZC Curve'!$B$8:$B$107,'ZC Curve'!T$9:T$108,,0))^(1/12)-1</f>
        <v>0</v>
      </c>
      <c r="E217" s="57">
        <f t="shared" si="16"/>
        <v>1</v>
      </c>
      <c r="F217" s="57">
        <f t="shared" si="14"/>
        <v>1</v>
      </c>
      <c r="G217" s="57">
        <f t="shared" si="15"/>
        <v>1</v>
      </c>
      <c r="H217" s="129">
        <f>'Table 4 - Asset Cashflows'!F216</f>
        <v>0</v>
      </c>
      <c r="I217" s="129">
        <f>'Table 4 - Asset Cashflows'!C216</f>
        <v>0</v>
      </c>
    </row>
    <row r="218" spans="1:9" x14ac:dyDescent="0.25">
      <c r="A218" s="123">
        <f t="shared" si="17"/>
        <v>209</v>
      </c>
      <c r="B218" s="77">
        <f>(1+_xlfn.XLOOKUP(INT(($A218-1)/12)+1,'ZC Curve'!$B$8:$B$107,'ZC Curve'!R$9:R$108,,0))^(1/12)-1</f>
        <v>0</v>
      </c>
      <c r="C218" s="77">
        <f>(1+_xlfn.XLOOKUP(INT(($A218-1)/12)+1,'ZC Curve'!$B$8:$B$107,'ZC Curve'!S$9:S$108,,0))^(1/12)-1</f>
        <v>0</v>
      </c>
      <c r="D218" s="77">
        <f>(1+_xlfn.XLOOKUP(INT(($A218-1)/12)+1,'ZC Curve'!$B$8:$B$107,'ZC Curve'!T$9:T$108,,0))^(1/12)-1</f>
        <v>0</v>
      </c>
      <c r="E218" s="57">
        <f t="shared" si="16"/>
        <v>1</v>
      </c>
      <c r="F218" s="57">
        <f t="shared" si="14"/>
        <v>1</v>
      </c>
      <c r="G218" s="57">
        <f t="shared" si="15"/>
        <v>1</v>
      </c>
      <c r="H218" s="129">
        <f>'Table 4 - Asset Cashflows'!F217</f>
        <v>0</v>
      </c>
      <c r="I218" s="129">
        <f>'Table 4 - Asset Cashflows'!C217</f>
        <v>0</v>
      </c>
    </row>
    <row r="219" spans="1:9" x14ac:dyDescent="0.25">
      <c r="A219" s="123">
        <f t="shared" si="17"/>
        <v>210</v>
      </c>
      <c r="B219" s="77">
        <f>(1+_xlfn.XLOOKUP(INT(($A219-1)/12)+1,'ZC Curve'!$B$8:$B$107,'ZC Curve'!R$9:R$108,,0))^(1/12)-1</f>
        <v>0</v>
      </c>
      <c r="C219" s="77">
        <f>(1+_xlfn.XLOOKUP(INT(($A219-1)/12)+1,'ZC Curve'!$B$8:$B$107,'ZC Curve'!S$9:S$108,,0))^(1/12)-1</f>
        <v>0</v>
      </c>
      <c r="D219" s="77">
        <f>(1+_xlfn.XLOOKUP(INT(($A219-1)/12)+1,'ZC Curve'!$B$8:$B$107,'ZC Curve'!T$9:T$108,,0))^(1/12)-1</f>
        <v>0</v>
      </c>
      <c r="E219" s="57">
        <f t="shared" si="16"/>
        <v>1</v>
      </c>
      <c r="F219" s="57">
        <f t="shared" si="14"/>
        <v>1</v>
      </c>
      <c r="G219" s="57">
        <f t="shared" si="15"/>
        <v>1</v>
      </c>
      <c r="H219" s="129">
        <f>'Table 4 - Asset Cashflows'!F218</f>
        <v>0</v>
      </c>
      <c r="I219" s="129">
        <f>'Table 4 - Asset Cashflows'!C218</f>
        <v>0</v>
      </c>
    </row>
    <row r="220" spans="1:9" x14ac:dyDescent="0.25">
      <c r="A220" s="123">
        <f t="shared" si="17"/>
        <v>211</v>
      </c>
      <c r="B220" s="77">
        <f>(1+_xlfn.XLOOKUP(INT(($A220-1)/12)+1,'ZC Curve'!$B$8:$B$107,'ZC Curve'!R$9:R$108,,0))^(1/12)-1</f>
        <v>0</v>
      </c>
      <c r="C220" s="77">
        <f>(1+_xlfn.XLOOKUP(INT(($A220-1)/12)+1,'ZC Curve'!$B$8:$B$107,'ZC Curve'!S$9:S$108,,0))^(1/12)-1</f>
        <v>0</v>
      </c>
      <c r="D220" s="77">
        <f>(1+_xlfn.XLOOKUP(INT(($A220-1)/12)+1,'ZC Curve'!$B$8:$B$107,'ZC Curve'!T$9:T$108,,0))^(1/12)-1</f>
        <v>0</v>
      </c>
      <c r="E220" s="57">
        <f t="shared" si="16"/>
        <v>1</v>
      </c>
      <c r="F220" s="57">
        <f t="shared" si="14"/>
        <v>1</v>
      </c>
      <c r="G220" s="57">
        <f t="shared" si="15"/>
        <v>1</v>
      </c>
      <c r="H220" s="129">
        <f>'Table 4 - Asset Cashflows'!F219</f>
        <v>0</v>
      </c>
      <c r="I220" s="129">
        <f>'Table 4 - Asset Cashflows'!C219</f>
        <v>0</v>
      </c>
    </row>
    <row r="221" spans="1:9" x14ac:dyDescent="0.25">
      <c r="A221" s="123">
        <f t="shared" si="17"/>
        <v>212</v>
      </c>
      <c r="B221" s="77">
        <f>(1+_xlfn.XLOOKUP(INT(($A221-1)/12)+1,'ZC Curve'!$B$8:$B$107,'ZC Curve'!R$9:R$108,,0))^(1/12)-1</f>
        <v>0</v>
      </c>
      <c r="C221" s="77">
        <f>(1+_xlfn.XLOOKUP(INT(($A221-1)/12)+1,'ZC Curve'!$B$8:$B$107,'ZC Curve'!S$9:S$108,,0))^(1/12)-1</f>
        <v>0</v>
      </c>
      <c r="D221" s="77">
        <f>(1+_xlfn.XLOOKUP(INT(($A221-1)/12)+1,'ZC Curve'!$B$8:$B$107,'ZC Curve'!T$9:T$108,,0))^(1/12)-1</f>
        <v>0</v>
      </c>
      <c r="E221" s="57">
        <f t="shared" si="16"/>
        <v>1</v>
      </c>
      <c r="F221" s="57">
        <f t="shared" si="14"/>
        <v>1</v>
      </c>
      <c r="G221" s="57">
        <f t="shared" si="15"/>
        <v>1</v>
      </c>
      <c r="H221" s="129">
        <f>'Table 4 - Asset Cashflows'!F220</f>
        <v>0</v>
      </c>
      <c r="I221" s="129">
        <f>'Table 4 - Asset Cashflows'!C220</f>
        <v>0</v>
      </c>
    </row>
    <row r="222" spans="1:9" x14ac:dyDescent="0.25">
      <c r="A222" s="123">
        <f t="shared" si="17"/>
        <v>213</v>
      </c>
      <c r="B222" s="77">
        <f>(1+_xlfn.XLOOKUP(INT(($A222-1)/12)+1,'ZC Curve'!$B$8:$B$107,'ZC Curve'!R$9:R$108,,0))^(1/12)-1</f>
        <v>0</v>
      </c>
      <c r="C222" s="77">
        <f>(1+_xlfn.XLOOKUP(INT(($A222-1)/12)+1,'ZC Curve'!$B$8:$B$107,'ZC Curve'!S$9:S$108,,0))^(1/12)-1</f>
        <v>0</v>
      </c>
      <c r="D222" s="77">
        <f>(1+_xlfn.XLOOKUP(INT(($A222-1)/12)+1,'ZC Curve'!$B$8:$B$107,'ZC Curve'!T$9:T$108,,0))^(1/12)-1</f>
        <v>0</v>
      </c>
      <c r="E222" s="57">
        <f t="shared" si="16"/>
        <v>1</v>
      </c>
      <c r="F222" s="57">
        <f t="shared" si="14"/>
        <v>1</v>
      </c>
      <c r="G222" s="57">
        <f t="shared" si="15"/>
        <v>1</v>
      </c>
      <c r="H222" s="129">
        <f>'Table 4 - Asset Cashflows'!F221</f>
        <v>0</v>
      </c>
      <c r="I222" s="129">
        <f>'Table 4 - Asset Cashflows'!C221</f>
        <v>0</v>
      </c>
    </row>
    <row r="223" spans="1:9" x14ac:dyDescent="0.25">
      <c r="A223" s="123">
        <f t="shared" si="17"/>
        <v>214</v>
      </c>
      <c r="B223" s="77">
        <f>(1+_xlfn.XLOOKUP(INT(($A223-1)/12)+1,'ZC Curve'!$B$8:$B$107,'ZC Curve'!R$9:R$108,,0))^(1/12)-1</f>
        <v>0</v>
      </c>
      <c r="C223" s="77">
        <f>(1+_xlfn.XLOOKUP(INT(($A223-1)/12)+1,'ZC Curve'!$B$8:$B$107,'ZC Curve'!S$9:S$108,,0))^(1/12)-1</f>
        <v>0</v>
      </c>
      <c r="D223" s="77">
        <f>(1+_xlfn.XLOOKUP(INT(($A223-1)/12)+1,'ZC Curve'!$B$8:$B$107,'ZC Curve'!T$9:T$108,,0))^(1/12)-1</f>
        <v>0</v>
      </c>
      <c r="E223" s="57">
        <f t="shared" si="16"/>
        <v>1</v>
      </c>
      <c r="F223" s="57">
        <f t="shared" si="14"/>
        <v>1</v>
      </c>
      <c r="G223" s="57">
        <f t="shared" si="15"/>
        <v>1</v>
      </c>
      <c r="H223" s="129">
        <f>'Table 4 - Asset Cashflows'!F222</f>
        <v>0</v>
      </c>
      <c r="I223" s="129">
        <f>'Table 4 - Asset Cashflows'!C222</f>
        <v>0</v>
      </c>
    </row>
    <row r="224" spans="1:9" x14ac:dyDescent="0.25">
      <c r="A224" s="123">
        <f t="shared" si="17"/>
        <v>215</v>
      </c>
      <c r="B224" s="77">
        <f>(1+_xlfn.XLOOKUP(INT(($A224-1)/12)+1,'ZC Curve'!$B$8:$B$107,'ZC Curve'!R$9:R$108,,0))^(1/12)-1</f>
        <v>0</v>
      </c>
      <c r="C224" s="77">
        <f>(1+_xlfn.XLOOKUP(INT(($A224-1)/12)+1,'ZC Curve'!$B$8:$B$107,'ZC Curve'!S$9:S$108,,0))^(1/12)-1</f>
        <v>0</v>
      </c>
      <c r="D224" s="77">
        <f>(1+_xlfn.XLOOKUP(INT(($A224-1)/12)+1,'ZC Curve'!$B$8:$B$107,'ZC Curve'!T$9:T$108,,0))^(1/12)-1</f>
        <v>0</v>
      </c>
      <c r="E224" s="57">
        <f t="shared" si="16"/>
        <v>1</v>
      </c>
      <c r="F224" s="57">
        <f t="shared" si="14"/>
        <v>1</v>
      </c>
      <c r="G224" s="57">
        <f t="shared" si="15"/>
        <v>1</v>
      </c>
      <c r="H224" s="129">
        <f>'Table 4 - Asset Cashflows'!F223</f>
        <v>0</v>
      </c>
      <c r="I224" s="129">
        <f>'Table 4 - Asset Cashflows'!C223</f>
        <v>0</v>
      </c>
    </row>
    <row r="225" spans="1:9" x14ac:dyDescent="0.25">
      <c r="A225" s="123">
        <f t="shared" si="17"/>
        <v>216</v>
      </c>
      <c r="B225" s="77">
        <f>(1+_xlfn.XLOOKUP(INT(($A225-1)/12)+1,'ZC Curve'!$B$8:$B$107,'ZC Curve'!R$9:R$108,,0))^(1/12)-1</f>
        <v>0</v>
      </c>
      <c r="C225" s="77">
        <f>(1+_xlfn.XLOOKUP(INT(($A225-1)/12)+1,'ZC Curve'!$B$8:$B$107,'ZC Curve'!S$9:S$108,,0))^(1/12)-1</f>
        <v>0</v>
      </c>
      <c r="D225" s="77">
        <f>(1+_xlfn.XLOOKUP(INT(($A225-1)/12)+1,'ZC Curve'!$B$8:$B$107,'ZC Curve'!T$9:T$108,,0))^(1/12)-1</f>
        <v>0</v>
      </c>
      <c r="E225" s="57">
        <f t="shared" si="16"/>
        <v>1</v>
      </c>
      <c r="F225" s="57">
        <f t="shared" si="14"/>
        <v>1</v>
      </c>
      <c r="G225" s="57">
        <f t="shared" si="15"/>
        <v>1</v>
      </c>
      <c r="H225" s="129">
        <f>'Table 4 - Asset Cashflows'!F224</f>
        <v>0</v>
      </c>
      <c r="I225" s="129">
        <f>'Table 4 - Asset Cashflows'!C224</f>
        <v>0</v>
      </c>
    </row>
    <row r="226" spans="1:9" x14ac:dyDescent="0.25">
      <c r="A226" s="123">
        <f t="shared" si="17"/>
        <v>217</v>
      </c>
      <c r="B226" s="77">
        <f>(1+_xlfn.XLOOKUP(INT(($A226-1)/12)+1,'ZC Curve'!$B$8:$B$107,'ZC Curve'!R$9:R$108,,0))^(1/12)-1</f>
        <v>0</v>
      </c>
      <c r="C226" s="77">
        <f>(1+_xlfn.XLOOKUP(INT(($A226-1)/12)+1,'ZC Curve'!$B$8:$B$107,'ZC Curve'!S$9:S$108,,0))^(1/12)-1</f>
        <v>0</v>
      </c>
      <c r="D226" s="77">
        <f>(1+_xlfn.XLOOKUP(INT(($A226-1)/12)+1,'ZC Curve'!$B$8:$B$107,'ZC Curve'!T$9:T$108,,0))^(1/12)-1</f>
        <v>0</v>
      </c>
      <c r="E226" s="57">
        <f t="shared" si="16"/>
        <v>1</v>
      </c>
      <c r="F226" s="57">
        <f t="shared" si="14"/>
        <v>1</v>
      </c>
      <c r="G226" s="57">
        <f t="shared" si="15"/>
        <v>1</v>
      </c>
      <c r="H226" s="129">
        <f>'Table 4 - Asset Cashflows'!F225</f>
        <v>0</v>
      </c>
      <c r="I226" s="129">
        <f>'Table 4 - Asset Cashflows'!C225</f>
        <v>0</v>
      </c>
    </row>
    <row r="227" spans="1:9" x14ac:dyDescent="0.25">
      <c r="A227" s="123">
        <f t="shared" si="17"/>
        <v>218</v>
      </c>
      <c r="B227" s="77">
        <f>(1+_xlfn.XLOOKUP(INT(($A227-1)/12)+1,'ZC Curve'!$B$8:$B$107,'ZC Curve'!R$9:R$108,,0))^(1/12)-1</f>
        <v>0</v>
      </c>
      <c r="C227" s="77">
        <f>(1+_xlfn.XLOOKUP(INT(($A227-1)/12)+1,'ZC Curve'!$B$8:$B$107,'ZC Curve'!S$9:S$108,,0))^(1/12)-1</f>
        <v>0</v>
      </c>
      <c r="D227" s="77">
        <f>(1+_xlfn.XLOOKUP(INT(($A227-1)/12)+1,'ZC Curve'!$B$8:$B$107,'ZC Curve'!T$9:T$108,,0))^(1/12)-1</f>
        <v>0</v>
      </c>
      <c r="E227" s="57">
        <f t="shared" si="16"/>
        <v>1</v>
      </c>
      <c r="F227" s="57">
        <f t="shared" si="14"/>
        <v>1</v>
      </c>
      <c r="G227" s="57">
        <f t="shared" si="15"/>
        <v>1</v>
      </c>
      <c r="H227" s="129">
        <f>'Table 4 - Asset Cashflows'!F226</f>
        <v>0</v>
      </c>
      <c r="I227" s="129">
        <f>'Table 4 - Asset Cashflows'!C226</f>
        <v>0</v>
      </c>
    </row>
    <row r="228" spans="1:9" x14ac:dyDescent="0.25">
      <c r="A228" s="123">
        <f t="shared" si="17"/>
        <v>219</v>
      </c>
      <c r="B228" s="77">
        <f>(1+_xlfn.XLOOKUP(INT(($A228-1)/12)+1,'ZC Curve'!$B$8:$B$107,'ZC Curve'!R$9:R$108,,0))^(1/12)-1</f>
        <v>0</v>
      </c>
      <c r="C228" s="77">
        <f>(1+_xlfn.XLOOKUP(INT(($A228-1)/12)+1,'ZC Curve'!$B$8:$B$107,'ZC Curve'!S$9:S$108,,0))^(1/12)-1</f>
        <v>0</v>
      </c>
      <c r="D228" s="77">
        <f>(1+_xlfn.XLOOKUP(INT(($A228-1)/12)+1,'ZC Curve'!$B$8:$B$107,'ZC Curve'!T$9:T$108,,0))^(1/12)-1</f>
        <v>0</v>
      </c>
      <c r="E228" s="57">
        <f t="shared" si="16"/>
        <v>1</v>
      </c>
      <c r="F228" s="57">
        <f t="shared" si="14"/>
        <v>1</v>
      </c>
      <c r="G228" s="57">
        <f t="shared" si="15"/>
        <v>1</v>
      </c>
      <c r="H228" s="129">
        <f>'Table 4 - Asset Cashflows'!F227</f>
        <v>0</v>
      </c>
      <c r="I228" s="129">
        <f>'Table 4 - Asset Cashflows'!C227</f>
        <v>0</v>
      </c>
    </row>
    <row r="229" spans="1:9" x14ac:dyDescent="0.25">
      <c r="A229" s="123">
        <f t="shared" si="17"/>
        <v>220</v>
      </c>
      <c r="B229" s="77">
        <f>(1+_xlfn.XLOOKUP(INT(($A229-1)/12)+1,'ZC Curve'!$B$8:$B$107,'ZC Curve'!R$9:R$108,,0))^(1/12)-1</f>
        <v>0</v>
      </c>
      <c r="C229" s="77">
        <f>(1+_xlfn.XLOOKUP(INT(($A229-1)/12)+1,'ZC Curve'!$B$8:$B$107,'ZC Curve'!S$9:S$108,,0))^(1/12)-1</f>
        <v>0</v>
      </c>
      <c r="D229" s="77">
        <f>(1+_xlfn.XLOOKUP(INT(($A229-1)/12)+1,'ZC Curve'!$B$8:$B$107,'ZC Curve'!T$9:T$108,,0))^(1/12)-1</f>
        <v>0</v>
      </c>
      <c r="E229" s="57">
        <f t="shared" si="16"/>
        <v>1</v>
      </c>
      <c r="F229" s="57">
        <f t="shared" si="14"/>
        <v>1</v>
      </c>
      <c r="G229" s="57">
        <f t="shared" si="15"/>
        <v>1</v>
      </c>
      <c r="H229" s="129">
        <f>'Table 4 - Asset Cashflows'!F228</f>
        <v>0</v>
      </c>
      <c r="I229" s="129">
        <f>'Table 4 - Asset Cashflows'!C228</f>
        <v>0</v>
      </c>
    </row>
    <row r="230" spans="1:9" x14ac:dyDescent="0.25">
      <c r="A230" s="123">
        <f t="shared" si="17"/>
        <v>221</v>
      </c>
      <c r="B230" s="77">
        <f>(1+_xlfn.XLOOKUP(INT(($A230-1)/12)+1,'ZC Curve'!$B$8:$B$107,'ZC Curve'!R$9:R$108,,0))^(1/12)-1</f>
        <v>0</v>
      </c>
      <c r="C230" s="77">
        <f>(1+_xlfn.XLOOKUP(INT(($A230-1)/12)+1,'ZC Curve'!$B$8:$B$107,'ZC Curve'!S$9:S$108,,0))^(1/12)-1</f>
        <v>0</v>
      </c>
      <c r="D230" s="77">
        <f>(1+_xlfn.XLOOKUP(INT(($A230-1)/12)+1,'ZC Curve'!$B$8:$B$107,'ZC Curve'!T$9:T$108,,0))^(1/12)-1</f>
        <v>0</v>
      </c>
      <c r="E230" s="57">
        <f t="shared" si="16"/>
        <v>1</v>
      </c>
      <c r="F230" s="57">
        <f t="shared" si="14"/>
        <v>1</v>
      </c>
      <c r="G230" s="57">
        <f t="shared" si="15"/>
        <v>1</v>
      </c>
      <c r="H230" s="129">
        <f>'Table 4 - Asset Cashflows'!F229</f>
        <v>0</v>
      </c>
      <c r="I230" s="129">
        <f>'Table 4 - Asset Cashflows'!C229</f>
        <v>0</v>
      </c>
    </row>
    <row r="231" spans="1:9" x14ac:dyDescent="0.25">
      <c r="A231" s="123">
        <f t="shared" si="17"/>
        <v>222</v>
      </c>
      <c r="B231" s="77">
        <f>(1+_xlfn.XLOOKUP(INT(($A231-1)/12)+1,'ZC Curve'!$B$8:$B$107,'ZC Curve'!R$9:R$108,,0))^(1/12)-1</f>
        <v>0</v>
      </c>
      <c r="C231" s="77">
        <f>(1+_xlfn.XLOOKUP(INT(($A231-1)/12)+1,'ZC Curve'!$B$8:$B$107,'ZC Curve'!S$9:S$108,,0))^(1/12)-1</f>
        <v>0</v>
      </c>
      <c r="D231" s="77">
        <f>(1+_xlfn.XLOOKUP(INT(($A231-1)/12)+1,'ZC Curve'!$B$8:$B$107,'ZC Curve'!T$9:T$108,,0))^(1/12)-1</f>
        <v>0</v>
      </c>
      <c r="E231" s="57">
        <f t="shared" si="16"/>
        <v>1</v>
      </c>
      <c r="F231" s="57">
        <f t="shared" si="14"/>
        <v>1</v>
      </c>
      <c r="G231" s="57">
        <f t="shared" si="15"/>
        <v>1</v>
      </c>
      <c r="H231" s="129">
        <f>'Table 4 - Asset Cashflows'!F230</f>
        <v>0</v>
      </c>
      <c r="I231" s="129">
        <f>'Table 4 - Asset Cashflows'!C230</f>
        <v>0</v>
      </c>
    </row>
    <row r="232" spans="1:9" x14ac:dyDescent="0.25">
      <c r="A232" s="123">
        <f t="shared" si="17"/>
        <v>223</v>
      </c>
      <c r="B232" s="77">
        <f>(1+_xlfn.XLOOKUP(INT(($A232-1)/12)+1,'ZC Curve'!$B$8:$B$107,'ZC Curve'!R$9:R$108,,0))^(1/12)-1</f>
        <v>0</v>
      </c>
      <c r="C232" s="77">
        <f>(1+_xlfn.XLOOKUP(INT(($A232-1)/12)+1,'ZC Curve'!$B$8:$B$107,'ZC Curve'!S$9:S$108,,0))^(1/12)-1</f>
        <v>0</v>
      </c>
      <c r="D232" s="77">
        <f>(1+_xlfn.XLOOKUP(INT(($A232-1)/12)+1,'ZC Curve'!$B$8:$B$107,'ZC Curve'!T$9:T$108,,0))^(1/12)-1</f>
        <v>0</v>
      </c>
      <c r="E232" s="57">
        <f t="shared" si="16"/>
        <v>1</v>
      </c>
      <c r="F232" s="57">
        <f t="shared" si="14"/>
        <v>1</v>
      </c>
      <c r="G232" s="57">
        <f t="shared" si="15"/>
        <v>1</v>
      </c>
      <c r="H232" s="129">
        <f>'Table 4 - Asset Cashflows'!F231</f>
        <v>0</v>
      </c>
      <c r="I232" s="129">
        <f>'Table 4 - Asset Cashflows'!C231</f>
        <v>0</v>
      </c>
    </row>
    <row r="233" spans="1:9" x14ac:dyDescent="0.25">
      <c r="A233" s="123">
        <f t="shared" si="17"/>
        <v>224</v>
      </c>
      <c r="B233" s="77">
        <f>(1+_xlfn.XLOOKUP(INT(($A233-1)/12)+1,'ZC Curve'!$B$8:$B$107,'ZC Curve'!R$9:R$108,,0))^(1/12)-1</f>
        <v>0</v>
      </c>
      <c r="C233" s="77">
        <f>(1+_xlfn.XLOOKUP(INT(($A233-1)/12)+1,'ZC Curve'!$B$8:$B$107,'ZC Curve'!S$9:S$108,,0))^(1/12)-1</f>
        <v>0</v>
      </c>
      <c r="D233" s="77">
        <f>(1+_xlfn.XLOOKUP(INT(($A233-1)/12)+1,'ZC Curve'!$B$8:$B$107,'ZC Curve'!T$9:T$108,,0))^(1/12)-1</f>
        <v>0</v>
      </c>
      <c r="E233" s="57">
        <f t="shared" si="16"/>
        <v>1</v>
      </c>
      <c r="F233" s="57">
        <f t="shared" si="14"/>
        <v>1</v>
      </c>
      <c r="G233" s="57">
        <f t="shared" si="15"/>
        <v>1</v>
      </c>
      <c r="H233" s="129">
        <f>'Table 4 - Asset Cashflows'!F232</f>
        <v>0</v>
      </c>
      <c r="I233" s="129">
        <f>'Table 4 - Asset Cashflows'!C232</f>
        <v>0</v>
      </c>
    </row>
    <row r="234" spans="1:9" x14ac:dyDescent="0.25">
      <c r="A234" s="123">
        <f t="shared" si="17"/>
        <v>225</v>
      </c>
      <c r="B234" s="77">
        <f>(1+_xlfn.XLOOKUP(INT(($A234-1)/12)+1,'ZC Curve'!$B$8:$B$107,'ZC Curve'!R$9:R$108,,0))^(1/12)-1</f>
        <v>0</v>
      </c>
      <c r="C234" s="77">
        <f>(1+_xlfn.XLOOKUP(INT(($A234-1)/12)+1,'ZC Curve'!$B$8:$B$107,'ZC Curve'!S$9:S$108,,0))^(1/12)-1</f>
        <v>0</v>
      </c>
      <c r="D234" s="77">
        <f>(1+_xlfn.XLOOKUP(INT(($A234-1)/12)+1,'ZC Curve'!$B$8:$B$107,'ZC Curve'!T$9:T$108,,0))^(1/12)-1</f>
        <v>0</v>
      </c>
      <c r="E234" s="57">
        <f t="shared" si="16"/>
        <v>1</v>
      </c>
      <c r="F234" s="57">
        <f t="shared" si="14"/>
        <v>1</v>
      </c>
      <c r="G234" s="57">
        <f t="shared" si="15"/>
        <v>1</v>
      </c>
      <c r="H234" s="129">
        <f>'Table 4 - Asset Cashflows'!F233</f>
        <v>0</v>
      </c>
      <c r="I234" s="129">
        <f>'Table 4 - Asset Cashflows'!C233</f>
        <v>0</v>
      </c>
    </row>
    <row r="235" spans="1:9" x14ac:dyDescent="0.25">
      <c r="A235" s="123">
        <f t="shared" si="17"/>
        <v>226</v>
      </c>
      <c r="B235" s="77">
        <f>(1+_xlfn.XLOOKUP(INT(($A235-1)/12)+1,'ZC Curve'!$B$8:$B$107,'ZC Curve'!R$9:R$108,,0))^(1/12)-1</f>
        <v>0</v>
      </c>
      <c r="C235" s="77">
        <f>(1+_xlfn.XLOOKUP(INT(($A235-1)/12)+1,'ZC Curve'!$B$8:$B$107,'ZC Curve'!S$9:S$108,,0))^(1/12)-1</f>
        <v>0</v>
      </c>
      <c r="D235" s="77">
        <f>(1+_xlfn.XLOOKUP(INT(($A235-1)/12)+1,'ZC Curve'!$B$8:$B$107,'ZC Curve'!T$9:T$108,,0))^(1/12)-1</f>
        <v>0</v>
      </c>
      <c r="E235" s="57">
        <f t="shared" si="16"/>
        <v>1</v>
      </c>
      <c r="F235" s="57">
        <f t="shared" si="14"/>
        <v>1</v>
      </c>
      <c r="G235" s="57">
        <f t="shared" si="15"/>
        <v>1</v>
      </c>
      <c r="H235" s="129">
        <f>'Table 4 - Asset Cashflows'!F234</f>
        <v>0</v>
      </c>
      <c r="I235" s="129">
        <f>'Table 4 - Asset Cashflows'!C234</f>
        <v>0</v>
      </c>
    </row>
    <row r="236" spans="1:9" x14ac:dyDescent="0.25">
      <c r="A236" s="123">
        <f t="shared" si="17"/>
        <v>227</v>
      </c>
      <c r="B236" s="77">
        <f>(1+_xlfn.XLOOKUP(INT(($A236-1)/12)+1,'ZC Curve'!$B$8:$B$107,'ZC Curve'!R$9:R$108,,0))^(1/12)-1</f>
        <v>0</v>
      </c>
      <c r="C236" s="77">
        <f>(1+_xlfn.XLOOKUP(INT(($A236-1)/12)+1,'ZC Curve'!$B$8:$B$107,'ZC Curve'!S$9:S$108,,0))^(1/12)-1</f>
        <v>0</v>
      </c>
      <c r="D236" s="77">
        <f>(1+_xlfn.XLOOKUP(INT(($A236-1)/12)+1,'ZC Curve'!$B$8:$B$107,'ZC Curve'!T$9:T$108,,0))^(1/12)-1</f>
        <v>0</v>
      </c>
      <c r="E236" s="57">
        <f t="shared" si="16"/>
        <v>1</v>
      </c>
      <c r="F236" s="57">
        <f t="shared" si="14"/>
        <v>1</v>
      </c>
      <c r="G236" s="57">
        <f t="shared" si="15"/>
        <v>1</v>
      </c>
      <c r="H236" s="129">
        <f>'Table 4 - Asset Cashflows'!F235</f>
        <v>0</v>
      </c>
      <c r="I236" s="129">
        <f>'Table 4 - Asset Cashflows'!C235</f>
        <v>0</v>
      </c>
    </row>
    <row r="237" spans="1:9" x14ac:dyDescent="0.25">
      <c r="A237" s="123">
        <f t="shared" si="17"/>
        <v>228</v>
      </c>
      <c r="B237" s="77">
        <f>(1+_xlfn.XLOOKUP(INT(($A237-1)/12)+1,'ZC Curve'!$B$8:$B$107,'ZC Curve'!R$9:R$108,,0))^(1/12)-1</f>
        <v>0</v>
      </c>
      <c r="C237" s="77">
        <f>(1+_xlfn.XLOOKUP(INT(($A237-1)/12)+1,'ZC Curve'!$B$8:$B$107,'ZC Curve'!S$9:S$108,,0))^(1/12)-1</f>
        <v>0</v>
      </c>
      <c r="D237" s="77">
        <f>(1+_xlfn.XLOOKUP(INT(($A237-1)/12)+1,'ZC Curve'!$B$8:$B$107,'ZC Curve'!T$9:T$108,,0))^(1/12)-1</f>
        <v>0</v>
      </c>
      <c r="E237" s="57">
        <f t="shared" si="16"/>
        <v>1</v>
      </c>
      <c r="F237" s="57">
        <f t="shared" si="14"/>
        <v>1</v>
      </c>
      <c r="G237" s="57">
        <f t="shared" si="15"/>
        <v>1</v>
      </c>
      <c r="H237" s="129">
        <f>'Table 4 - Asset Cashflows'!F236</f>
        <v>0</v>
      </c>
      <c r="I237" s="129">
        <f>'Table 4 - Asset Cashflows'!C236</f>
        <v>0</v>
      </c>
    </row>
    <row r="238" spans="1:9" x14ac:dyDescent="0.25">
      <c r="A238" s="123">
        <f t="shared" si="17"/>
        <v>229</v>
      </c>
      <c r="B238" s="77">
        <f>(1+_xlfn.XLOOKUP(INT(($A238-1)/12)+1,'ZC Curve'!$B$8:$B$107,'ZC Curve'!R$9:R$108,,0))^(1/12)-1</f>
        <v>0</v>
      </c>
      <c r="C238" s="77">
        <f>(1+_xlfn.XLOOKUP(INT(($A238-1)/12)+1,'ZC Curve'!$B$8:$B$107,'ZC Curve'!S$9:S$108,,0))^(1/12)-1</f>
        <v>0</v>
      </c>
      <c r="D238" s="77">
        <f>(1+_xlfn.XLOOKUP(INT(($A238-1)/12)+1,'ZC Curve'!$B$8:$B$107,'ZC Curve'!T$9:T$108,,0))^(1/12)-1</f>
        <v>0</v>
      </c>
      <c r="E238" s="57">
        <f t="shared" si="16"/>
        <v>1</v>
      </c>
      <c r="F238" s="57">
        <f t="shared" si="14"/>
        <v>1</v>
      </c>
      <c r="G238" s="57">
        <f t="shared" si="15"/>
        <v>1</v>
      </c>
      <c r="H238" s="129">
        <f>'Table 4 - Asset Cashflows'!F237</f>
        <v>0</v>
      </c>
      <c r="I238" s="129">
        <f>'Table 4 - Asset Cashflows'!C237</f>
        <v>0</v>
      </c>
    </row>
    <row r="239" spans="1:9" x14ac:dyDescent="0.25">
      <c r="A239" s="123">
        <f t="shared" si="17"/>
        <v>230</v>
      </c>
      <c r="B239" s="77">
        <f>(1+_xlfn.XLOOKUP(INT(($A239-1)/12)+1,'ZC Curve'!$B$8:$B$107,'ZC Curve'!R$9:R$108,,0))^(1/12)-1</f>
        <v>0</v>
      </c>
      <c r="C239" s="77">
        <f>(1+_xlfn.XLOOKUP(INT(($A239-1)/12)+1,'ZC Curve'!$B$8:$B$107,'ZC Curve'!S$9:S$108,,0))^(1/12)-1</f>
        <v>0</v>
      </c>
      <c r="D239" s="77">
        <f>(1+_xlfn.XLOOKUP(INT(($A239-1)/12)+1,'ZC Curve'!$B$8:$B$107,'ZC Curve'!T$9:T$108,,0))^(1/12)-1</f>
        <v>0</v>
      </c>
      <c r="E239" s="57">
        <f t="shared" si="16"/>
        <v>1</v>
      </c>
      <c r="F239" s="57">
        <f t="shared" si="14"/>
        <v>1</v>
      </c>
      <c r="G239" s="57">
        <f t="shared" si="15"/>
        <v>1</v>
      </c>
      <c r="H239" s="129">
        <f>'Table 4 - Asset Cashflows'!F238</f>
        <v>0</v>
      </c>
      <c r="I239" s="129">
        <f>'Table 4 - Asset Cashflows'!C238</f>
        <v>0</v>
      </c>
    </row>
    <row r="240" spans="1:9" x14ac:dyDescent="0.25">
      <c r="A240" s="123">
        <f t="shared" si="17"/>
        <v>231</v>
      </c>
      <c r="B240" s="77">
        <f>(1+_xlfn.XLOOKUP(INT(($A240-1)/12)+1,'ZC Curve'!$B$8:$B$107,'ZC Curve'!R$9:R$108,,0))^(1/12)-1</f>
        <v>0</v>
      </c>
      <c r="C240" s="77">
        <f>(1+_xlfn.XLOOKUP(INT(($A240-1)/12)+1,'ZC Curve'!$B$8:$B$107,'ZC Curve'!S$9:S$108,,0))^(1/12)-1</f>
        <v>0</v>
      </c>
      <c r="D240" s="77">
        <f>(1+_xlfn.XLOOKUP(INT(($A240-1)/12)+1,'ZC Curve'!$B$8:$B$107,'ZC Curve'!T$9:T$108,,0))^(1/12)-1</f>
        <v>0</v>
      </c>
      <c r="E240" s="57">
        <f t="shared" si="16"/>
        <v>1</v>
      </c>
      <c r="F240" s="57">
        <f t="shared" si="14"/>
        <v>1</v>
      </c>
      <c r="G240" s="57">
        <f t="shared" si="15"/>
        <v>1</v>
      </c>
      <c r="H240" s="129">
        <f>'Table 4 - Asset Cashflows'!F239</f>
        <v>0</v>
      </c>
      <c r="I240" s="129">
        <f>'Table 4 - Asset Cashflows'!C239</f>
        <v>0</v>
      </c>
    </row>
    <row r="241" spans="1:9" x14ac:dyDescent="0.25">
      <c r="A241" s="123">
        <f t="shared" si="17"/>
        <v>232</v>
      </c>
      <c r="B241" s="77">
        <f>(1+_xlfn.XLOOKUP(INT(($A241-1)/12)+1,'ZC Curve'!$B$8:$B$107,'ZC Curve'!R$9:R$108,,0))^(1/12)-1</f>
        <v>0</v>
      </c>
      <c r="C241" s="77">
        <f>(1+_xlfn.XLOOKUP(INT(($A241-1)/12)+1,'ZC Curve'!$B$8:$B$107,'ZC Curve'!S$9:S$108,,0))^(1/12)-1</f>
        <v>0</v>
      </c>
      <c r="D241" s="77">
        <f>(1+_xlfn.XLOOKUP(INT(($A241-1)/12)+1,'ZC Curve'!$B$8:$B$107,'ZC Curve'!T$9:T$108,,0))^(1/12)-1</f>
        <v>0</v>
      </c>
      <c r="E241" s="57">
        <f t="shared" si="16"/>
        <v>1</v>
      </c>
      <c r="F241" s="57">
        <f t="shared" si="14"/>
        <v>1</v>
      </c>
      <c r="G241" s="57">
        <f t="shared" si="15"/>
        <v>1</v>
      </c>
      <c r="H241" s="129">
        <f>'Table 4 - Asset Cashflows'!F240</f>
        <v>0</v>
      </c>
      <c r="I241" s="129">
        <f>'Table 4 - Asset Cashflows'!C240</f>
        <v>0</v>
      </c>
    </row>
    <row r="242" spans="1:9" x14ac:dyDescent="0.25">
      <c r="A242" s="123">
        <f t="shared" si="17"/>
        <v>233</v>
      </c>
      <c r="B242" s="77">
        <f>(1+_xlfn.XLOOKUP(INT(($A242-1)/12)+1,'ZC Curve'!$B$8:$B$107,'ZC Curve'!R$9:R$108,,0))^(1/12)-1</f>
        <v>0</v>
      </c>
      <c r="C242" s="77">
        <f>(1+_xlfn.XLOOKUP(INT(($A242-1)/12)+1,'ZC Curve'!$B$8:$B$107,'ZC Curve'!S$9:S$108,,0))^(1/12)-1</f>
        <v>0</v>
      </c>
      <c r="D242" s="77">
        <f>(1+_xlfn.XLOOKUP(INT(($A242-1)/12)+1,'ZC Curve'!$B$8:$B$107,'ZC Curve'!T$9:T$108,,0))^(1/12)-1</f>
        <v>0</v>
      </c>
      <c r="E242" s="57">
        <f t="shared" si="16"/>
        <v>1</v>
      </c>
      <c r="F242" s="57">
        <f t="shared" si="14"/>
        <v>1</v>
      </c>
      <c r="G242" s="57">
        <f t="shared" si="15"/>
        <v>1</v>
      </c>
      <c r="H242" s="129">
        <f>'Table 4 - Asset Cashflows'!F241</f>
        <v>0</v>
      </c>
      <c r="I242" s="129">
        <f>'Table 4 - Asset Cashflows'!C241</f>
        <v>0</v>
      </c>
    </row>
    <row r="243" spans="1:9" x14ac:dyDescent="0.25">
      <c r="A243" s="123">
        <f t="shared" si="17"/>
        <v>234</v>
      </c>
      <c r="B243" s="77">
        <f>(1+_xlfn.XLOOKUP(INT(($A243-1)/12)+1,'ZC Curve'!$B$8:$B$107,'ZC Curve'!R$9:R$108,,0))^(1/12)-1</f>
        <v>0</v>
      </c>
      <c r="C243" s="77">
        <f>(1+_xlfn.XLOOKUP(INT(($A243-1)/12)+1,'ZC Curve'!$B$8:$B$107,'ZC Curve'!S$9:S$108,,0))^(1/12)-1</f>
        <v>0</v>
      </c>
      <c r="D243" s="77">
        <f>(1+_xlfn.XLOOKUP(INT(($A243-1)/12)+1,'ZC Curve'!$B$8:$B$107,'ZC Curve'!T$9:T$108,,0))^(1/12)-1</f>
        <v>0</v>
      </c>
      <c r="E243" s="57">
        <f t="shared" si="16"/>
        <v>1</v>
      </c>
      <c r="F243" s="57">
        <f t="shared" si="14"/>
        <v>1</v>
      </c>
      <c r="G243" s="57">
        <f t="shared" si="15"/>
        <v>1</v>
      </c>
      <c r="H243" s="129">
        <f>'Table 4 - Asset Cashflows'!F242</f>
        <v>0</v>
      </c>
      <c r="I243" s="129">
        <f>'Table 4 - Asset Cashflows'!C242</f>
        <v>0</v>
      </c>
    </row>
    <row r="244" spans="1:9" x14ac:dyDescent="0.25">
      <c r="A244" s="123">
        <f t="shared" si="17"/>
        <v>235</v>
      </c>
      <c r="B244" s="77">
        <f>(1+_xlfn.XLOOKUP(INT(($A244-1)/12)+1,'ZC Curve'!$B$8:$B$107,'ZC Curve'!R$9:R$108,,0))^(1/12)-1</f>
        <v>0</v>
      </c>
      <c r="C244" s="77">
        <f>(1+_xlfn.XLOOKUP(INT(($A244-1)/12)+1,'ZC Curve'!$B$8:$B$107,'ZC Curve'!S$9:S$108,,0))^(1/12)-1</f>
        <v>0</v>
      </c>
      <c r="D244" s="77">
        <f>(1+_xlfn.XLOOKUP(INT(($A244-1)/12)+1,'ZC Curve'!$B$8:$B$107,'ZC Curve'!T$9:T$108,,0))^(1/12)-1</f>
        <v>0</v>
      </c>
      <c r="E244" s="57">
        <f t="shared" si="16"/>
        <v>1</v>
      </c>
      <c r="F244" s="57">
        <f t="shared" si="14"/>
        <v>1</v>
      </c>
      <c r="G244" s="57">
        <f t="shared" si="15"/>
        <v>1</v>
      </c>
      <c r="H244" s="129">
        <f>'Table 4 - Asset Cashflows'!F243</f>
        <v>0</v>
      </c>
      <c r="I244" s="129">
        <f>'Table 4 - Asset Cashflows'!C243</f>
        <v>0</v>
      </c>
    </row>
    <row r="245" spans="1:9" x14ac:dyDescent="0.25">
      <c r="A245" s="123">
        <f t="shared" si="17"/>
        <v>236</v>
      </c>
      <c r="B245" s="77">
        <f>(1+_xlfn.XLOOKUP(INT(($A245-1)/12)+1,'ZC Curve'!$B$8:$B$107,'ZC Curve'!R$9:R$108,,0))^(1/12)-1</f>
        <v>0</v>
      </c>
      <c r="C245" s="77">
        <f>(1+_xlfn.XLOOKUP(INT(($A245-1)/12)+1,'ZC Curve'!$B$8:$B$107,'ZC Curve'!S$9:S$108,,0))^(1/12)-1</f>
        <v>0</v>
      </c>
      <c r="D245" s="77">
        <f>(1+_xlfn.XLOOKUP(INT(($A245-1)/12)+1,'ZC Curve'!$B$8:$B$107,'ZC Curve'!T$9:T$108,,0))^(1/12)-1</f>
        <v>0</v>
      </c>
      <c r="E245" s="57">
        <f t="shared" si="16"/>
        <v>1</v>
      </c>
      <c r="F245" s="57">
        <f t="shared" si="14"/>
        <v>1</v>
      </c>
      <c r="G245" s="57">
        <f t="shared" si="15"/>
        <v>1</v>
      </c>
      <c r="H245" s="129">
        <f>'Table 4 - Asset Cashflows'!F244</f>
        <v>0</v>
      </c>
      <c r="I245" s="129">
        <f>'Table 4 - Asset Cashflows'!C244</f>
        <v>0</v>
      </c>
    </row>
    <row r="246" spans="1:9" x14ac:dyDescent="0.25">
      <c r="A246" s="123">
        <f t="shared" si="17"/>
        <v>237</v>
      </c>
      <c r="B246" s="77">
        <f>(1+_xlfn.XLOOKUP(INT(($A246-1)/12)+1,'ZC Curve'!$B$8:$B$107,'ZC Curve'!R$9:R$108,,0))^(1/12)-1</f>
        <v>0</v>
      </c>
      <c r="C246" s="77">
        <f>(1+_xlfn.XLOOKUP(INT(($A246-1)/12)+1,'ZC Curve'!$B$8:$B$107,'ZC Curve'!S$9:S$108,,0))^(1/12)-1</f>
        <v>0</v>
      </c>
      <c r="D246" s="77">
        <f>(1+_xlfn.XLOOKUP(INT(($A246-1)/12)+1,'ZC Curve'!$B$8:$B$107,'ZC Curve'!T$9:T$108,,0))^(1/12)-1</f>
        <v>0</v>
      </c>
      <c r="E246" s="57">
        <f t="shared" si="16"/>
        <v>1</v>
      </c>
      <c r="F246" s="57">
        <f t="shared" si="14"/>
        <v>1</v>
      </c>
      <c r="G246" s="57">
        <f t="shared" si="15"/>
        <v>1</v>
      </c>
      <c r="H246" s="129">
        <f>'Table 4 - Asset Cashflows'!F245</f>
        <v>0</v>
      </c>
      <c r="I246" s="129">
        <f>'Table 4 - Asset Cashflows'!C245</f>
        <v>0</v>
      </c>
    </row>
    <row r="247" spans="1:9" x14ac:dyDescent="0.25">
      <c r="A247" s="123">
        <f t="shared" si="17"/>
        <v>238</v>
      </c>
      <c r="B247" s="77">
        <f>(1+_xlfn.XLOOKUP(INT(($A247-1)/12)+1,'ZC Curve'!$B$8:$B$107,'ZC Curve'!R$9:R$108,,0))^(1/12)-1</f>
        <v>0</v>
      </c>
      <c r="C247" s="77">
        <f>(1+_xlfn.XLOOKUP(INT(($A247-1)/12)+1,'ZC Curve'!$B$8:$B$107,'ZC Curve'!S$9:S$108,,0))^(1/12)-1</f>
        <v>0</v>
      </c>
      <c r="D247" s="77">
        <f>(1+_xlfn.XLOOKUP(INT(($A247-1)/12)+1,'ZC Curve'!$B$8:$B$107,'ZC Curve'!T$9:T$108,,0))^(1/12)-1</f>
        <v>0</v>
      </c>
      <c r="E247" s="57">
        <f t="shared" si="16"/>
        <v>1</v>
      </c>
      <c r="F247" s="57">
        <f t="shared" si="14"/>
        <v>1</v>
      </c>
      <c r="G247" s="57">
        <f t="shared" si="15"/>
        <v>1</v>
      </c>
      <c r="H247" s="129">
        <f>'Table 4 - Asset Cashflows'!F246</f>
        <v>0</v>
      </c>
      <c r="I247" s="129">
        <f>'Table 4 - Asset Cashflows'!C246</f>
        <v>0</v>
      </c>
    </row>
    <row r="248" spans="1:9" x14ac:dyDescent="0.25">
      <c r="A248" s="123">
        <f t="shared" si="17"/>
        <v>239</v>
      </c>
      <c r="B248" s="77">
        <f>(1+_xlfn.XLOOKUP(INT(($A248-1)/12)+1,'ZC Curve'!$B$8:$B$107,'ZC Curve'!R$9:R$108,,0))^(1/12)-1</f>
        <v>0</v>
      </c>
      <c r="C248" s="77">
        <f>(1+_xlfn.XLOOKUP(INT(($A248-1)/12)+1,'ZC Curve'!$B$8:$B$107,'ZC Curve'!S$9:S$108,,0))^(1/12)-1</f>
        <v>0</v>
      </c>
      <c r="D248" s="77">
        <f>(1+_xlfn.XLOOKUP(INT(($A248-1)/12)+1,'ZC Curve'!$B$8:$B$107,'ZC Curve'!T$9:T$108,,0))^(1/12)-1</f>
        <v>0</v>
      </c>
      <c r="E248" s="57">
        <f t="shared" si="16"/>
        <v>1</v>
      </c>
      <c r="F248" s="57">
        <f t="shared" si="14"/>
        <v>1</v>
      </c>
      <c r="G248" s="57">
        <f t="shared" si="15"/>
        <v>1</v>
      </c>
      <c r="H248" s="129">
        <f>'Table 4 - Asset Cashflows'!F247</f>
        <v>0</v>
      </c>
      <c r="I248" s="129">
        <f>'Table 4 - Asset Cashflows'!C247</f>
        <v>0</v>
      </c>
    </row>
    <row r="249" spans="1:9" x14ac:dyDescent="0.25">
      <c r="A249" s="123">
        <f t="shared" si="17"/>
        <v>240</v>
      </c>
      <c r="B249" s="77">
        <f>(1+_xlfn.XLOOKUP(INT(($A249-1)/12)+1,'ZC Curve'!$B$8:$B$107,'ZC Curve'!R$9:R$108,,0))^(1/12)-1</f>
        <v>0</v>
      </c>
      <c r="C249" s="77">
        <f>(1+_xlfn.XLOOKUP(INT(($A249-1)/12)+1,'ZC Curve'!$B$8:$B$107,'ZC Curve'!S$9:S$108,,0))^(1/12)-1</f>
        <v>0</v>
      </c>
      <c r="D249" s="77">
        <f>(1+_xlfn.XLOOKUP(INT(($A249-1)/12)+1,'ZC Curve'!$B$8:$B$107,'ZC Curve'!T$9:T$108,,0))^(1/12)-1</f>
        <v>0</v>
      </c>
      <c r="E249" s="57">
        <f t="shared" si="16"/>
        <v>1</v>
      </c>
      <c r="F249" s="57">
        <f t="shared" si="14"/>
        <v>1</v>
      </c>
      <c r="G249" s="57">
        <f t="shared" si="15"/>
        <v>1</v>
      </c>
      <c r="H249" s="129">
        <f>'Table 4 - Asset Cashflows'!F248</f>
        <v>0</v>
      </c>
      <c r="I249" s="129">
        <f>'Table 4 - Asset Cashflows'!C248</f>
        <v>0</v>
      </c>
    </row>
    <row r="250" spans="1:9" x14ac:dyDescent="0.25">
      <c r="A250" s="123">
        <f t="shared" si="17"/>
        <v>241</v>
      </c>
      <c r="B250" s="77">
        <f>(1+_xlfn.XLOOKUP(INT(($A250-1)/12)+1,'ZC Curve'!$B$8:$B$107,'ZC Curve'!R$9:R$108,,0))^(1/12)-1</f>
        <v>0</v>
      </c>
      <c r="C250" s="77">
        <f>(1+_xlfn.XLOOKUP(INT(($A250-1)/12)+1,'ZC Curve'!$B$8:$B$107,'ZC Curve'!S$9:S$108,,0))^(1/12)-1</f>
        <v>0</v>
      </c>
      <c r="D250" s="77">
        <f>(1+_xlfn.XLOOKUP(INT(($A250-1)/12)+1,'ZC Curve'!$B$8:$B$107,'ZC Curve'!T$9:T$108,,0))^(1/12)-1</f>
        <v>0</v>
      </c>
      <c r="E250" s="57">
        <f t="shared" si="16"/>
        <v>1</v>
      </c>
      <c r="F250" s="57">
        <f t="shared" si="14"/>
        <v>1</v>
      </c>
      <c r="G250" s="57">
        <f t="shared" si="15"/>
        <v>1</v>
      </c>
      <c r="H250" s="129">
        <f>'Table 4 - Asset Cashflows'!F249</f>
        <v>0</v>
      </c>
      <c r="I250" s="129">
        <f>'Table 4 - Asset Cashflows'!C249</f>
        <v>0</v>
      </c>
    </row>
    <row r="251" spans="1:9" x14ac:dyDescent="0.25">
      <c r="A251" s="123">
        <f t="shared" si="17"/>
        <v>242</v>
      </c>
      <c r="B251" s="77">
        <f>(1+_xlfn.XLOOKUP(INT(($A251-1)/12)+1,'ZC Curve'!$B$8:$B$107,'ZC Curve'!R$9:R$108,,0))^(1/12)-1</f>
        <v>0</v>
      </c>
      <c r="C251" s="77">
        <f>(1+_xlfn.XLOOKUP(INT(($A251-1)/12)+1,'ZC Curve'!$B$8:$B$107,'ZC Curve'!S$9:S$108,,0))^(1/12)-1</f>
        <v>0</v>
      </c>
      <c r="D251" s="77">
        <f>(1+_xlfn.XLOOKUP(INT(($A251-1)/12)+1,'ZC Curve'!$B$8:$B$107,'ZC Curve'!T$9:T$108,,0))^(1/12)-1</f>
        <v>0</v>
      </c>
      <c r="E251" s="57">
        <f t="shared" si="16"/>
        <v>1</v>
      </c>
      <c r="F251" s="57">
        <f t="shared" si="14"/>
        <v>1</v>
      </c>
      <c r="G251" s="57">
        <f t="shared" si="15"/>
        <v>1</v>
      </c>
      <c r="H251" s="129">
        <f>'Table 4 - Asset Cashflows'!F250</f>
        <v>0</v>
      </c>
      <c r="I251" s="129">
        <f>'Table 4 - Asset Cashflows'!C250</f>
        <v>0</v>
      </c>
    </row>
    <row r="252" spans="1:9" x14ac:dyDescent="0.25">
      <c r="A252" s="123">
        <f t="shared" si="17"/>
        <v>243</v>
      </c>
      <c r="B252" s="77">
        <f>(1+_xlfn.XLOOKUP(INT(($A252-1)/12)+1,'ZC Curve'!$B$8:$B$107,'ZC Curve'!R$9:R$108,,0))^(1/12)-1</f>
        <v>0</v>
      </c>
      <c r="C252" s="77">
        <f>(1+_xlfn.XLOOKUP(INT(($A252-1)/12)+1,'ZC Curve'!$B$8:$B$107,'ZC Curve'!S$9:S$108,,0))^(1/12)-1</f>
        <v>0</v>
      </c>
      <c r="D252" s="77">
        <f>(1+_xlfn.XLOOKUP(INT(($A252-1)/12)+1,'ZC Curve'!$B$8:$B$107,'ZC Curve'!T$9:T$108,,0))^(1/12)-1</f>
        <v>0</v>
      </c>
      <c r="E252" s="57">
        <f t="shared" si="16"/>
        <v>1</v>
      </c>
      <c r="F252" s="57">
        <f t="shared" si="14"/>
        <v>1</v>
      </c>
      <c r="G252" s="57">
        <f t="shared" si="15"/>
        <v>1</v>
      </c>
      <c r="H252" s="129">
        <f>'Table 4 - Asset Cashflows'!F251</f>
        <v>0</v>
      </c>
      <c r="I252" s="129">
        <f>'Table 4 - Asset Cashflows'!C251</f>
        <v>0</v>
      </c>
    </row>
    <row r="253" spans="1:9" x14ac:dyDescent="0.25">
      <c r="A253" s="123">
        <f t="shared" si="17"/>
        <v>244</v>
      </c>
      <c r="B253" s="77">
        <f>(1+_xlfn.XLOOKUP(INT(($A253-1)/12)+1,'ZC Curve'!$B$8:$B$107,'ZC Curve'!R$9:R$108,,0))^(1/12)-1</f>
        <v>0</v>
      </c>
      <c r="C253" s="77">
        <f>(1+_xlfn.XLOOKUP(INT(($A253-1)/12)+1,'ZC Curve'!$B$8:$B$107,'ZC Curve'!S$9:S$108,,0))^(1/12)-1</f>
        <v>0</v>
      </c>
      <c r="D253" s="77">
        <f>(1+_xlfn.XLOOKUP(INT(($A253-1)/12)+1,'ZC Curve'!$B$8:$B$107,'ZC Curve'!T$9:T$108,,0))^(1/12)-1</f>
        <v>0</v>
      </c>
      <c r="E253" s="57">
        <f t="shared" si="16"/>
        <v>1</v>
      </c>
      <c r="F253" s="57">
        <f t="shared" si="14"/>
        <v>1</v>
      </c>
      <c r="G253" s="57">
        <f t="shared" si="15"/>
        <v>1</v>
      </c>
      <c r="H253" s="129">
        <f>'Table 4 - Asset Cashflows'!F252</f>
        <v>0</v>
      </c>
      <c r="I253" s="129">
        <f>'Table 4 - Asset Cashflows'!C252</f>
        <v>0</v>
      </c>
    </row>
    <row r="254" spans="1:9" x14ac:dyDescent="0.25">
      <c r="A254" s="123">
        <f t="shared" si="17"/>
        <v>245</v>
      </c>
      <c r="B254" s="77">
        <f>(1+_xlfn.XLOOKUP(INT(($A254-1)/12)+1,'ZC Curve'!$B$8:$B$107,'ZC Curve'!R$9:R$108,,0))^(1/12)-1</f>
        <v>0</v>
      </c>
      <c r="C254" s="77">
        <f>(1+_xlfn.XLOOKUP(INT(($A254-1)/12)+1,'ZC Curve'!$B$8:$B$107,'ZC Curve'!S$9:S$108,,0))^(1/12)-1</f>
        <v>0</v>
      </c>
      <c r="D254" s="77">
        <f>(1+_xlfn.XLOOKUP(INT(($A254-1)/12)+1,'ZC Curve'!$B$8:$B$107,'ZC Curve'!T$9:T$108,,0))^(1/12)-1</f>
        <v>0</v>
      </c>
      <c r="E254" s="57">
        <f t="shared" si="16"/>
        <v>1</v>
      </c>
      <c r="F254" s="57">
        <f t="shared" si="14"/>
        <v>1</v>
      </c>
      <c r="G254" s="57">
        <f t="shared" si="15"/>
        <v>1</v>
      </c>
      <c r="H254" s="129">
        <f>'Table 4 - Asset Cashflows'!F253</f>
        <v>0</v>
      </c>
      <c r="I254" s="129">
        <f>'Table 4 - Asset Cashflows'!C253</f>
        <v>0</v>
      </c>
    </row>
    <row r="255" spans="1:9" x14ac:dyDescent="0.25">
      <c r="A255" s="123">
        <f t="shared" si="17"/>
        <v>246</v>
      </c>
      <c r="B255" s="77">
        <f>(1+_xlfn.XLOOKUP(INT(($A255-1)/12)+1,'ZC Curve'!$B$8:$B$107,'ZC Curve'!R$9:R$108,,0))^(1/12)-1</f>
        <v>0</v>
      </c>
      <c r="C255" s="77">
        <f>(1+_xlfn.XLOOKUP(INT(($A255-1)/12)+1,'ZC Curve'!$B$8:$B$107,'ZC Curve'!S$9:S$108,,0))^(1/12)-1</f>
        <v>0</v>
      </c>
      <c r="D255" s="77">
        <f>(1+_xlfn.XLOOKUP(INT(($A255-1)/12)+1,'ZC Curve'!$B$8:$B$107,'ZC Curve'!T$9:T$108,,0))^(1/12)-1</f>
        <v>0</v>
      </c>
      <c r="E255" s="57">
        <f t="shared" si="16"/>
        <v>1</v>
      </c>
      <c r="F255" s="57">
        <f t="shared" si="14"/>
        <v>1</v>
      </c>
      <c r="G255" s="57">
        <f t="shared" si="15"/>
        <v>1</v>
      </c>
      <c r="H255" s="129">
        <f>'Table 4 - Asset Cashflows'!F254</f>
        <v>0</v>
      </c>
      <c r="I255" s="129">
        <f>'Table 4 - Asset Cashflows'!C254</f>
        <v>0</v>
      </c>
    </row>
    <row r="256" spans="1:9" x14ac:dyDescent="0.25">
      <c r="A256" s="123">
        <f t="shared" si="17"/>
        <v>247</v>
      </c>
      <c r="B256" s="77">
        <f>(1+_xlfn.XLOOKUP(INT(($A256-1)/12)+1,'ZC Curve'!$B$8:$B$107,'ZC Curve'!R$9:R$108,,0))^(1/12)-1</f>
        <v>0</v>
      </c>
      <c r="C256" s="77">
        <f>(1+_xlfn.XLOOKUP(INT(($A256-1)/12)+1,'ZC Curve'!$B$8:$B$107,'ZC Curve'!S$9:S$108,,0))^(1/12)-1</f>
        <v>0</v>
      </c>
      <c r="D256" s="77">
        <f>(1+_xlfn.XLOOKUP(INT(($A256-1)/12)+1,'ZC Curve'!$B$8:$B$107,'ZC Curve'!T$9:T$108,,0))^(1/12)-1</f>
        <v>0</v>
      </c>
      <c r="E256" s="57">
        <f t="shared" si="16"/>
        <v>1</v>
      </c>
      <c r="F256" s="57">
        <f t="shared" si="14"/>
        <v>1</v>
      </c>
      <c r="G256" s="57">
        <f t="shared" si="15"/>
        <v>1</v>
      </c>
      <c r="H256" s="129">
        <f>'Table 4 - Asset Cashflows'!F255</f>
        <v>0</v>
      </c>
      <c r="I256" s="129">
        <f>'Table 4 - Asset Cashflows'!C255</f>
        <v>0</v>
      </c>
    </row>
    <row r="257" spans="1:9" x14ac:dyDescent="0.25">
      <c r="A257" s="123">
        <f t="shared" si="17"/>
        <v>248</v>
      </c>
      <c r="B257" s="77">
        <f>(1+_xlfn.XLOOKUP(INT(($A257-1)/12)+1,'ZC Curve'!$B$8:$B$107,'ZC Curve'!R$9:R$108,,0))^(1/12)-1</f>
        <v>0</v>
      </c>
      <c r="C257" s="77">
        <f>(1+_xlfn.XLOOKUP(INT(($A257-1)/12)+1,'ZC Curve'!$B$8:$B$107,'ZC Curve'!S$9:S$108,,0))^(1/12)-1</f>
        <v>0</v>
      </c>
      <c r="D257" s="77">
        <f>(1+_xlfn.XLOOKUP(INT(($A257-1)/12)+1,'ZC Curve'!$B$8:$B$107,'ZC Curve'!T$9:T$108,,0))^(1/12)-1</f>
        <v>0</v>
      </c>
      <c r="E257" s="57">
        <f t="shared" si="16"/>
        <v>1</v>
      </c>
      <c r="F257" s="57">
        <f t="shared" si="14"/>
        <v>1</v>
      </c>
      <c r="G257" s="57">
        <f t="shared" si="15"/>
        <v>1</v>
      </c>
      <c r="H257" s="129">
        <f>'Table 4 - Asset Cashflows'!F256</f>
        <v>0</v>
      </c>
      <c r="I257" s="129">
        <f>'Table 4 - Asset Cashflows'!C256</f>
        <v>0</v>
      </c>
    </row>
    <row r="258" spans="1:9" x14ac:dyDescent="0.25">
      <c r="A258" s="123">
        <f t="shared" si="17"/>
        <v>249</v>
      </c>
      <c r="B258" s="77">
        <f>(1+_xlfn.XLOOKUP(INT(($A258-1)/12)+1,'ZC Curve'!$B$8:$B$107,'ZC Curve'!R$9:R$108,,0))^(1/12)-1</f>
        <v>0</v>
      </c>
      <c r="C258" s="77">
        <f>(1+_xlfn.XLOOKUP(INT(($A258-1)/12)+1,'ZC Curve'!$B$8:$B$107,'ZC Curve'!S$9:S$108,,0))^(1/12)-1</f>
        <v>0</v>
      </c>
      <c r="D258" s="77">
        <f>(1+_xlfn.XLOOKUP(INT(($A258-1)/12)+1,'ZC Curve'!$B$8:$B$107,'ZC Curve'!T$9:T$108,,0))^(1/12)-1</f>
        <v>0</v>
      </c>
      <c r="E258" s="57">
        <f t="shared" si="16"/>
        <v>1</v>
      </c>
      <c r="F258" s="57">
        <f t="shared" si="14"/>
        <v>1</v>
      </c>
      <c r="G258" s="57">
        <f t="shared" si="15"/>
        <v>1</v>
      </c>
      <c r="H258" s="129">
        <f>'Table 4 - Asset Cashflows'!F257</f>
        <v>0</v>
      </c>
      <c r="I258" s="129">
        <f>'Table 4 - Asset Cashflows'!C257</f>
        <v>0</v>
      </c>
    </row>
    <row r="259" spans="1:9" x14ac:dyDescent="0.25">
      <c r="A259" s="123">
        <f t="shared" si="17"/>
        <v>250</v>
      </c>
      <c r="B259" s="77">
        <f>(1+_xlfn.XLOOKUP(INT(($A259-1)/12)+1,'ZC Curve'!$B$8:$B$107,'ZC Curve'!R$9:R$108,,0))^(1/12)-1</f>
        <v>0</v>
      </c>
      <c r="C259" s="77">
        <f>(1+_xlfn.XLOOKUP(INT(($A259-1)/12)+1,'ZC Curve'!$B$8:$B$107,'ZC Curve'!S$9:S$108,,0))^(1/12)-1</f>
        <v>0</v>
      </c>
      <c r="D259" s="77">
        <f>(1+_xlfn.XLOOKUP(INT(($A259-1)/12)+1,'ZC Curve'!$B$8:$B$107,'ZC Curve'!T$9:T$108,,0))^(1/12)-1</f>
        <v>0</v>
      </c>
      <c r="E259" s="57">
        <f t="shared" si="16"/>
        <v>1</v>
      </c>
      <c r="F259" s="57">
        <f t="shared" si="14"/>
        <v>1</v>
      </c>
      <c r="G259" s="57">
        <f t="shared" si="15"/>
        <v>1</v>
      </c>
      <c r="H259" s="129">
        <f>'Table 4 - Asset Cashflows'!F258</f>
        <v>0</v>
      </c>
      <c r="I259" s="129">
        <f>'Table 4 - Asset Cashflows'!C258</f>
        <v>0</v>
      </c>
    </row>
    <row r="260" spans="1:9" x14ac:dyDescent="0.25">
      <c r="A260" s="123">
        <f t="shared" si="17"/>
        <v>251</v>
      </c>
      <c r="B260" s="77">
        <f>(1+_xlfn.XLOOKUP(INT(($A260-1)/12)+1,'ZC Curve'!$B$8:$B$107,'ZC Curve'!R$9:R$108,,0))^(1/12)-1</f>
        <v>0</v>
      </c>
      <c r="C260" s="77">
        <f>(1+_xlfn.XLOOKUP(INT(($A260-1)/12)+1,'ZC Curve'!$B$8:$B$107,'ZC Curve'!S$9:S$108,,0))^(1/12)-1</f>
        <v>0</v>
      </c>
      <c r="D260" s="77">
        <f>(1+_xlfn.XLOOKUP(INT(($A260-1)/12)+1,'ZC Curve'!$B$8:$B$107,'ZC Curve'!T$9:T$108,,0))^(1/12)-1</f>
        <v>0</v>
      </c>
      <c r="E260" s="57">
        <f t="shared" si="16"/>
        <v>1</v>
      </c>
      <c r="F260" s="57">
        <f t="shared" si="14"/>
        <v>1</v>
      </c>
      <c r="G260" s="57">
        <f t="shared" si="15"/>
        <v>1</v>
      </c>
      <c r="H260" s="129">
        <f>'Table 4 - Asset Cashflows'!F259</f>
        <v>0</v>
      </c>
      <c r="I260" s="129">
        <f>'Table 4 - Asset Cashflows'!C259</f>
        <v>0</v>
      </c>
    </row>
    <row r="261" spans="1:9" x14ac:dyDescent="0.25">
      <c r="A261" s="123">
        <f t="shared" si="17"/>
        <v>252</v>
      </c>
      <c r="B261" s="77">
        <f>(1+_xlfn.XLOOKUP(INT(($A261-1)/12)+1,'ZC Curve'!$B$8:$B$107,'ZC Curve'!R$9:R$108,,0))^(1/12)-1</f>
        <v>0</v>
      </c>
      <c r="C261" s="77">
        <f>(1+_xlfn.XLOOKUP(INT(($A261-1)/12)+1,'ZC Curve'!$B$8:$B$107,'ZC Curve'!S$9:S$108,,0))^(1/12)-1</f>
        <v>0</v>
      </c>
      <c r="D261" s="77">
        <f>(1+_xlfn.XLOOKUP(INT(($A261-1)/12)+1,'ZC Curve'!$B$8:$B$107,'ZC Curve'!T$9:T$108,,0))^(1/12)-1</f>
        <v>0</v>
      </c>
      <c r="E261" s="57">
        <f t="shared" si="16"/>
        <v>1</v>
      </c>
      <c r="F261" s="57">
        <f t="shared" si="14"/>
        <v>1</v>
      </c>
      <c r="G261" s="57">
        <f t="shared" si="15"/>
        <v>1</v>
      </c>
      <c r="H261" s="129">
        <f>'Table 4 - Asset Cashflows'!F260</f>
        <v>0</v>
      </c>
      <c r="I261" s="129">
        <f>'Table 4 - Asset Cashflows'!C260</f>
        <v>0</v>
      </c>
    </row>
    <row r="262" spans="1:9" x14ac:dyDescent="0.25">
      <c r="A262" s="123">
        <f t="shared" si="17"/>
        <v>253</v>
      </c>
      <c r="B262" s="77">
        <f>(1+_xlfn.XLOOKUP(INT(($A262-1)/12)+1,'ZC Curve'!$B$8:$B$107,'ZC Curve'!R$9:R$108,,0))^(1/12)-1</f>
        <v>0</v>
      </c>
      <c r="C262" s="77">
        <f>(1+_xlfn.XLOOKUP(INT(($A262-1)/12)+1,'ZC Curve'!$B$8:$B$107,'ZC Curve'!S$9:S$108,,0))^(1/12)-1</f>
        <v>0</v>
      </c>
      <c r="D262" s="77">
        <f>(1+_xlfn.XLOOKUP(INT(($A262-1)/12)+1,'ZC Curve'!$B$8:$B$107,'ZC Curve'!T$9:T$108,,0))^(1/12)-1</f>
        <v>0</v>
      </c>
      <c r="E262" s="57">
        <f t="shared" si="16"/>
        <v>1</v>
      </c>
      <c r="F262" s="57">
        <f t="shared" si="14"/>
        <v>1</v>
      </c>
      <c r="G262" s="57">
        <f t="shared" si="15"/>
        <v>1</v>
      </c>
      <c r="H262" s="129">
        <f>'Table 4 - Asset Cashflows'!F261</f>
        <v>0</v>
      </c>
      <c r="I262" s="129">
        <f>'Table 4 - Asset Cashflows'!C261</f>
        <v>0</v>
      </c>
    </row>
    <row r="263" spans="1:9" x14ac:dyDescent="0.25">
      <c r="A263" s="123">
        <f t="shared" si="17"/>
        <v>254</v>
      </c>
      <c r="B263" s="77">
        <f>(1+_xlfn.XLOOKUP(INT(($A263-1)/12)+1,'ZC Curve'!$B$8:$B$107,'ZC Curve'!R$9:R$108,,0))^(1/12)-1</f>
        <v>0</v>
      </c>
      <c r="C263" s="77">
        <f>(1+_xlfn.XLOOKUP(INT(($A263-1)/12)+1,'ZC Curve'!$B$8:$B$107,'ZC Curve'!S$9:S$108,,0))^(1/12)-1</f>
        <v>0</v>
      </c>
      <c r="D263" s="77">
        <f>(1+_xlfn.XLOOKUP(INT(($A263-1)/12)+1,'ZC Curve'!$B$8:$B$107,'ZC Curve'!T$9:T$108,,0))^(1/12)-1</f>
        <v>0</v>
      </c>
      <c r="E263" s="57">
        <f t="shared" si="16"/>
        <v>1</v>
      </c>
      <c r="F263" s="57">
        <f t="shared" si="14"/>
        <v>1</v>
      </c>
      <c r="G263" s="57">
        <f t="shared" si="15"/>
        <v>1</v>
      </c>
      <c r="H263" s="129">
        <f>'Table 4 - Asset Cashflows'!F262</f>
        <v>0</v>
      </c>
      <c r="I263" s="129">
        <f>'Table 4 - Asset Cashflows'!C262</f>
        <v>0</v>
      </c>
    </row>
    <row r="264" spans="1:9" x14ac:dyDescent="0.25">
      <c r="A264" s="123">
        <f t="shared" si="17"/>
        <v>255</v>
      </c>
      <c r="B264" s="77">
        <f>(1+_xlfn.XLOOKUP(INT(($A264-1)/12)+1,'ZC Curve'!$B$8:$B$107,'ZC Curve'!R$9:R$108,,0))^(1/12)-1</f>
        <v>0</v>
      </c>
      <c r="C264" s="77">
        <f>(1+_xlfn.XLOOKUP(INT(($A264-1)/12)+1,'ZC Curve'!$B$8:$B$107,'ZC Curve'!S$9:S$108,,0))^(1/12)-1</f>
        <v>0</v>
      </c>
      <c r="D264" s="77">
        <f>(1+_xlfn.XLOOKUP(INT(($A264-1)/12)+1,'ZC Curve'!$B$8:$B$107,'ZC Curve'!T$9:T$108,,0))^(1/12)-1</f>
        <v>0</v>
      </c>
      <c r="E264" s="57">
        <f t="shared" si="16"/>
        <v>1</v>
      </c>
      <c r="F264" s="57">
        <f t="shared" si="14"/>
        <v>1</v>
      </c>
      <c r="G264" s="57">
        <f t="shared" si="15"/>
        <v>1</v>
      </c>
      <c r="H264" s="129">
        <f>'Table 4 - Asset Cashflows'!F263</f>
        <v>0</v>
      </c>
      <c r="I264" s="129">
        <f>'Table 4 - Asset Cashflows'!C263</f>
        <v>0</v>
      </c>
    </row>
    <row r="265" spans="1:9" x14ac:dyDescent="0.25">
      <c r="A265" s="123">
        <f t="shared" si="17"/>
        <v>256</v>
      </c>
      <c r="B265" s="77">
        <f>(1+_xlfn.XLOOKUP(INT(($A265-1)/12)+1,'ZC Curve'!$B$8:$B$107,'ZC Curve'!R$9:R$108,,0))^(1/12)-1</f>
        <v>0</v>
      </c>
      <c r="C265" s="77">
        <f>(1+_xlfn.XLOOKUP(INT(($A265-1)/12)+1,'ZC Curve'!$B$8:$B$107,'ZC Curve'!S$9:S$108,,0))^(1/12)-1</f>
        <v>0</v>
      </c>
      <c r="D265" s="77">
        <f>(1+_xlfn.XLOOKUP(INT(($A265-1)/12)+1,'ZC Curve'!$B$8:$B$107,'ZC Curve'!T$9:T$108,,0))^(1/12)-1</f>
        <v>0</v>
      </c>
      <c r="E265" s="57">
        <f t="shared" si="16"/>
        <v>1</v>
      </c>
      <c r="F265" s="57">
        <f t="shared" si="14"/>
        <v>1</v>
      </c>
      <c r="G265" s="57">
        <f t="shared" si="15"/>
        <v>1</v>
      </c>
      <c r="H265" s="129">
        <f>'Table 4 - Asset Cashflows'!F264</f>
        <v>0</v>
      </c>
      <c r="I265" s="129">
        <f>'Table 4 - Asset Cashflows'!C264</f>
        <v>0</v>
      </c>
    </row>
    <row r="266" spans="1:9" x14ac:dyDescent="0.25">
      <c r="A266" s="123">
        <f t="shared" si="17"/>
        <v>257</v>
      </c>
      <c r="B266" s="77">
        <f>(1+_xlfn.XLOOKUP(INT(($A266-1)/12)+1,'ZC Curve'!$B$8:$B$107,'ZC Curve'!R$9:R$108,,0))^(1/12)-1</f>
        <v>0</v>
      </c>
      <c r="C266" s="77">
        <f>(1+_xlfn.XLOOKUP(INT(($A266-1)/12)+1,'ZC Curve'!$B$8:$B$107,'ZC Curve'!S$9:S$108,,0))^(1/12)-1</f>
        <v>0</v>
      </c>
      <c r="D266" s="77">
        <f>(1+_xlfn.XLOOKUP(INT(($A266-1)/12)+1,'ZC Curve'!$B$8:$B$107,'ZC Curve'!T$9:T$108,,0))^(1/12)-1</f>
        <v>0</v>
      </c>
      <c r="E266" s="57">
        <f t="shared" si="16"/>
        <v>1</v>
      </c>
      <c r="F266" s="57">
        <f t="shared" si="14"/>
        <v>1</v>
      </c>
      <c r="G266" s="57">
        <f t="shared" si="15"/>
        <v>1</v>
      </c>
      <c r="H266" s="129">
        <f>'Table 4 - Asset Cashflows'!F265</f>
        <v>0</v>
      </c>
      <c r="I266" s="129">
        <f>'Table 4 - Asset Cashflows'!C265</f>
        <v>0</v>
      </c>
    </row>
    <row r="267" spans="1:9" x14ac:dyDescent="0.25">
      <c r="A267" s="123">
        <f t="shared" si="17"/>
        <v>258</v>
      </c>
      <c r="B267" s="77">
        <f>(1+_xlfn.XLOOKUP(INT(($A267-1)/12)+1,'ZC Curve'!$B$8:$B$107,'ZC Curve'!R$9:R$108,,0))^(1/12)-1</f>
        <v>0</v>
      </c>
      <c r="C267" s="77">
        <f>(1+_xlfn.XLOOKUP(INT(($A267-1)/12)+1,'ZC Curve'!$B$8:$B$107,'ZC Curve'!S$9:S$108,,0))^(1/12)-1</f>
        <v>0</v>
      </c>
      <c r="D267" s="77">
        <f>(1+_xlfn.XLOOKUP(INT(($A267-1)/12)+1,'ZC Curve'!$B$8:$B$107,'ZC Curve'!T$9:T$108,,0))^(1/12)-1</f>
        <v>0</v>
      </c>
      <c r="E267" s="57">
        <f t="shared" si="16"/>
        <v>1</v>
      </c>
      <c r="F267" s="57">
        <f t="shared" ref="F267:F330" si="18">F266/(1+C267)</f>
        <v>1</v>
      </c>
      <c r="G267" s="57">
        <f t="shared" ref="G267:G330" si="19">G266/(1+D267)</f>
        <v>1</v>
      </c>
      <c r="H267" s="129">
        <f>'Table 4 - Asset Cashflows'!F266</f>
        <v>0</v>
      </c>
      <c r="I267" s="129">
        <f>'Table 4 - Asset Cashflows'!C266</f>
        <v>0</v>
      </c>
    </row>
    <row r="268" spans="1:9" x14ac:dyDescent="0.25">
      <c r="A268" s="123">
        <f t="shared" si="17"/>
        <v>259</v>
      </c>
      <c r="B268" s="77">
        <f>(1+_xlfn.XLOOKUP(INT(($A268-1)/12)+1,'ZC Curve'!$B$8:$B$107,'ZC Curve'!R$9:R$108,,0))^(1/12)-1</f>
        <v>0</v>
      </c>
      <c r="C268" s="77">
        <f>(1+_xlfn.XLOOKUP(INT(($A268-1)/12)+1,'ZC Curve'!$B$8:$B$107,'ZC Curve'!S$9:S$108,,0))^(1/12)-1</f>
        <v>0</v>
      </c>
      <c r="D268" s="77">
        <f>(1+_xlfn.XLOOKUP(INT(($A268-1)/12)+1,'ZC Curve'!$B$8:$B$107,'ZC Curve'!T$9:T$108,,0))^(1/12)-1</f>
        <v>0</v>
      </c>
      <c r="E268" s="57">
        <f t="shared" ref="E268:E331" si="20">E267/(1+B268)</f>
        <v>1</v>
      </c>
      <c r="F268" s="57">
        <f t="shared" si="18"/>
        <v>1</v>
      </c>
      <c r="G268" s="57">
        <f t="shared" si="19"/>
        <v>1</v>
      </c>
      <c r="H268" s="129">
        <f>'Table 4 - Asset Cashflows'!F267</f>
        <v>0</v>
      </c>
      <c r="I268" s="129">
        <f>'Table 4 - Asset Cashflows'!C267</f>
        <v>0</v>
      </c>
    </row>
    <row r="269" spans="1:9" x14ac:dyDescent="0.25">
      <c r="A269" s="123">
        <f t="shared" si="17"/>
        <v>260</v>
      </c>
      <c r="B269" s="77">
        <f>(1+_xlfn.XLOOKUP(INT(($A269-1)/12)+1,'ZC Curve'!$B$8:$B$107,'ZC Curve'!R$9:R$108,,0))^(1/12)-1</f>
        <v>0</v>
      </c>
      <c r="C269" s="77">
        <f>(1+_xlfn.XLOOKUP(INT(($A269-1)/12)+1,'ZC Curve'!$B$8:$B$107,'ZC Curve'!S$9:S$108,,0))^(1/12)-1</f>
        <v>0</v>
      </c>
      <c r="D269" s="77">
        <f>(1+_xlfn.XLOOKUP(INT(($A269-1)/12)+1,'ZC Curve'!$B$8:$B$107,'ZC Curve'!T$9:T$108,,0))^(1/12)-1</f>
        <v>0</v>
      </c>
      <c r="E269" s="57">
        <f t="shared" si="20"/>
        <v>1</v>
      </c>
      <c r="F269" s="57">
        <f t="shared" si="18"/>
        <v>1</v>
      </c>
      <c r="G269" s="57">
        <f t="shared" si="19"/>
        <v>1</v>
      </c>
      <c r="H269" s="129">
        <f>'Table 4 - Asset Cashflows'!F268</f>
        <v>0</v>
      </c>
      <c r="I269" s="129">
        <f>'Table 4 - Asset Cashflows'!C268</f>
        <v>0</v>
      </c>
    </row>
    <row r="270" spans="1:9" x14ac:dyDescent="0.25">
      <c r="A270" s="123">
        <f t="shared" si="17"/>
        <v>261</v>
      </c>
      <c r="B270" s="77">
        <f>(1+_xlfn.XLOOKUP(INT(($A270-1)/12)+1,'ZC Curve'!$B$8:$B$107,'ZC Curve'!R$9:R$108,,0))^(1/12)-1</f>
        <v>0</v>
      </c>
      <c r="C270" s="77">
        <f>(1+_xlfn.XLOOKUP(INT(($A270-1)/12)+1,'ZC Curve'!$B$8:$B$107,'ZC Curve'!S$9:S$108,,0))^(1/12)-1</f>
        <v>0</v>
      </c>
      <c r="D270" s="77">
        <f>(1+_xlfn.XLOOKUP(INT(($A270-1)/12)+1,'ZC Curve'!$B$8:$B$107,'ZC Curve'!T$9:T$108,,0))^(1/12)-1</f>
        <v>0</v>
      </c>
      <c r="E270" s="57">
        <f t="shared" si="20"/>
        <v>1</v>
      </c>
      <c r="F270" s="57">
        <f t="shared" si="18"/>
        <v>1</v>
      </c>
      <c r="G270" s="57">
        <f t="shared" si="19"/>
        <v>1</v>
      </c>
      <c r="H270" s="129">
        <f>'Table 4 - Asset Cashflows'!F269</f>
        <v>0</v>
      </c>
      <c r="I270" s="129">
        <f>'Table 4 - Asset Cashflows'!C269</f>
        <v>0</v>
      </c>
    </row>
    <row r="271" spans="1:9" x14ac:dyDescent="0.25">
      <c r="A271" s="123">
        <f t="shared" si="17"/>
        <v>262</v>
      </c>
      <c r="B271" s="77">
        <f>(1+_xlfn.XLOOKUP(INT(($A271-1)/12)+1,'ZC Curve'!$B$8:$B$107,'ZC Curve'!R$9:R$108,,0))^(1/12)-1</f>
        <v>0</v>
      </c>
      <c r="C271" s="77">
        <f>(1+_xlfn.XLOOKUP(INT(($A271-1)/12)+1,'ZC Curve'!$B$8:$B$107,'ZC Curve'!S$9:S$108,,0))^(1/12)-1</f>
        <v>0</v>
      </c>
      <c r="D271" s="77">
        <f>(1+_xlfn.XLOOKUP(INT(($A271-1)/12)+1,'ZC Curve'!$B$8:$B$107,'ZC Curve'!T$9:T$108,,0))^(1/12)-1</f>
        <v>0</v>
      </c>
      <c r="E271" s="57">
        <f t="shared" si="20"/>
        <v>1</v>
      </c>
      <c r="F271" s="57">
        <f t="shared" si="18"/>
        <v>1</v>
      </c>
      <c r="G271" s="57">
        <f t="shared" si="19"/>
        <v>1</v>
      </c>
      <c r="H271" s="129">
        <f>'Table 4 - Asset Cashflows'!F270</f>
        <v>0</v>
      </c>
      <c r="I271" s="129">
        <f>'Table 4 - Asset Cashflows'!C270</f>
        <v>0</v>
      </c>
    </row>
    <row r="272" spans="1:9" x14ac:dyDescent="0.25">
      <c r="A272" s="123">
        <f t="shared" si="17"/>
        <v>263</v>
      </c>
      <c r="B272" s="77">
        <f>(1+_xlfn.XLOOKUP(INT(($A272-1)/12)+1,'ZC Curve'!$B$8:$B$107,'ZC Curve'!R$9:R$108,,0))^(1/12)-1</f>
        <v>0</v>
      </c>
      <c r="C272" s="77">
        <f>(1+_xlfn.XLOOKUP(INT(($A272-1)/12)+1,'ZC Curve'!$B$8:$B$107,'ZC Curve'!S$9:S$108,,0))^(1/12)-1</f>
        <v>0</v>
      </c>
      <c r="D272" s="77">
        <f>(1+_xlfn.XLOOKUP(INT(($A272-1)/12)+1,'ZC Curve'!$B$8:$B$107,'ZC Curve'!T$9:T$108,,0))^(1/12)-1</f>
        <v>0</v>
      </c>
      <c r="E272" s="57">
        <f t="shared" si="20"/>
        <v>1</v>
      </c>
      <c r="F272" s="57">
        <f t="shared" si="18"/>
        <v>1</v>
      </c>
      <c r="G272" s="57">
        <f t="shared" si="19"/>
        <v>1</v>
      </c>
      <c r="H272" s="129">
        <f>'Table 4 - Asset Cashflows'!F271</f>
        <v>0</v>
      </c>
      <c r="I272" s="129">
        <f>'Table 4 - Asset Cashflows'!C271</f>
        <v>0</v>
      </c>
    </row>
    <row r="273" spans="1:9" x14ac:dyDescent="0.25">
      <c r="A273" s="123">
        <f t="shared" si="17"/>
        <v>264</v>
      </c>
      <c r="B273" s="77">
        <f>(1+_xlfn.XLOOKUP(INT(($A273-1)/12)+1,'ZC Curve'!$B$8:$B$107,'ZC Curve'!R$9:R$108,,0))^(1/12)-1</f>
        <v>0</v>
      </c>
      <c r="C273" s="77">
        <f>(1+_xlfn.XLOOKUP(INT(($A273-1)/12)+1,'ZC Curve'!$B$8:$B$107,'ZC Curve'!S$9:S$108,,0))^(1/12)-1</f>
        <v>0</v>
      </c>
      <c r="D273" s="77">
        <f>(1+_xlfn.XLOOKUP(INT(($A273-1)/12)+1,'ZC Curve'!$B$8:$B$107,'ZC Curve'!T$9:T$108,,0))^(1/12)-1</f>
        <v>0</v>
      </c>
      <c r="E273" s="57">
        <f t="shared" si="20"/>
        <v>1</v>
      </c>
      <c r="F273" s="57">
        <f t="shared" si="18"/>
        <v>1</v>
      </c>
      <c r="G273" s="57">
        <f t="shared" si="19"/>
        <v>1</v>
      </c>
      <c r="H273" s="129">
        <f>'Table 4 - Asset Cashflows'!F272</f>
        <v>0</v>
      </c>
      <c r="I273" s="129">
        <f>'Table 4 - Asset Cashflows'!C272</f>
        <v>0</v>
      </c>
    </row>
    <row r="274" spans="1:9" x14ac:dyDescent="0.25">
      <c r="A274" s="123">
        <f t="shared" si="17"/>
        <v>265</v>
      </c>
      <c r="B274" s="77">
        <f>(1+_xlfn.XLOOKUP(INT(($A274-1)/12)+1,'ZC Curve'!$B$8:$B$107,'ZC Curve'!R$9:R$108,,0))^(1/12)-1</f>
        <v>0</v>
      </c>
      <c r="C274" s="77">
        <f>(1+_xlfn.XLOOKUP(INT(($A274-1)/12)+1,'ZC Curve'!$B$8:$B$107,'ZC Curve'!S$9:S$108,,0))^(1/12)-1</f>
        <v>0</v>
      </c>
      <c r="D274" s="77">
        <f>(1+_xlfn.XLOOKUP(INT(($A274-1)/12)+1,'ZC Curve'!$B$8:$B$107,'ZC Curve'!T$9:T$108,,0))^(1/12)-1</f>
        <v>0</v>
      </c>
      <c r="E274" s="57">
        <f t="shared" si="20"/>
        <v>1</v>
      </c>
      <c r="F274" s="57">
        <f t="shared" si="18"/>
        <v>1</v>
      </c>
      <c r="G274" s="57">
        <f t="shared" si="19"/>
        <v>1</v>
      </c>
      <c r="H274" s="129">
        <f>'Table 4 - Asset Cashflows'!F273</f>
        <v>0</v>
      </c>
      <c r="I274" s="129">
        <f>'Table 4 - Asset Cashflows'!C273</f>
        <v>0</v>
      </c>
    </row>
    <row r="275" spans="1:9" x14ac:dyDescent="0.25">
      <c r="A275" s="123">
        <f t="shared" si="17"/>
        <v>266</v>
      </c>
      <c r="B275" s="77">
        <f>(1+_xlfn.XLOOKUP(INT(($A275-1)/12)+1,'ZC Curve'!$B$8:$B$107,'ZC Curve'!R$9:R$108,,0))^(1/12)-1</f>
        <v>0</v>
      </c>
      <c r="C275" s="77">
        <f>(1+_xlfn.XLOOKUP(INT(($A275-1)/12)+1,'ZC Curve'!$B$8:$B$107,'ZC Curve'!S$9:S$108,,0))^(1/12)-1</f>
        <v>0</v>
      </c>
      <c r="D275" s="77">
        <f>(1+_xlfn.XLOOKUP(INT(($A275-1)/12)+1,'ZC Curve'!$B$8:$B$107,'ZC Curve'!T$9:T$108,,0))^(1/12)-1</f>
        <v>0</v>
      </c>
      <c r="E275" s="57">
        <f t="shared" si="20"/>
        <v>1</v>
      </c>
      <c r="F275" s="57">
        <f t="shared" si="18"/>
        <v>1</v>
      </c>
      <c r="G275" s="57">
        <f t="shared" si="19"/>
        <v>1</v>
      </c>
      <c r="H275" s="129">
        <f>'Table 4 - Asset Cashflows'!F274</f>
        <v>0</v>
      </c>
      <c r="I275" s="129">
        <f>'Table 4 - Asset Cashflows'!C274</f>
        <v>0</v>
      </c>
    </row>
    <row r="276" spans="1:9" x14ac:dyDescent="0.25">
      <c r="A276" s="123">
        <f t="shared" si="17"/>
        <v>267</v>
      </c>
      <c r="B276" s="77">
        <f>(1+_xlfn.XLOOKUP(INT(($A276-1)/12)+1,'ZC Curve'!$B$8:$B$107,'ZC Curve'!R$9:R$108,,0))^(1/12)-1</f>
        <v>0</v>
      </c>
      <c r="C276" s="77">
        <f>(1+_xlfn.XLOOKUP(INT(($A276-1)/12)+1,'ZC Curve'!$B$8:$B$107,'ZC Curve'!S$9:S$108,,0))^(1/12)-1</f>
        <v>0</v>
      </c>
      <c r="D276" s="77">
        <f>(1+_xlfn.XLOOKUP(INT(($A276-1)/12)+1,'ZC Curve'!$B$8:$B$107,'ZC Curve'!T$9:T$108,,0))^(1/12)-1</f>
        <v>0</v>
      </c>
      <c r="E276" s="57">
        <f t="shared" si="20"/>
        <v>1</v>
      </c>
      <c r="F276" s="57">
        <f t="shared" si="18"/>
        <v>1</v>
      </c>
      <c r="G276" s="57">
        <f t="shared" si="19"/>
        <v>1</v>
      </c>
      <c r="H276" s="129">
        <f>'Table 4 - Asset Cashflows'!F275</f>
        <v>0</v>
      </c>
      <c r="I276" s="129">
        <f>'Table 4 - Asset Cashflows'!C275</f>
        <v>0</v>
      </c>
    </row>
    <row r="277" spans="1:9" x14ac:dyDescent="0.25">
      <c r="A277" s="123">
        <f t="shared" si="17"/>
        <v>268</v>
      </c>
      <c r="B277" s="77">
        <f>(1+_xlfn.XLOOKUP(INT(($A277-1)/12)+1,'ZC Curve'!$B$8:$B$107,'ZC Curve'!R$9:R$108,,0))^(1/12)-1</f>
        <v>0</v>
      </c>
      <c r="C277" s="77">
        <f>(1+_xlfn.XLOOKUP(INT(($A277-1)/12)+1,'ZC Curve'!$B$8:$B$107,'ZC Curve'!S$9:S$108,,0))^(1/12)-1</f>
        <v>0</v>
      </c>
      <c r="D277" s="77">
        <f>(1+_xlfn.XLOOKUP(INT(($A277-1)/12)+1,'ZC Curve'!$B$8:$B$107,'ZC Curve'!T$9:T$108,,0))^(1/12)-1</f>
        <v>0</v>
      </c>
      <c r="E277" s="57">
        <f t="shared" si="20"/>
        <v>1</v>
      </c>
      <c r="F277" s="57">
        <f t="shared" si="18"/>
        <v>1</v>
      </c>
      <c r="G277" s="57">
        <f t="shared" si="19"/>
        <v>1</v>
      </c>
      <c r="H277" s="129">
        <f>'Table 4 - Asset Cashflows'!F276</f>
        <v>0</v>
      </c>
      <c r="I277" s="129">
        <f>'Table 4 - Asset Cashflows'!C276</f>
        <v>0</v>
      </c>
    </row>
    <row r="278" spans="1:9" x14ac:dyDescent="0.25">
      <c r="A278" s="123">
        <f t="shared" si="17"/>
        <v>269</v>
      </c>
      <c r="B278" s="77">
        <f>(1+_xlfn.XLOOKUP(INT(($A278-1)/12)+1,'ZC Curve'!$B$8:$B$107,'ZC Curve'!R$9:R$108,,0))^(1/12)-1</f>
        <v>0</v>
      </c>
      <c r="C278" s="77">
        <f>(1+_xlfn.XLOOKUP(INT(($A278-1)/12)+1,'ZC Curve'!$B$8:$B$107,'ZC Curve'!S$9:S$108,,0))^(1/12)-1</f>
        <v>0</v>
      </c>
      <c r="D278" s="77">
        <f>(1+_xlfn.XLOOKUP(INT(($A278-1)/12)+1,'ZC Curve'!$B$8:$B$107,'ZC Curve'!T$9:T$108,,0))^(1/12)-1</f>
        <v>0</v>
      </c>
      <c r="E278" s="57">
        <f t="shared" si="20"/>
        <v>1</v>
      </c>
      <c r="F278" s="57">
        <f t="shared" si="18"/>
        <v>1</v>
      </c>
      <c r="G278" s="57">
        <f t="shared" si="19"/>
        <v>1</v>
      </c>
      <c r="H278" s="129">
        <f>'Table 4 - Asset Cashflows'!F277</f>
        <v>0</v>
      </c>
      <c r="I278" s="129">
        <f>'Table 4 - Asset Cashflows'!C277</f>
        <v>0</v>
      </c>
    </row>
    <row r="279" spans="1:9" x14ac:dyDescent="0.25">
      <c r="A279" s="123">
        <f t="shared" ref="A279:A342" si="21">A278+1</f>
        <v>270</v>
      </c>
      <c r="B279" s="77">
        <f>(1+_xlfn.XLOOKUP(INT(($A279-1)/12)+1,'ZC Curve'!$B$8:$B$107,'ZC Curve'!R$9:R$108,,0))^(1/12)-1</f>
        <v>0</v>
      </c>
      <c r="C279" s="77">
        <f>(1+_xlfn.XLOOKUP(INT(($A279-1)/12)+1,'ZC Curve'!$B$8:$B$107,'ZC Curve'!S$9:S$108,,0))^(1/12)-1</f>
        <v>0</v>
      </c>
      <c r="D279" s="77">
        <f>(1+_xlfn.XLOOKUP(INT(($A279-1)/12)+1,'ZC Curve'!$B$8:$B$107,'ZC Curve'!T$9:T$108,,0))^(1/12)-1</f>
        <v>0</v>
      </c>
      <c r="E279" s="57">
        <f t="shared" si="20"/>
        <v>1</v>
      </c>
      <c r="F279" s="57">
        <f t="shared" si="18"/>
        <v>1</v>
      </c>
      <c r="G279" s="57">
        <f t="shared" si="19"/>
        <v>1</v>
      </c>
      <c r="H279" s="129">
        <f>'Table 4 - Asset Cashflows'!F278</f>
        <v>0</v>
      </c>
      <c r="I279" s="129">
        <f>'Table 4 - Asset Cashflows'!C278</f>
        <v>0</v>
      </c>
    </row>
    <row r="280" spans="1:9" x14ac:dyDescent="0.25">
      <c r="A280" s="123">
        <f t="shared" si="21"/>
        <v>271</v>
      </c>
      <c r="B280" s="77">
        <f>(1+_xlfn.XLOOKUP(INT(($A280-1)/12)+1,'ZC Curve'!$B$8:$B$107,'ZC Curve'!R$9:R$108,,0))^(1/12)-1</f>
        <v>0</v>
      </c>
      <c r="C280" s="77">
        <f>(1+_xlfn.XLOOKUP(INT(($A280-1)/12)+1,'ZC Curve'!$B$8:$B$107,'ZC Curve'!S$9:S$108,,0))^(1/12)-1</f>
        <v>0</v>
      </c>
      <c r="D280" s="77">
        <f>(1+_xlfn.XLOOKUP(INT(($A280-1)/12)+1,'ZC Curve'!$B$8:$B$107,'ZC Curve'!T$9:T$108,,0))^(1/12)-1</f>
        <v>0</v>
      </c>
      <c r="E280" s="57">
        <f t="shared" si="20"/>
        <v>1</v>
      </c>
      <c r="F280" s="57">
        <f t="shared" si="18"/>
        <v>1</v>
      </c>
      <c r="G280" s="57">
        <f t="shared" si="19"/>
        <v>1</v>
      </c>
      <c r="H280" s="129">
        <f>'Table 4 - Asset Cashflows'!F279</f>
        <v>0</v>
      </c>
      <c r="I280" s="129">
        <f>'Table 4 - Asset Cashflows'!C279</f>
        <v>0</v>
      </c>
    </row>
    <row r="281" spans="1:9" x14ac:dyDescent="0.25">
      <c r="A281" s="123">
        <f t="shared" si="21"/>
        <v>272</v>
      </c>
      <c r="B281" s="77">
        <f>(1+_xlfn.XLOOKUP(INT(($A281-1)/12)+1,'ZC Curve'!$B$8:$B$107,'ZC Curve'!R$9:R$108,,0))^(1/12)-1</f>
        <v>0</v>
      </c>
      <c r="C281" s="77">
        <f>(1+_xlfn.XLOOKUP(INT(($A281-1)/12)+1,'ZC Curve'!$B$8:$B$107,'ZC Curve'!S$9:S$108,,0))^(1/12)-1</f>
        <v>0</v>
      </c>
      <c r="D281" s="77">
        <f>(1+_xlfn.XLOOKUP(INT(($A281-1)/12)+1,'ZC Curve'!$B$8:$B$107,'ZC Curve'!T$9:T$108,,0))^(1/12)-1</f>
        <v>0</v>
      </c>
      <c r="E281" s="57">
        <f t="shared" si="20"/>
        <v>1</v>
      </c>
      <c r="F281" s="57">
        <f t="shared" si="18"/>
        <v>1</v>
      </c>
      <c r="G281" s="57">
        <f t="shared" si="19"/>
        <v>1</v>
      </c>
      <c r="H281" s="129">
        <f>'Table 4 - Asset Cashflows'!F280</f>
        <v>0</v>
      </c>
      <c r="I281" s="129">
        <f>'Table 4 - Asset Cashflows'!C280</f>
        <v>0</v>
      </c>
    </row>
    <row r="282" spans="1:9" x14ac:dyDescent="0.25">
      <c r="A282" s="123">
        <f t="shared" si="21"/>
        <v>273</v>
      </c>
      <c r="B282" s="77">
        <f>(1+_xlfn.XLOOKUP(INT(($A282-1)/12)+1,'ZC Curve'!$B$8:$B$107,'ZC Curve'!R$9:R$108,,0))^(1/12)-1</f>
        <v>0</v>
      </c>
      <c r="C282" s="77">
        <f>(1+_xlfn.XLOOKUP(INT(($A282-1)/12)+1,'ZC Curve'!$B$8:$B$107,'ZC Curve'!S$9:S$108,,0))^(1/12)-1</f>
        <v>0</v>
      </c>
      <c r="D282" s="77">
        <f>(1+_xlfn.XLOOKUP(INT(($A282-1)/12)+1,'ZC Curve'!$B$8:$B$107,'ZC Curve'!T$9:T$108,,0))^(1/12)-1</f>
        <v>0</v>
      </c>
      <c r="E282" s="57">
        <f t="shared" si="20"/>
        <v>1</v>
      </c>
      <c r="F282" s="57">
        <f t="shared" si="18"/>
        <v>1</v>
      </c>
      <c r="G282" s="57">
        <f t="shared" si="19"/>
        <v>1</v>
      </c>
      <c r="H282" s="129">
        <f>'Table 4 - Asset Cashflows'!F281</f>
        <v>0</v>
      </c>
      <c r="I282" s="129">
        <f>'Table 4 - Asset Cashflows'!C281</f>
        <v>0</v>
      </c>
    </row>
    <row r="283" spans="1:9" x14ac:dyDescent="0.25">
      <c r="A283" s="123">
        <f t="shared" si="21"/>
        <v>274</v>
      </c>
      <c r="B283" s="77">
        <f>(1+_xlfn.XLOOKUP(INT(($A283-1)/12)+1,'ZC Curve'!$B$8:$B$107,'ZC Curve'!R$9:R$108,,0))^(1/12)-1</f>
        <v>0</v>
      </c>
      <c r="C283" s="77">
        <f>(1+_xlfn.XLOOKUP(INT(($A283-1)/12)+1,'ZC Curve'!$B$8:$B$107,'ZC Curve'!S$9:S$108,,0))^(1/12)-1</f>
        <v>0</v>
      </c>
      <c r="D283" s="77">
        <f>(1+_xlfn.XLOOKUP(INT(($A283-1)/12)+1,'ZC Curve'!$B$8:$B$107,'ZC Curve'!T$9:T$108,,0))^(1/12)-1</f>
        <v>0</v>
      </c>
      <c r="E283" s="57">
        <f t="shared" si="20"/>
        <v>1</v>
      </c>
      <c r="F283" s="57">
        <f t="shared" si="18"/>
        <v>1</v>
      </c>
      <c r="G283" s="57">
        <f t="shared" si="19"/>
        <v>1</v>
      </c>
      <c r="H283" s="129">
        <f>'Table 4 - Asset Cashflows'!F282</f>
        <v>0</v>
      </c>
      <c r="I283" s="129">
        <f>'Table 4 - Asset Cashflows'!C282</f>
        <v>0</v>
      </c>
    </row>
    <row r="284" spans="1:9" x14ac:dyDescent="0.25">
      <c r="A284" s="123">
        <f t="shared" si="21"/>
        <v>275</v>
      </c>
      <c r="B284" s="77">
        <f>(1+_xlfn.XLOOKUP(INT(($A284-1)/12)+1,'ZC Curve'!$B$8:$B$107,'ZC Curve'!R$9:R$108,,0))^(1/12)-1</f>
        <v>0</v>
      </c>
      <c r="C284" s="77">
        <f>(1+_xlfn.XLOOKUP(INT(($A284-1)/12)+1,'ZC Curve'!$B$8:$B$107,'ZC Curve'!S$9:S$108,,0))^(1/12)-1</f>
        <v>0</v>
      </c>
      <c r="D284" s="77">
        <f>(1+_xlfn.XLOOKUP(INT(($A284-1)/12)+1,'ZC Curve'!$B$8:$B$107,'ZC Curve'!T$9:T$108,,0))^(1/12)-1</f>
        <v>0</v>
      </c>
      <c r="E284" s="57">
        <f t="shared" si="20"/>
        <v>1</v>
      </c>
      <c r="F284" s="57">
        <f t="shared" si="18"/>
        <v>1</v>
      </c>
      <c r="G284" s="57">
        <f t="shared" si="19"/>
        <v>1</v>
      </c>
      <c r="H284" s="129">
        <f>'Table 4 - Asset Cashflows'!F283</f>
        <v>0</v>
      </c>
      <c r="I284" s="129">
        <f>'Table 4 - Asset Cashflows'!C283</f>
        <v>0</v>
      </c>
    </row>
    <row r="285" spans="1:9" x14ac:dyDescent="0.25">
      <c r="A285" s="123">
        <f t="shared" si="21"/>
        <v>276</v>
      </c>
      <c r="B285" s="77">
        <f>(1+_xlfn.XLOOKUP(INT(($A285-1)/12)+1,'ZC Curve'!$B$8:$B$107,'ZC Curve'!R$9:R$108,,0))^(1/12)-1</f>
        <v>0</v>
      </c>
      <c r="C285" s="77">
        <f>(1+_xlfn.XLOOKUP(INT(($A285-1)/12)+1,'ZC Curve'!$B$8:$B$107,'ZC Curve'!S$9:S$108,,0))^(1/12)-1</f>
        <v>0</v>
      </c>
      <c r="D285" s="77">
        <f>(1+_xlfn.XLOOKUP(INT(($A285-1)/12)+1,'ZC Curve'!$B$8:$B$107,'ZC Curve'!T$9:T$108,,0))^(1/12)-1</f>
        <v>0</v>
      </c>
      <c r="E285" s="57">
        <f t="shared" si="20"/>
        <v>1</v>
      </c>
      <c r="F285" s="57">
        <f t="shared" si="18"/>
        <v>1</v>
      </c>
      <c r="G285" s="57">
        <f t="shared" si="19"/>
        <v>1</v>
      </c>
      <c r="H285" s="129">
        <f>'Table 4 - Asset Cashflows'!F284</f>
        <v>0</v>
      </c>
      <c r="I285" s="129">
        <f>'Table 4 - Asset Cashflows'!C284</f>
        <v>0</v>
      </c>
    </row>
    <row r="286" spans="1:9" x14ac:dyDescent="0.25">
      <c r="A286" s="123">
        <f t="shared" si="21"/>
        <v>277</v>
      </c>
      <c r="B286" s="77">
        <f>(1+_xlfn.XLOOKUP(INT(($A286-1)/12)+1,'ZC Curve'!$B$8:$B$107,'ZC Curve'!R$9:R$108,,0))^(1/12)-1</f>
        <v>0</v>
      </c>
      <c r="C286" s="77">
        <f>(1+_xlfn.XLOOKUP(INT(($A286-1)/12)+1,'ZC Curve'!$B$8:$B$107,'ZC Curve'!S$9:S$108,,0))^(1/12)-1</f>
        <v>0</v>
      </c>
      <c r="D286" s="77">
        <f>(1+_xlfn.XLOOKUP(INT(($A286-1)/12)+1,'ZC Curve'!$B$8:$B$107,'ZC Curve'!T$9:T$108,,0))^(1/12)-1</f>
        <v>0</v>
      </c>
      <c r="E286" s="57">
        <f t="shared" si="20"/>
        <v>1</v>
      </c>
      <c r="F286" s="57">
        <f t="shared" si="18"/>
        <v>1</v>
      </c>
      <c r="G286" s="57">
        <f t="shared" si="19"/>
        <v>1</v>
      </c>
      <c r="H286" s="129">
        <f>'Table 4 - Asset Cashflows'!F285</f>
        <v>0</v>
      </c>
      <c r="I286" s="129">
        <f>'Table 4 - Asset Cashflows'!C285</f>
        <v>0</v>
      </c>
    </row>
    <row r="287" spans="1:9" x14ac:dyDescent="0.25">
      <c r="A287" s="123">
        <f t="shared" si="21"/>
        <v>278</v>
      </c>
      <c r="B287" s="77">
        <f>(1+_xlfn.XLOOKUP(INT(($A287-1)/12)+1,'ZC Curve'!$B$8:$B$107,'ZC Curve'!R$9:R$108,,0))^(1/12)-1</f>
        <v>0</v>
      </c>
      <c r="C287" s="77">
        <f>(1+_xlfn.XLOOKUP(INT(($A287-1)/12)+1,'ZC Curve'!$B$8:$B$107,'ZC Curve'!S$9:S$108,,0))^(1/12)-1</f>
        <v>0</v>
      </c>
      <c r="D287" s="77">
        <f>(1+_xlfn.XLOOKUP(INT(($A287-1)/12)+1,'ZC Curve'!$B$8:$B$107,'ZC Curve'!T$9:T$108,,0))^(1/12)-1</f>
        <v>0</v>
      </c>
      <c r="E287" s="57">
        <f t="shared" si="20"/>
        <v>1</v>
      </c>
      <c r="F287" s="57">
        <f t="shared" si="18"/>
        <v>1</v>
      </c>
      <c r="G287" s="57">
        <f t="shared" si="19"/>
        <v>1</v>
      </c>
      <c r="H287" s="129">
        <f>'Table 4 - Asset Cashflows'!F286</f>
        <v>0</v>
      </c>
      <c r="I287" s="129">
        <f>'Table 4 - Asset Cashflows'!C286</f>
        <v>0</v>
      </c>
    </row>
    <row r="288" spans="1:9" x14ac:dyDescent="0.25">
      <c r="A288" s="123">
        <f t="shared" si="21"/>
        <v>279</v>
      </c>
      <c r="B288" s="77">
        <f>(1+_xlfn.XLOOKUP(INT(($A288-1)/12)+1,'ZC Curve'!$B$8:$B$107,'ZC Curve'!R$9:R$108,,0))^(1/12)-1</f>
        <v>0</v>
      </c>
      <c r="C288" s="77">
        <f>(1+_xlfn.XLOOKUP(INT(($A288-1)/12)+1,'ZC Curve'!$B$8:$B$107,'ZC Curve'!S$9:S$108,,0))^(1/12)-1</f>
        <v>0</v>
      </c>
      <c r="D288" s="77">
        <f>(1+_xlfn.XLOOKUP(INT(($A288-1)/12)+1,'ZC Curve'!$B$8:$B$107,'ZC Curve'!T$9:T$108,,0))^(1/12)-1</f>
        <v>0</v>
      </c>
      <c r="E288" s="57">
        <f t="shared" si="20"/>
        <v>1</v>
      </c>
      <c r="F288" s="57">
        <f t="shared" si="18"/>
        <v>1</v>
      </c>
      <c r="G288" s="57">
        <f t="shared" si="19"/>
        <v>1</v>
      </c>
      <c r="H288" s="129">
        <f>'Table 4 - Asset Cashflows'!F287</f>
        <v>0</v>
      </c>
      <c r="I288" s="129">
        <f>'Table 4 - Asset Cashflows'!C287</f>
        <v>0</v>
      </c>
    </row>
    <row r="289" spans="1:9" x14ac:dyDescent="0.25">
      <c r="A289" s="123">
        <f t="shared" si="21"/>
        <v>280</v>
      </c>
      <c r="B289" s="77">
        <f>(1+_xlfn.XLOOKUP(INT(($A289-1)/12)+1,'ZC Curve'!$B$8:$B$107,'ZC Curve'!R$9:R$108,,0))^(1/12)-1</f>
        <v>0</v>
      </c>
      <c r="C289" s="77">
        <f>(1+_xlfn.XLOOKUP(INT(($A289-1)/12)+1,'ZC Curve'!$B$8:$B$107,'ZC Curve'!S$9:S$108,,0))^(1/12)-1</f>
        <v>0</v>
      </c>
      <c r="D289" s="77">
        <f>(1+_xlfn.XLOOKUP(INT(($A289-1)/12)+1,'ZC Curve'!$B$8:$B$107,'ZC Curve'!T$9:T$108,,0))^(1/12)-1</f>
        <v>0</v>
      </c>
      <c r="E289" s="57">
        <f t="shared" si="20"/>
        <v>1</v>
      </c>
      <c r="F289" s="57">
        <f t="shared" si="18"/>
        <v>1</v>
      </c>
      <c r="G289" s="57">
        <f t="shared" si="19"/>
        <v>1</v>
      </c>
      <c r="H289" s="129">
        <f>'Table 4 - Asset Cashflows'!F288</f>
        <v>0</v>
      </c>
      <c r="I289" s="129">
        <f>'Table 4 - Asset Cashflows'!C288</f>
        <v>0</v>
      </c>
    </row>
    <row r="290" spans="1:9" x14ac:dyDescent="0.25">
      <c r="A290" s="123">
        <f t="shared" si="21"/>
        <v>281</v>
      </c>
      <c r="B290" s="77">
        <f>(1+_xlfn.XLOOKUP(INT(($A290-1)/12)+1,'ZC Curve'!$B$8:$B$107,'ZC Curve'!R$9:R$108,,0))^(1/12)-1</f>
        <v>0</v>
      </c>
      <c r="C290" s="77">
        <f>(1+_xlfn.XLOOKUP(INT(($A290-1)/12)+1,'ZC Curve'!$B$8:$B$107,'ZC Curve'!S$9:S$108,,0))^(1/12)-1</f>
        <v>0</v>
      </c>
      <c r="D290" s="77">
        <f>(1+_xlfn.XLOOKUP(INT(($A290-1)/12)+1,'ZC Curve'!$B$8:$B$107,'ZC Curve'!T$9:T$108,,0))^(1/12)-1</f>
        <v>0</v>
      </c>
      <c r="E290" s="57">
        <f t="shared" si="20"/>
        <v>1</v>
      </c>
      <c r="F290" s="57">
        <f t="shared" si="18"/>
        <v>1</v>
      </c>
      <c r="G290" s="57">
        <f t="shared" si="19"/>
        <v>1</v>
      </c>
      <c r="H290" s="129">
        <f>'Table 4 - Asset Cashflows'!F289</f>
        <v>0</v>
      </c>
      <c r="I290" s="129">
        <f>'Table 4 - Asset Cashflows'!C289</f>
        <v>0</v>
      </c>
    </row>
    <row r="291" spans="1:9" x14ac:dyDescent="0.25">
      <c r="A291" s="123">
        <f t="shared" si="21"/>
        <v>282</v>
      </c>
      <c r="B291" s="77">
        <f>(1+_xlfn.XLOOKUP(INT(($A291-1)/12)+1,'ZC Curve'!$B$8:$B$107,'ZC Curve'!R$9:R$108,,0))^(1/12)-1</f>
        <v>0</v>
      </c>
      <c r="C291" s="77">
        <f>(1+_xlfn.XLOOKUP(INT(($A291-1)/12)+1,'ZC Curve'!$B$8:$B$107,'ZC Curve'!S$9:S$108,,0))^(1/12)-1</f>
        <v>0</v>
      </c>
      <c r="D291" s="77">
        <f>(1+_xlfn.XLOOKUP(INT(($A291-1)/12)+1,'ZC Curve'!$B$8:$B$107,'ZC Curve'!T$9:T$108,,0))^(1/12)-1</f>
        <v>0</v>
      </c>
      <c r="E291" s="57">
        <f t="shared" si="20"/>
        <v>1</v>
      </c>
      <c r="F291" s="57">
        <f t="shared" si="18"/>
        <v>1</v>
      </c>
      <c r="G291" s="57">
        <f t="shared" si="19"/>
        <v>1</v>
      </c>
      <c r="H291" s="129">
        <f>'Table 4 - Asset Cashflows'!F290</f>
        <v>0</v>
      </c>
      <c r="I291" s="129">
        <f>'Table 4 - Asset Cashflows'!C290</f>
        <v>0</v>
      </c>
    </row>
    <row r="292" spans="1:9" x14ac:dyDescent="0.25">
      <c r="A292" s="123">
        <f t="shared" si="21"/>
        <v>283</v>
      </c>
      <c r="B292" s="77">
        <f>(1+_xlfn.XLOOKUP(INT(($A292-1)/12)+1,'ZC Curve'!$B$8:$B$107,'ZC Curve'!R$9:R$108,,0))^(1/12)-1</f>
        <v>0</v>
      </c>
      <c r="C292" s="77">
        <f>(1+_xlfn.XLOOKUP(INT(($A292-1)/12)+1,'ZC Curve'!$B$8:$B$107,'ZC Curve'!S$9:S$108,,0))^(1/12)-1</f>
        <v>0</v>
      </c>
      <c r="D292" s="77">
        <f>(1+_xlfn.XLOOKUP(INT(($A292-1)/12)+1,'ZC Curve'!$B$8:$B$107,'ZC Curve'!T$9:T$108,,0))^(1/12)-1</f>
        <v>0</v>
      </c>
      <c r="E292" s="57">
        <f t="shared" si="20"/>
        <v>1</v>
      </c>
      <c r="F292" s="57">
        <f t="shared" si="18"/>
        <v>1</v>
      </c>
      <c r="G292" s="57">
        <f t="shared" si="19"/>
        <v>1</v>
      </c>
      <c r="H292" s="129">
        <f>'Table 4 - Asset Cashflows'!F291</f>
        <v>0</v>
      </c>
      <c r="I292" s="129">
        <f>'Table 4 - Asset Cashflows'!C291</f>
        <v>0</v>
      </c>
    </row>
    <row r="293" spans="1:9" x14ac:dyDescent="0.25">
      <c r="A293" s="123">
        <f t="shared" si="21"/>
        <v>284</v>
      </c>
      <c r="B293" s="77">
        <f>(1+_xlfn.XLOOKUP(INT(($A293-1)/12)+1,'ZC Curve'!$B$8:$B$107,'ZC Curve'!R$9:R$108,,0))^(1/12)-1</f>
        <v>0</v>
      </c>
      <c r="C293" s="77">
        <f>(1+_xlfn.XLOOKUP(INT(($A293-1)/12)+1,'ZC Curve'!$B$8:$B$107,'ZC Curve'!S$9:S$108,,0))^(1/12)-1</f>
        <v>0</v>
      </c>
      <c r="D293" s="77">
        <f>(1+_xlfn.XLOOKUP(INT(($A293-1)/12)+1,'ZC Curve'!$B$8:$B$107,'ZC Curve'!T$9:T$108,,0))^(1/12)-1</f>
        <v>0</v>
      </c>
      <c r="E293" s="57">
        <f t="shared" si="20"/>
        <v>1</v>
      </c>
      <c r="F293" s="57">
        <f t="shared" si="18"/>
        <v>1</v>
      </c>
      <c r="G293" s="57">
        <f t="shared" si="19"/>
        <v>1</v>
      </c>
      <c r="H293" s="129">
        <f>'Table 4 - Asset Cashflows'!F292</f>
        <v>0</v>
      </c>
      <c r="I293" s="129">
        <f>'Table 4 - Asset Cashflows'!C292</f>
        <v>0</v>
      </c>
    </row>
    <row r="294" spans="1:9" x14ac:dyDescent="0.25">
      <c r="A294" s="123">
        <f t="shared" si="21"/>
        <v>285</v>
      </c>
      <c r="B294" s="77">
        <f>(1+_xlfn.XLOOKUP(INT(($A294-1)/12)+1,'ZC Curve'!$B$8:$B$107,'ZC Curve'!R$9:R$108,,0))^(1/12)-1</f>
        <v>0</v>
      </c>
      <c r="C294" s="77">
        <f>(1+_xlfn.XLOOKUP(INT(($A294-1)/12)+1,'ZC Curve'!$B$8:$B$107,'ZC Curve'!S$9:S$108,,0))^(1/12)-1</f>
        <v>0</v>
      </c>
      <c r="D294" s="77">
        <f>(1+_xlfn.XLOOKUP(INT(($A294-1)/12)+1,'ZC Curve'!$B$8:$B$107,'ZC Curve'!T$9:T$108,,0))^(1/12)-1</f>
        <v>0</v>
      </c>
      <c r="E294" s="57">
        <f t="shared" si="20"/>
        <v>1</v>
      </c>
      <c r="F294" s="57">
        <f t="shared" si="18"/>
        <v>1</v>
      </c>
      <c r="G294" s="57">
        <f t="shared" si="19"/>
        <v>1</v>
      </c>
      <c r="H294" s="129">
        <f>'Table 4 - Asset Cashflows'!F293</f>
        <v>0</v>
      </c>
      <c r="I294" s="129">
        <f>'Table 4 - Asset Cashflows'!C293</f>
        <v>0</v>
      </c>
    </row>
    <row r="295" spans="1:9" x14ac:dyDescent="0.25">
      <c r="A295" s="123">
        <f t="shared" si="21"/>
        <v>286</v>
      </c>
      <c r="B295" s="77">
        <f>(1+_xlfn.XLOOKUP(INT(($A295-1)/12)+1,'ZC Curve'!$B$8:$B$107,'ZC Curve'!R$9:R$108,,0))^(1/12)-1</f>
        <v>0</v>
      </c>
      <c r="C295" s="77">
        <f>(1+_xlfn.XLOOKUP(INT(($A295-1)/12)+1,'ZC Curve'!$B$8:$B$107,'ZC Curve'!S$9:S$108,,0))^(1/12)-1</f>
        <v>0</v>
      </c>
      <c r="D295" s="77">
        <f>(1+_xlfn.XLOOKUP(INT(($A295-1)/12)+1,'ZC Curve'!$B$8:$B$107,'ZC Curve'!T$9:T$108,,0))^(1/12)-1</f>
        <v>0</v>
      </c>
      <c r="E295" s="57">
        <f t="shared" si="20"/>
        <v>1</v>
      </c>
      <c r="F295" s="57">
        <f t="shared" si="18"/>
        <v>1</v>
      </c>
      <c r="G295" s="57">
        <f t="shared" si="19"/>
        <v>1</v>
      </c>
      <c r="H295" s="129">
        <f>'Table 4 - Asset Cashflows'!F294</f>
        <v>0</v>
      </c>
      <c r="I295" s="129">
        <f>'Table 4 - Asset Cashflows'!C294</f>
        <v>0</v>
      </c>
    </row>
    <row r="296" spans="1:9" x14ac:dyDescent="0.25">
      <c r="A296" s="123">
        <f t="shared" si="21"/>
        <v>287</v>
      </c>
      <c r="B296" s="77">
        <f>(1+_xlfn.XLOOKUP(INT(($A296-1)/12)+1,'ZC Curve'!$B$8:$B$107,'ZC Curve'!R$9:R$108,,0))^(1/12)-1</f>
        <v>0</v>
      </c>
      <c r="C296" s="77">
        <f>(1+_xlfn.XLOOKUP(INT(($A296-1)/12)+1,'ZC Curve'!$B$8:$B$107,'ZC Curve'!S$9:S$108,,0))^(1/12)-1</f>
        <v>0</v>
      </c>
      <c r="D296" s="77">
        <f>(1+_xlfn.XLOOKUP(INT(($A296-1)/12)+1,'ZC Curve'!$B$8:$B$107,'ZC Curve'!T$9:T$108,,0))^(1/12)-1</f>
        <v>0</v>
      </c>
      <c r="E296" s="57">
        <f t="shared" si="20"/>
        <v>1</v>
      </c>
      <c r="F296" s="57">
        <f t="shared" si="18"/>
        <v>1</v>
      </c>
      <c r="G296" s="57">
        <f t="shared" si="19"/>
        <v>1</v>
      </c>
      <c r="H296" s="129">
        <f>'Table 4 - Asset Cashflows'!F295</f>
        <v>0</v>
      </c>
      <c r="I296" s="129">
        <f>'Table 4 - Asset Cashflows'!C295</f>
        <v>0</v>
      </c>
    </row>
    <row r="297" spans="1:9" x14ac:dyDescent="0.25">
      <c r="A297" s="123">
        <f t="shared" si="21"/>
        <v>288</v>
      </c>
      <c r="B297" s="77">
        <f>(1+_xlfn.XLOOKUP(INT(($A297-1)/12)+1,'ZC Curve'!$B$8:$B$107,'ZC Curve'!R$9:R$108,,0))^(1/12)-1</f>
        <v>0</v>
      </c>
      <c r="C297" s="77">
        <f>(1+_xlfn.XLOOKUP(INT(($A297-1)/12)+1,'ZC Curve'!$B$8:$B$107,'ZC Curve'!S$9:S$108,,0))^(1/12)-1</f>
        <v>0</v>
      </c>
      <c r="D297" s="77">
        <f>(1+_xlfn.XLOOKUP(INT(($A297-1)/12)+1,'ZC Curve'!$B$8:$B$107,'ZC Curve'!T$9:T$108,,0))^(1/12)-1</f>
        <v>0</v>
      </c>
      <c r="E297" s="57">
        <f t="shared" si="20"/>
        <v>1</v>
      </c>
      <c r="F297" s="57">
        <f t="shared" si="18"/>
        <v>1</v>
      </c>
      <c r="G297" s="57">
        <f t="shared" si="19"/>
        <v>1</v>
      </c>
      <c r="H297" s="129">
        <f>'Table 4 - Asset Cashflows'!F296</f>
        <v>0</v>
      </c>
      <c r="I297" s="129">
        <f>'Table 4 - Asset Cashflows'!C296</f>
        <v>0</v>
      </c>
    </row>
    <row r="298" spans="1:9" x14ac:dyDescent="0.25">
      <c r="A298" s="123">
        <f t="shared" si="21"/>
        <v>289</v>
      </c>
      <c r="B298" s="77">
        <f>(1+_xlfn.XLOOKUP(INT(($A298-1)/12)+1,'ZC Curve'!$B$8:$B$107,'ZC Curve'!R$9:R$108,,0))^(1/12)-1</f>
        <v>0</v>
      </c>
      <c r="C298" s="77">
        <f>(1+_xlfn.XLOOKUP(INT(($A298-1)/12)+1,'ZC Curve'!$B$8:$B$107,'ZC Curve'!S$9:S$108,,0))^(1/12)-1</f>
        <v>0</v>
      </c>
      <c r="D298" s="77">
        <f>(1+_xlfn.XLOOKUP(INT(($A298-1)/12)+1,'ZC Curve'!$B$8:$B$107,'ZC Curve'!T$9:T$108,,0))^(1/12)-1</f>
        <v>0</v>
      </c>
      <c r="E298" s="57">
        <f t="shared" si="20"/>
        <v>1</v>
      </c>
      <c r="F298" s="57">
        <f t="shared" si="18"/>
        <v>1</v>
      </c>
      <c r="G298" s="57">
        <f t="shared" si="19"/>
        <v>1</v>
      </c>
      <c r="H298" s="129">
        <f>'Table 4 - Asset Cashflows'!F297</f>
        <v>0</v>
      </c>
      <c r="I298" s="129">
        <f>'Table 4 - Asset Cashflows'!C297</f>
        <v>0</v>
      </c>
    </row>
    <row r="299" spans="1:9" x14ac:dyDescent="0.25">
      <c r="A299" s="123">
        <f t="shared" si="21"/>
        <v>290</v>
      </c>
      <c r="B299" s="77">
        <f>(1+_xlfn.XLOOKUP(INT(($A299-1)/12)+1,'ZC Curve'!$B$8:$B$107,'ZC Curve'!R$9:R$108,,0))^(1/12)-1</f>
        <v>0</v>
      </c>
      <c r="C299" s="77">
        <f>(1+_xlfn.XLOOKUP(INT(($A299-1)/12)+1,'ZC Curve'!$B$8:$B$107,'ZC Curve'!S$9:S$108,,0))^(1/12)-1</f>
        <v>0</v>
      </c>
      <c r="D299" s="77">
        <f>(1+_xlfn.XLOOKUP(INT(($A299-1)/12)+1,'ZC Curve'!$B$8:$B$107,'ZC Curve'!T$9:T$108,,0))^(1/12)-1</f>
        <v>0</v>
      </c>
      <c r="E299" s="57">
        <f t="shared" si="20"/>
        <v>1</v>
      </c>
      <c r="F299" s="57">
        <f t="shared" si="18"/>
        <v>1</v>
      </c>
      <c r="G299" s="57">
        <f t="shared" si="19"/>
        <v>1</v>
      </c>
      <c r="H299" s="129">
        <f>'Table 4 - Asset Cashflows'!F298</f>
        <v>0</v>
      </c>
      <c r="I299" s="129">
        <f>'Table 4 - Asset Cashflows'!C298</f>
        <v>0</v>
      </c>
    </row>
    <row r="300" spans="1:9" x14ac:dyDescent="0.25">
      <c r="A300" s="123">
        <f t="shared" si="21"/>
        <v>291</v>
      </c>
      <c r="B300" s="77">
        <f>(1+_xlfn.XLOOKUP(INT(($A300-1)/12)+1,'ZC Curve'!$B$8:$B$107,'ZC Curve'!R$9:R$108,,0))^(1/12)-1</f>
        <v>0</v>
      </c>
      <c r="C300" s="77">
        <f>(1+_xlfn.XLOOKUP(INT(($A300-1)/12)+1,'ZC Curve'!$B$8:$B$107,'ZC Curve'!S$9:S$108,,0))^(1/12)-1</f>
        <v>0</v>
      </c>
      <c r="D300" s="77">
        <f>(1+_xlfn.XLOOKUP(INT(($A300-1)/12)+1,'ZC Curve'!$B$8:$B$107,'ZC Curve'!T$9:T$108,,0))^(1/12)-1</f>
        <v>0</v>
      </c>
      <c r="E300" s="57">
        <f t="shared" si="20"/>
        <v>1</v>
      </c>
      <c r="F300" s="57">
        <f t="shared" si="18"/>
        <v>1</v>
      </c>
      <c r="G300" s="57">
        <f t="shared" si="19"/>
        <v>1</v>
      </c>
      <c r="H300" s="129">
        <f>'Table 4 - Asset Cashflows'!F299</f>
        <v>0</v>
      </c>
      <c r="I300" s="129">
        <f>'Table 4 - Asset Cashflows'!C299</f>
        <v>0</v>
      </c>
    </row>
    <row r="301" spans="1:9" x14ac:dyDescent="0.25">
      <c r="A301" s="123">
        <f t="shared" si="21"/>
        <v>292</v>
      </c>
      <c r="B301" s="77">
        <f>(1+_xlfn.XLOOKUP(INT(($A301-1)/12)+1,'ZC Curve'!$B$8:$B$107,'ZC Curve'!R$9:R$108,,0))^(1/12)-1</f>
        <v>0</v>
      </c>
      <c r="C301" s="77">
        <f>(1+_xlfn.XLOOKUP(INT(($A301-1)/12)+1,'ZC Curve'!$B$8:$B$107,'ZC Curve'!S$9:S$108,,0))^(1/12)-1</f>
        <v>0</v>
      </c>
      <c r="D301" s="77">
        <f>(1+_xlfn.XLOOKUP(INT(($A301-1)/12)+1,'ZC Curve'!$B$8:$B$107,'ZC Curve'!T$9:T$108,,0))^(1/12)-1</f>
        <v>0</v>
      </c>
      <c r="E301" s="57">
        <f t="shared" si="20"/>
        <v>1</v>
      </c>
      <c r="F301" s="57">
        <f t="shared" si="18"/>
        <v>1</v>
      </c>
      <c r="G301" s="57">
        <f t="shared" si="19"/>
        <v>1</v>
      </c>
      <c r="H301" s="129">
        <f>'Table 4 - Asset Cashflows'!F300</f>
        <v>0</v>
      </c>
      <c r="I301" s="129">
        <f>'Table 4 - Asset Cashflows'!C300</f>
        <v>0</v>
      </c>
    </row>
    <row r="302" spans="1:9" x14ac:dyDescent="0.25">
      <c r="A302" s="123">
        <f t="shared" si="21"/>
        <v>293</v>
      </c>
      <c r="B302" s="77">
        <f>(1+_xlfn.XLOOKUP(INT(($A302-1)/12)+1,'ZC Curve'!$B$8:$B$107,'ZC Curve'!R$9:R$108,,0))^(1/12)-1</f>
        <v>0</v>
      </c>
      <c r="C302" s="77">
        <f>(1+_xlfn.XLOOKUP(INT(($A302-1)/12)+1,'ZC Curve'!$B$8:$B$107,'ZC Curve'!S$9:S$108,,0))^(1/12)-1</f>
        <v>0</v>
      </c>
      <c r="D302" s="77">
        <f>(1+_xlfn.XLOOKUP(INT(($A302-1)/12)+1,'ZC Curve'!$B$8:$B$107,'ZC Curve'!T$9:T$108,,0))^(1/12)-1</f>
        <v>0</v>
      </c>
      <c r="E302" s="57">
        <f t="shared" si="20"/>
        <v>1</v>
      </c>
      <c r="F302" s="57">
        <f t="shared" si="18"/>
        <v>1</v>
      </c>
      <c r="G302" s="57">
        <f t="shared" si="19"/>
        <v>1</v>
      </c>
      <c r="H302" s="129">
        <f>'Table 4 - Asset Cashflows'!F301</f>
        <v>0</v>
      </c>
      <c r="I302" s="129">
        <f>'Table 4 - Asset Cashflows'!C301</f>
        <v>0</v>
      </c>
    </row>
    <row r="303" spans="1:9" x14ac:dyDescent="0.25">
      <c r="A303" s="123">
        <f t="shared" si="21"/>
        <v>294</v>
      </c>
      <c r="B303" s="77">
        <f>(1+_xlfn.XLOOKUP(INT(($A303-1)/12)+1,'ZC Curve'!$B$8:$B$107,'ZC Curve'!R$9:R$108,,0))^(1/12)-1</f>
        <v>0</v>
      </c>
      <c r="C303" s="77">
        <f>(1+_xlfn.XLOOKUP(INT(($A303-1)/12)+1,'ZC Curve'!$B$8:$B$107,'ZC Curve'!S$9:S$108,,0))^(1/12)-1</f>
        <v>0</v>
      </c>
      <c r="D303" s="77">
        <f>(1+_xlfn.XLOOKUP(INT(($A303-1)/12)+1,'ZC Curve'!$B$8:$B$107,'ZC Curve'!T$9:T$108,,0))^(1/12)-1</f>
        <v>0</v>
      </c>
      <c r="E303" s="57">
        <f t="shared" si="20"/>
        <v>1</v>
      </c>
      <c r="F303" s="57">
        <f t="shared" si="18"/>
        <v>1</v>
      </c>
      <c r="G303" s="57">
        <f t="shared" si="19"/>
        <v>1</v>
      </c>
      <c r="H303" s="129">
        <f>'Table 4 - Asset Cashflows'!F302</f>
        <v>0</v>
      </c>
      <c r="I303" s="129">
        <f>'Table 4 - Asset Cashflows'!C302</f>
        <v>0</v>
      </c>
    </row>
    <row r="304" spans="1:9" x14ac:dyDescent="0.25">
      <c r="A304" s="123">
        <f t="shared" si="21"/>
        <v>295</v>
      </c>
      <c r="B304" s="77">
        <f>(1+_xlfn.XLOOKUP(INT(($A304-1)/12)+1,'ZC Curve'!$B$8:$B$107,'ZC Curve'!R$9:R$108,,0))^(1/12)-1</f>
        <v>0</v>
      </c>
      <c r="C304" s="77">
        <f>(1+_xlfn.XLOOKUP(INT(($A304-1)/12)+1,'ZC Curve'!$B$8:$B$107,'ZC Curve'!S$9:S$108,,0))^(1/12)-1</f>
        <v>0</v>
      </c>
      <c r="D304" s="77">
        <f>(1+_xlfn.XLOOKUP(INT(($A304-1)/12)+1,'ZC Curve'!$B$8:$B$107,'ZC Curve'!T$9:T$108,,0))^(1/12)-1</f>
        <v>0</v>
      </c>
      <c r="E304" s="57">
        <f t="shared" si="20"/>
        <v>1</v>
      </c>
      <c r="F304" s="57">
        <f t="shared" si="18"/>
        <v>1</v>
      </c>
      <c r="G304" s="57">
        <f t="shared" si="19"/>
        <v>1</v>
      </c>
      <c r="H304" s="129">
        <f>'Table 4 - Asset Cashflows'!F303</f>
        <v>0</v>
      </c>
      <c r="I304" s="129">
        <f>'Table 4 - Asset Cashflows'!C303</f>
        <v>0</v>
      </c>
    </row>
    <row r="305" spans="1:9" x14ac:dyDescent="0.25">
      <c r="A305" s="123">
        <f t="shared" si="21"/>
        <v>296</v>
      </c>
      <c r="B305" s="77">
        <f>(1+_xlfn.XLOOKUP(INT(($A305-1)/12)+1,'ZC Curve'!$B$8:$B$107,'ZC Curve'!R$9:R$108,,0))^(1/12)-1</f>
        <v>0</v>
      </c>
      <c r="C305" s="77">
        <f>(1+_xlfn.XLOOKUP(INT(($A305-1)/12)+1,'ZC Curve'!$B$8:$B$107,'ZC Curve'!S$9:S$108,,0))^(1/12)-1</f>
        <v>0</v>
      </c>
      <c r="D305" s="77">
        <f>(1+_xlfn.XLOOKUP(INT(($A305-1)/12)+1,'ZC Curve'!$B$8:$B$107,'ZC Curve'!T$9:T$108,,0))^(1/12)-1</f>
        <v>0</v>
      </c>
      <c r="E305" s="57">
        <f t="shared" si="20"/>
        <v>1</v>
      </c>
      <c r="F305" s="57">
        <f t="shared" si="18"/>
        <v>1</v>
      </c>
      <c r="G305" s="57">
        <f t="shared" si="19"/>
        <v>1</v>
      </c>
      <c r="H305" s="129">
        <f>'Table 4 - Asset Cashflows'!F304</f>
        <v>0</v>
      </c>
      <c r="I305" s="129">
        <f>'Table 4 - Asset Cashflows'!C304</f>
        <v>0</v>
      </c>
    </row>
    <row r="306" spans="1:9" x14ac:dyDescent="0.25">
      <c r="A306" s="123">
        <f t="shared" si="21"/>
        <v>297</v>
      </c>
      <c r="B306" s="77">
        <f>(1+_xlfn.XLOOKUP(INT(($A306-1)/12)+1,'ZC Curve'!$B$8:$B$107,'ZC Curve'!R$9:R$108,,0))^(1/12)-1</f>
        <v>0</v>
      </c>
      <c r="C306" s="77">
        <f>(1+_xlfn.XLOOKUP(INT(($A306-1)/12)+1,'ZC Curve'!$B$8:$B$107,'ZC Curve'!S$9:S$108,,0))^(1/12)-1</f>
        <v>0</v>
      </c>
      <c r="D306" s="77">
        <f>(1+_xlfn.XLOOKUP(INT(($A306-1)/12)+1,'ZC Curve'!$B$8:$B$107,'ZC Curve'!T$9:T$108,,0))^(1/12)-1</f>
        <v>0</v>
      </c>
      <c r="E306" s="57">
        <f t="shared" si="20"/>
        <v>1</v>
      </c>
      <c r="F306" s="57">
        <f t="shared" si="18"/>
        <v>1</v>
      </c>
      <c r="G306" s="57">
        <f t="shared" si="19"/>
        <v>1</v>
      </c>
      <c r="H306" s="129">
        <f>'Table 4 - Asset Cashflows'!F305</f>
        <v>0</v>
      </c>
      <c r="I306" s="129">
        <f>'Table 4 - Asset Cashflows'!C305</f>
        <v>0</v>
      </c>
    </row>
    <row r="307" spans="1:9" x14ac:dyDescent="0.25">
      <c r="A307" s="123">
        <f t="shared" si="21"/>
        <v>298</v>
      </c>
      <c r="B307" s="77">
        <f>(1+_xlfn.XLOOKUP(INT(($A307-1)/12)+1,'ZC Curve'!$B$8:$B$107,'ZC Curve'!R$9:R$108,,0))^(1/12)-1</f>
        <v>0</v>
      </c>
      <c r="C307" s="77">
        <f>(1+_xlfn.XLOOKUP(INT(($A307-1)/12)+1,'ZC Curve'!$B$8:$B$107,'ZC Curve'!S$9:S$108,,0))^(1/12)-1</f>
        <v>0</v>
      </c>
      <c r="D307" s="77">
        <f>(1+_xlfn.XLOOKUP(INT(($A307-1)/12)+1,'ZC Curve'!$B$8:$B$107,'ZC Curve'!T$9:T$108,,0))^(1/12)-1</f>
        <v>0</v>
      </c>
      <c r="E307" s="57">
        <f t="shared" si="20"/>
        <v>1</v>
      </c>
      <c r="F307" s="57">
        <f t="shared" si="18"/>
        <v>1</v>
      </c>
      <c r="G307" s="57">
        <f t="shared" si="19"/>
        <v>1</v>
      </c>
      <c r="H307" s="129">
        <f>'Table 4 - Asset Cashflows'!F306</f>
        <v>0</v>
      </c>
      <c r="I307" s="129">
        <f>'Table 4 - Asset Cashflows'!C306</f>
        <v>0</v>
      </c>
    </row>
    <row r="308" spans="1:9" x14ac:dyDescent="0.25">
      <c r="A308" s="123">
        <f t="shared" si="21"/>
        <v>299</v>
      </c>
      <c r="B308" s="77">
        <f>(1+_xlfn.XLOOKUP(INT(($A308-1)/12)+1,'ZC Curve'!$B$8:$B$107,'ZC Curve'!R$9:R$108,,0))^(1/12)-1</f>
        <v>0</v>
      </c>
      <c r="C308" s="77">
        <f>(1+_xlfn.XLOOKUP(INT(($A308-1)/12)+1,'ZC Curve'!$B$8:$B$107,'ZC Curve'!S$9:S$108,,0))^(1/12)-1</f>
        <v>0</v>
      </c>
      <c r="D308" s="77">
        <f>(1+_xlfn.XLOOKUP(INT(($A308-1)/12)+1,'ZC Curve'!$B$8:$B$107,'ZC Curve'!T$9:T$108,,0))^(1/12)-1</f>
        <v>0</v>
      </c>
      <c r="E308" s="57">
        <f t="shared" si="20"/>
        <v>1</v>
      </c>
      <c r="F308" s="57">
        <f t="shared" si="18"/>
        <v>1</v>
      </c>
      <c r="G308" s="57">
        <f t="shared" si="19"/>
        <v>1</v>
      </c>
      <c r="H308" s="129">
        <f>'Table 4 - Asset Cashflows'!F307</f>
        <v>0</v>
      </c>
      <c r="I308" s="129">
        <f>'Table 4 - Asset Cashflows'!C307</f>
        <v>0</v>
      </c>
    </row>
    <row r="309" spans="1:9" x14ac:dyDescent="0.25">
      <c r="A309" s="123">
        <f t="shared" si="21"/>
        <v>300</v>
      </c>
      <c r="B309" s="77">
        <f>(1+_xlfn.XLOOKUP(INT(($A309-1)/12)+1,'ZC Curve'!$B$8:$B$107,'ZC Curve'!R$9:R$108,,0))^(1/12)-1</f>
        <v>0</v>
      </c>
      <c r="C309" s="77">
        <f>(1+_xlfn.XLOOKUP(INT(($A309-1)/12)+1,'ZC Curve'!$B$8:$B$107,'ZC Curve'!S$9:S$108,,0))^(1/12)-1</f>
        <v>0</v>
      </c>
      <c r="D309" s="77">
        <f>(1+_xlfn.XLOOKUP(INT(($A309-1)/12)+1,'ZC Curve'!$B$8:$B$107,'ZC Curve'!T$9:T$108,,0))^(1/12)-1</f>
        <v>0</v>
      </c>
      <c r="E309" s="57">
        <f t="shared" si="20"/>
        <v>1</v>
      </c>
      <c r="F309" s="57">
        <f t="shared" si="18"/>
        <v>1</v>
      </c>
      <c r="G309" s="57">
        <f t="shared" si="19"/>
        <v>1</v>
      </c>
      <c r="H309" s="129">
        <f>'Table 4 - Asset Cashflows'!F308</f>
        <v>0</v>
      </c>
      <c r="I309" s="129">
        <f>'Table 4 - Asset Cashflows'!C308</f>
        <v>0</v>
      </c>
    </row>
    <row r="310" spans="1:9" x14ac:dyDescent="0.25">
      <c r="A310" s="123">
        <f t="shared" si="21"/>
        <v>301</v>
      </c>
      <c r="B310" s="77">
        <f>(1+_xlfn.XLOOKUP(INT(($A310-1)/12)+1,'ZC Curve'!$B$8:$B$107,'ZC Curve'!R$9:R$108,,0))^(1/12)-1</f>
        <v>0</v>
      </c>
      <c r="C310" s="77">
        <f>(1+_xlfn.XLOOKUP(INT(($A310-1)/12)+1,'ZC Curve'!$B$8:$B$107,'ZC Curve'!S$9:S$108,,0))^(1/12)-1</f>
        <v>0</v>
      </c>
      <c r="D310" s="77">
        <f>(1+_xlfn.XLOOKUP(INT(($A310-1)/12)+1,'ZC Curve'!$B$8:$B$107,'ZC Curve'!T$9:T$108,,0))^(1/12)-1</f>
        <v>0</v>
      </c>
      <c r="E310" s="57">
        <f t="shared" si="20"/>
        <v>1</v>
      </c>
      <c r="F310" s="57">
        <f t="shared" si="18"/>
        <v>1</v>
      </c>
      <c r="G310" s="57">
        <f t="shared" si="19"/>
        <v>1</v>
      </c>
      <c r="H310" s="129">
        <f>'Table 4 - Asset Cashflows'!F309</f>
        <v>0</v>
      </c>
      <c r="I310" s="129">
        <f>'Table 4 - Asset Cashflows'!C309</f>
        <v>0</v>
      </c>
    </row>
    <row r="311" spans="1:9" x14ac:dyDescent="0.25">
      <c r="A311" s="123">
        <f t="shared" si="21"/>
        <v>302</v>
      </c>
      <c r="B311" s="77">
        <f>(1+_xlfn.XLOOKUP(INT(($A311-1)/12)+1,'ZC Curve'!$B$8:$B$107,'ZC Curve'!R$9:R$108,,0))^(1/12)-1</f>
        <v>0</v>
      </c>
      <c r="C311" s="77">
        <f>(1+_xlfn.XLOOKUP(INT(($A311-1)/12)+1,'ZC Curve'!$B$8:$B$107,'ZC Curve'!S$9:S$108,,0))^(1/12)-1</f>
        <v>0</v>
      </c>
      <c r="D311" s="77">
        <f>(1+_xlfn.XLOOKUP(INT(($A311-1)/12)+1,'ZC Curve'!$B$8:$B$107,'ZC Curve'!T$9:T$108,,0))^(1/12)-1</f>
        <v>0</v>
      </c>
      <c r="E311" s="57">
        <f t="shared" si="20"/>
        <v>1</v>
      </c>
      <c r="F311" s="57">
        <f t="shared" si="18"/>
        <v>1</v>
      </c>
      <c r="G311" s="57">
        <f t="shared" si="19"/>
        <v>1</v>
      </c>
      <c r="H311" s="129">
        <f>'Table 4 - Asset Cashflows'!F310</f>
        <v>0</v>
      </c>
      <c r="I311" s="129">
        <f>'Table 4 - Asset Cashflows'!C310</f>
        <v>0</v>
      </c>
    </row>
    <row r="312" spans="1:9" x14ac:dyDescent="0.25">
      <c r="A312" s="123">
        <f t="shared" si="21"/>
        <v>303</v>
      </c>
      <c r="B312" s="77">
        <f>(1+_xlfn.XLOOKUP(INT(($A312-1)/12)+1,'ZC Curve'!$B$8:$B$107,'ZC Curve'!R$9:R$108,,0))^(1/12)-1</f>
        <v>0</v>
      </c>
      <c r="C312" s="77">
        <f>(1+_xlfn.XLOOKUP(INT(($A312-1)/12)+1,'ZC Curve'!$B$8:$B$107,'ZC Curve'!S$9:S$108,,0))^(1/12)-1</f>
        <v>0</v>
      </c>
      <c r="D312" s="77">
        <f>(1+_xlfn.XLOOKUP(INT(($A312-1)/12)+1,'ZC Curve'!$B$8:$B$107,'ZC Curve'!T$9:T$108,,0))^(1/12)-1</f>
        <v>0</v>
      </c>
      <c r="E312" s="57">
        <f t="shared" si="20"/>
        <v>1</v>
      </c>
      <c r="F312" s="57">
        <f t="shared" si="18"/>
        <v>1</v>
      </c>
      <c r="G312" s="57">
        <f t="shared" si="19"/>
        <v>1</v>
      </c>
      <c r="H312" s="129">
        <f>'Table 4 - Asset Cashflows'!F311</f>
        <v>0</v>
      </c>
      <c r="I312" s="129">
        <f>'Table 4 - Asset Cashflows'!C311</f>
        <v>0</v>
      </c>
    </row>
    <row r="313" spans="1:9" x14ac:dyDescent="0.25">
      <c r="A313" s="123">
        <f t="shared" si="21"/>
        <v>304</v>
      </c>
      <c r="B313" s="77">
        <f>(1+_xlfn.XLOOKUP(INT(($A313-1)/12)+1,'ZC Curve'!$B$8:$B$107,'ZC Curve'!R$9:R$108,,0))^(1/12)-1</f>
        <v>0</v>
      </c>
      <c r="C313" s="77">
        <f>(1+_xlfn.XLOOKUP(INT(($A313-1)/12)+1,'ZC Curve'!$B$8:$B$107,'ZC Curve'!S$9:S$108,,0))^(1/12)-1</f>
        <v>0</v>
      </c>
      <c r="D313" s="77">
        <f>(1+_xlfn.XLOOKUP(INT(($A313-1)/12)+1,'ZC Curve'!$B$8:$B$107,'ZC Curve'!T$9:T$108,,0))^(1/12)-1</f>
        <v>0</v>
      </c>
      <c r="E313" s="57">
        <f t="shared" si="20"/>
        <v>1</v>
      </c>
      <c r="F313" s="57">
        <f t="shared" si="18"/>
        <v>1</v>
      </c>
      <c r="G313" s="57">
        <f t="shared" si="19"/>
        <v>1</v>
      </c>
      <c r="H313" s="129">
        <f>'Table 4 - Asset Cashflows'!F312</f>
        <v>0</v>
      </c>
      <c r="I313" s="129">
        <f>'Table 4 - Asset Cashflows'!C312</f>
        <v>0</v>
      </c>
    </row>
    <row r="314" spans="1:9" x14ac:dyDescent="0.25">
      <c r="A314" s="123">
        <f t="shared" si="21"/>
        <v>305</v>
      </c>
      <c r="B314" s="77">
        <f>(1+_xlfn.XLOOKUP(INT(($A314-1)/12)+1,'ZC Curve'!$B$8:$B$107,'ZC Curve'!R$9:R$108,,0))^(1/12)-1</f>
        <v>0</v>
      </c>
      <c r="C314" s="77">
        <f>(1+_xlfn.XLOOKUP(INT(($A314-1)/12)+1,'ZC Curve'!$B$8:$B$107,'ZC Curve'!S$9:S$108,,0))^(1/12)-1</f>
        <v>0</v>
      </c>
      <c r="D314" s="77">
        <f>(1+_xlfn.XLOOKUP(INT(($A314-1)/12)+1,'ZC Curve'!$B$8:$B$107,'ZC Curve'!T$9:T$108,,0))^(1/12)-1</f>
        <v>0</v>
      </c>
      <c r="E314" s="57">
        <f t="shared" si="20"/>
        <v>1</v>
      </c>
      <c r="F314" s="57">
        <f t="shared" si="18"/>
        <v>1</v>
      </c>
      <c r="G314" s="57">
        <f t="shared" si="19"/>
        <v>1</v>
      </c>
      <c r="H314" s="129">
        <f>'Table 4 - Asset Cashflows'!F313</f>
        <v>0</v>
      </c>
      <c r="I314" s="129">
        <f>'Table 4 - Asset Cashflows'!C313</f>
        <v>0</v>
      </c>
    </row>
    <row r="315" spans="1:9" x14ac:dyDescent="0.25">
      <c r="A315" s="123">
        <f t="shared" si="21"/>
        <v>306</v>
      </c>
      <c r="B315" s="77">
        <f>(1+_xlfn.XLOOKUP(INT(($A315-1)/12)+1,'ZC Curve'!$B$8:$B$107,'ZC Curve'!R$9:R$108,,0))^(1/12)-1</f>
        <v>0</v>
      </c>
      <c r="C315" s="77">
        <f>(1+_xlfn.XLOOKUP(INT(($A315-1)/12)+1,'ZC Curve'!$B$8:$B$107,'ZC Curve'!S$9:S$108,,0))^(1/12)-1</f>
        <v>0</v>
      </c>
      <c r="D315" s="77">
        <f>(1+_xlfn.XLOOKUP(INT(($A315-1)/12)+1,'ZC Curve'!$B$8:$B$107,'ZC Curve'!T$9:T$108,,0))^(1/12)-1</f>
        <v>0</v>
      </c>
      <c r="E315" s="57">
        <f t="shared" si="20"/>
        <v>1</v>
      </c>
      <c r="F315" s="57">
        <f t="shared" si="18"/>
        <v>1</v>
      </c>
      <c r="G315" s="57">
        <f t="shared" si="19"/>
        <v>1</v>
      </c>
      <c r="H315" s="129">
        <f>'Table 4 - Asset Cashflows'!F314</f>
        <v>0</v>
      </c>
      <c r="I315" s="129">
        <f>'Table 4 - Asset Cashflows'!C314</f>
        <v>0</v>
      </c>
    </row>
    <row r="316" spans="1:9" x14ac:dyDescent="0.25">
      <c r="A316" s="123">
        <f t="shared" si="21"/>
        <v>307</v>
      </c>
      <c r="B316" s="77">
        <f>(1+_xlfn.XLOOKUP(INT(($A316-1)/12)+1,'ZC Curve'!$B$8:$B$107,'ZC Curve'!R$9:R$108,,0))^(1/12)-1</f>
        <v>0</v>
      </c>
      <c r="C316" s="77">
        <f>(1+_xlfn.XLOOKUP(INT(($A316-1)/12)+1,'ZC Curve'!$B$8:$B$107,'ZC Curve'!S$9:S$108,,0))^(1/12)-1</f>
        <v>0</v>
      </c>
      <c r="D316" s="77">
        <f>(1+_xlfn.XLOOKUP(INT(($A316-1)/12)+1,'ZC Curve'!$B$8:$B$107,'ZC Curve'!T$9:T$108,,0))^(1/12)-1</f>
        <v>0</v>
      </c>
      <c r="E316" s="57">
        <f t="shared" si="20"/>
        <v>1</v>
      </c>
      <c r="F316" s="57">
        <f t="shared" si="18"/>
        <v>1</v>
      </c>
      <c r="G316" s="57">
        <f t="shared" si="19"/>
        <v>1</v>
      </c>
      <c r="H316" s="129">
        <f>'Table 4 - Asset Cashflows'!F315</f>
        <v>0</v>
      </c>
      <c r="I316" s="129">
        <f>'Table 4 - Asset Cashflows'!C315</f>
        <v>0</v>
      </c>
    </row>
    <row r="317" spans="1:9" x14ac:dyDescent="0.25">
      <c r="A317" s="123">
        <f t="shared" si="21"/>
        <v>308</v>
      </c>
      <c r="B317" s="77">
        <f>(1+_xlfn.XLOOKUP(INT(($A317-1)/12)+1,'ZC Curve'!$B$8:$B$107,'ZC Curve'!R$9:R$108,,0))^(1/12)-1</f>
        <v>0</v>
      </c>
      <c r="C317" s="77">
        <f>(1+_xlfn.XLOOKUP(INT(($A317-1)/12)+1,'ZC Curve'!$B$8:$B$107,'ZC Curve'!S$9:S$108,,0))^(1/12)-1</f>
        <v>0</v>
      </c>
      <c r="D317" s="77">
        <f>(1+_xlfn.XLOOKUP(INT(($A317-1)/12)+1,'ZC Curve'!$B$8:$B$107,'ZC Curve'!T$9:T$108,,0))^(1/12)-1</f>
        <v>0</v>
      </c>
      <c r="E317" s="57">
        <f t="shared" si="20"/>
        <v>1</v>
      </c>
      <c r="F317" s="57">
        <f t="shared" si="18"/>
        <v>1</v>
      </c>
      <c r="G317" s="57">
        <f t="shared" si="19"/>
        <v>1</v>
      </c>
      <c r="H317" s="129">
        <f>'Table 4 - Asset Cashflows'!F316</f>
        <v>0</v>
      </c>
      <c r="I317" s="129">
        <f>'Table 4 - Asset Cashflows'!C316</f>
        <v>0</v>
      </c>
    </row>
    <row r="318" spans="1:9" x14ac:dyDescent="0.25">
      <c r="A318" s="123">
        <f t="shared" si="21"/>
        <v>309</v>
      </c>
      <c r="B318" s="77">
        <f>(1+_xlfn.XLOOKUP(INT(($A318-1)/12)+1,'ZC Curve'!$B$8:$B$107,'ZC Curve'!R$9:R$108,,0))^(1/12)-1</f>
        <v>0</v>
      </c>
      <c r="C318" s="77">
        <f>(1+_xlfn.XLOOKUP(INT(($A318-1)/12)+1,'ZC Curve'!$B$8:$B$107,'ZC Curve'!S$9:S$108,,0))^(1/12)-1</f>
        <v>0</v>
      </c>
      <c r="D318" s="77">
        <f>(1+_xlfn.XLOOKUP(INT(($A318-1)/12)+1,'ZC Curve'!$B$8:$B$107,'ZC Curve'!T$9:T$108,,0))^(1/12)-1</f>
        <v>0</v>
      </c>
      <c r="E318" s="57">
        <f t="shared" si="20"/>
        <v>1</v>
      </c>
      <c r="F318" s="57">
        <f t="shared" si="18"/>
        <v>1</v>
      </c>
      <c r="G318" s="57">
        <f t="shared" si="19"/>
        <v>1</v>
      </c>
      <c r="H318" s="129">
        <f>'Table 4 - Asset Cashflows'!F317</f>
        <v>0</v>
      </c>
      <c r="I318" s="129">
        <f>'Table 4 - Asset Cashflows'!C317</f>
        <v>0</v>
      </c>
    </row>
    <row r="319" spans="1:9" x14ac:dyDescent="0.25">
      <c r="A319" s="123">
        <f t="shared" si="21"/>
        <v>310</v>
      </c>
      <c r="B319" s="77">
        <f>(1+_xlfn.XLOOKUP(INT(($A319-1)/12)+1,'ZC Curve'!$B$8:$B$107,'ZC Curve'!R$9:R$108,,0))^(1/12)-1</f>
        <v>0</v>
      </c>
      <c r="C319" s="77">
        <f>(1+_xlfn.XLOOKUP(INT(($A319-1)/12)+1,'ZC Curve'!$B$8:$B$107,'ZC Curve'!S$9:S$108,,0))^(1/12)-1</f>
        <v>0</v>
      </c>
      <c r="D319" s="77">
        <f>(1+_xlfn.XLOOKUP(INT(($A319-1)/12)+1,'ZC Curve'!$B$8:$B$107,'ZC Curve'!T$9:T$108,,0))^(1/12)-1</f>
        <v>0</v>
      </c>
      <c r="E319" s="57">
        <f t="shared" si="20"/>
        <v>1</v>
      </c>
      <c r="F319" s="57">
        <f t="shared" si="18"/>
        <v>1</v>
      </c>
      <c r="G319" s="57">
        <f t="shared" si="19"/>
        <v>1</v>
      </c>
      <c r="H319" s="129">
        <f>'Table 4 - Asset Cashflows'!F318</f>
        <v>0</v>
      </c>
      <c r="I319" s="129">
        <f>'Table 4 - Asset Cashflows'!C318</f>
        <v>0</v>
      </c>
    </row>
    <row r="320" spans="1:9" x14ac:dyDescent="0.25">
      <c r="A320" s="123">
        <f t="shared" si="21"/>
        <v>311</v>
      </c>
      <c r="B320" s="77">
        <f>(1+_xlfn.XLOOKUP(INT(($A320-1)/12)+1,'ZC Curve'!$B$8:$B$107,'ZC Curve'!R$9:R$108,,0))^(1/12)-1</f>
        <v>0</v>
      </c>
      <c r="C320" s="77">
        <f>(1+_xlfn.XLOOKUP(INT(($A320-1)/12)+1,'ZC Curve'!$B$8:$B$107,'ZC Curve'!S$9:S$108,,0))^(1/12)-1</f>
        <v>0</v>
      </c>
      <c r="D320" s="77">
        <f>(1+_xlfn.XLOOKUP(INT(($A320-1)/12)+1,'ZC Curve'!$B$8:$B$107,'ZC Curve'!T$9:T$108,,0))^(1/12)-1</f>
        <v>0</v>
      </c>
      <c r="E320" s="57">
        <f t="shared" si="20"/>
        <v>1</v>
      </c>
      <c r="F320" s="57">
        <f t="shared" si="18"/>
        <v>1</v>
      </c>
      <c r="G320" s="57">
        <f t="shared" si="19"/>
        <v>1</v>
      </c>
      <c r="H320" s="129">
        <f>'Table 4 - Asset Cashflows'!F319</f>
        <v>0</v>
      </c>
      <c r="I320" s="129">
        <f>'Table 4 - Asset Cashflows'!C319</f>
        <v>0</v>
      </c>
    </row>
    <row r="321" spans="1:9" x14ac:dyDescent="0.25">
      <c r="A321" s="123">
        <f t="shared" si="21"/>
        <v>312</v>
      </c>
      <c r="B321" s="77">
        <f>(1+_xlfn.XLOOKUP(INT(($A321-1)/12)+1,'ZC Curve'!$B$8:$B$107,'ZC Curve'!R$9:R$108,,0))^(1/12)-1</f>
        <v>0</v>
      </c>
      <c r="C321" s="77">
        <f>(1+_xlfn.XLOOKUP(INT(($A321-1)/12)+1,'ZC Curve'!$B$8:$B$107,'ZC Curve'!S$9:S$108,,0))^(1/12)-1</f>
        <v>0</v>
      </c>
      <c r="D321" s="77">
        <f>(1+_xlfn.XLOOKUP(INT(($A321-1)/12)+1,'ZC Curve'!$B$8:$B$107,'ZC Curve'!T$9:T$108,,0))^(1/12)-1</f>
        <v>0</v>
      </c>
      <c r="E321" s="57">
        <f t="shared" si="20"/>
        <v>1</v>
      </c>
      <c r="F321" s="57">
        <f t="shared" si="18"/>
        <v>1</v>
      </c>
      <c r="G321" s="57">
        <f t="shared" si="19"/>
        <v>1</v>
      </c>
      <c r="H321" s="129">
        <f>'Table 4 - Asset Cashflows'!F320</f>
        <v>0</v>
      </c>
      <c r="I321" s="129">
        <f>'Table 4 - Asset Cashflows'!C320</f>
        <v>0</v>
      </c>
    </row>
    <row r="322" spans="1:9" x14ac:dyDescent="0.25">
      <c r="A322" s="123">
        <f t="shared" si="21"/>
        <v>313</v>
      </c>
      <c r="B322" s="77">
        <f>(1+_xlfn.XLOOKUP(INT(($A322-1)/12)+1,'ZC Curve'!$B$8:$B$107,'ZC Curve'!R$9:R$108,,0))^(1/12)-1</f>
        <v>0</v>
      </c>
      <c r="C322" s="77">
        <f>(1+_xlfn.XLOOKUP(INT(($A322-1)/12)+1,'ZC Curve'!$B$8:$B$107,'ZC Curve'!S$9:S$108,,0))^(1/12)-1</f>
        <v>0</v>
      </c>
      <c r="D322" s="77">
        <f>(1+_xlfn.XLOOKUP(INT(($A322-1)/12)+1,'ZC Curve'!$B$8:$B$107,'ZC Curve'!T$9:T$108,,0))^(1/12)-1</f>
        <v>0</v>
      </c>
      <c r="E322" s="57">
        <f t="shared" si="20"/>
        <v>1</v>
      </c>
      <c r="F322" s="57">
        <f t="shared" si="18"/>
        <v>1</v>
      </c>
      <c r="G322" s="57">
        <f t="shared" si="19"/>
        <v>1</v>
      </c>
      <c r="H322" s="129">
        <f>'Table 4 - Asset Cashflows'!F321</f>
        <v>0</v>
      </c>
      <c r="I322" s="129">
        <f>'Table 4 - Asset Cashflows'!C321</f>
        <v>0</v>
      </c>
    </row>
    <row r="323" spans="1:9" x14ac:dyDescent="0.25">
      <c r="A323" s="123">
        <f t="shared" si="21"/>
        <v>314</v>
      </c>
      <c r="B323" s="77">
        <f>(1+_xlfn.XLOOKUP(INT(($A323-1)/12)+1,'ZC Curve'!$B$8:$B$107,'ZC Curve'!R$9:R$108,,0))^(1/12)-1</f>
        <v>0</v>
      </c>
      <c r="C323" s="77">
        <f>(1+_xlfn.XLOOKUP(INT(($A323-1)/12)+1,'ZC Curve'!$B$8:$B$107,'ZC Curve'!S$9:S$108,,0))^(1/12)-1</f>
        <v>0</v>
      </c>
      <c r="D323" s="77">
        <f>(1+_xlfn.XLOOKUP(INT(($A323-1)/12)+1,'ZC Curve'!$B$8:$B$107,'ZC Curve'!T$9:T$108,,0))^(1/12)-1</f>
        <v>0</v>
      </c>
      <c r="E323" s="57">
        <f t="shared" si="20"/>
        <v>1</v>
      </c>
      <c r="F323" s="57">
        <f t="shared" si="18"/>
        <v>1</v>
      </c>
      <c r="G323" s="57">
        <f t="shared" si="19"/>
        <v>1</v>
      </c>
      <c r="H323" s="129">
        <f>'Table 4 - Asset Cashflows'!F322</f>
        <v>0</v>
      </c>
      <c r="I323" s="129">
        <f>'Table 4 - Asset Cashflows'!C322</f>
        <v>0</v>
      </c>
    </row>
    <row r="324" spans="1:9" x14ac:dyDescent="0.25">
      <c r="A324" s="123">
        <f t="shared" si="21"/>
        <v>315</v>
      </c>
      <c r="B324" s="77">
        <f>(1+_xlfn.XLOOKUP(INT(($A324-1)/12)+1,'ZC Curve'!$B$8:$B$107,'ZC Curve'!R$9:R$108,,0))^(1/12)-1</f>
        <v>0</v>
      </c>
      <c r="C324" s="77">
        <f>(1+_xlfn.XLOOKUP(INT(($A324-1)/12)+1,'ZC Curve'!$B$8:$B$107,'ZC Curve'!S$9:S$108,,0))^(1/12)-1</f>
        <v>0</v>
      </c>
      <c r="D324" s="77">
        <f>(1+_xlfn.XLOOKUP(INT(($A324-1)/12)+1,'ZC Curve'!$B$8:$B$107,'ZC Curve'!T$9:T$108,,0))^(1/12)-1</f>
        <v>0</v>
      </c>
      <c r="E324" s="57">
        <f t="shared" si="20"/>
        <v>1</v>
      </c>
      <c r="F324" s="57">
        <f t="shared" si="18"/>
        <v>1</v>
      </c>
      <c r="G324" s="57">
        <f t="shared" si="19"/>
        <v>1</v>
      </c>
      <c r="H324" s="129">
        <f>'Table 4 - Asset Cashflows'!F323</f>
        <v>0</v>
      </c>
      <c r="I324" s="129">
        <f>'Table 4 - Asset Cashflows'!C323</f>
        <v>0</v>
      </c>
    </row>
    <row r="325" spans="1:9" x14ac:dyDescent="0.25">
      <c r="A325" s="123">
        <f t="shared" si="21"/>
        <v>316</v>
      </c>
      <c r="B325" s="77">
        <f>(1+_xlfn.XLOOKUP(INT(($A325-1)/12)+1,'ZC Curve'!$B$8:$B$107,'ZC Curve'!R$9:R$108,,0))^(1/12)-1</f>
        <v>0</v>
      </c>
      <c r="C325" s="77">
        <f>(1+_xlfn.XLOOKUP(INT(($A325-1)/12)+1,'ZC Curve'!$B$8:$B$107,'ZC Curve'!S$9:S$108,,0))^(1/12)-1</f>
        <v>0</v>
      </c>
      <c r="D325" s="77">
        <f>(1+_xlfn.XLOOKUP(INT(($A325-1)/12)+1,'ZC Curve'!$B$8:$B$107,'ZC Curve'!T$9:T$108,,0))^(1/12)-1</f>
        <v>0</v>
      </c>
      <c r="E325" s="57">
        <f t="shared" si="20"/>
        <v>1</v>
      </c>
      <c r="F325" s="57">
        <f t="shared" si="18"/>
        <v>1</v>
      </c>
      <c r="G325" s="57">
        <f t="shared" si="19"/>
        <v>1</v>
      </c>
      <c r="H325" s="129">
        <f>'Table 4 - Asset Cashflows'!F324</f>
        <v>0</v>
      </c>
      <c r="I325" s="129">
        <f>'Table 4 - Asset Cashflows'!C324</f>
        <v>0</v>
      </c>
    </row>
    <row r="326" spans="1:9" x14ac:dyDescent="0.25">
      <c r="A326" s="123">
        <f t="shared" si="21"/>
        <v>317</v>
      </c>
      <c r="B326" s="77">
        <f>(1+_xlfn.XLOOKUP(INT(($A326-1)/12)+1,'ZC Curve'!$B$8:$B$107,'ZC Curve'!R$9:R$108,,0))^(1/12)-1</f>
        <v>0</v>
      </c>
      <c r="C326" s="77">
        <f>(1+_xlfn.XLOOKUP(INT(($A326-1)/12)+1,'ZC Curve'!$B$8:$B$107,'ZC Curve'!S$9:S$108,,0))^(1/12)-1</f>
        <v>0</v>
      </c>
      <c r="D326" s="77">
        <f>(1+_xlfn.XLOOKUP(INT(($A326-1)/12)+1,'ZC Curve'!$B$8:$B$107,'ZC Curve'!T$9:T$108,,0))^(1/12)-1</f>
        <v>0</v>
      </c>
      <c r="E326" s="57">
        <f t="shared" si="20"/>
        <v>1</v>
      </c>
      <c r="F326" s="57">
        <f t="shared" si="18"/>
        <v>1</v>
      </c>
      <c r="G326" s="57">
        <f t="shared" si="19"/>
        <v>1</v>
      </c>
      <c r="H326" s="129">
        <f>'Table 4 - Asset Cashflows'!F325</f>
        <v>0</v>
      </c>
      <c r="I326" s="129">
        <f>'Table 4 - Asset Cashflows'!C325</f>
        <v>0</v>
      </c>
    </row>
    <row r="327" spans="1:9" x14ac:dyDescent="0.25">
      <c r="A327" s="123">
        <f t="shared" si="21"/>
        <v>318</v>
      </c>
      <c r="B327" s="77">
        <f>(1+_xlfn.XLOOKUP(INT(($A327-1)/12)+1,'ZC Curve'!$B$8:$B$107,'ZC Curve'!R$9:R$108,,0))^(1/12)-1</f>
        <v>0</v>
      </c>
      <c r="C327" s="77">
        <f>(1+_xlfn.XLOOKUP(INT(($A327-1)/12)+1,'ZC Curve'!$B$8:$B$107,'ZC Curve'!S$9:S$108,,0))^(1/12)-1</f>
        <v>0</v>
      </c>
      <c r="D327" s="77">
        <f>(1+_xlfn.XLOOKUP(INT(($A327-1)/12)+1,'ZC Curve'!$B$8:$B$107,'ZC Curve'!T$9:T$108,,0))^(1/12)-1</f>
        <v>0</v>
      </c>
      <c r="E327" s="57">
        <f t="shared" si="20"/>
        <v>1</v>
      </c>
      <c r="F327" s="57">
        <f t="shared" si="18"/>
        <v>1</v>
      </c>
      <c r="G327" s="57">
        <f t="shared" si="19"/>
        <v>1</v>
      </c>
      <c r="H327" s="129">
        <f>'Table 4 - Asset Cashflows'!F326</f>
        <v>0</v>
      </c>
      <c r="I327" s="129">
        <f>'Table 4 - Asset Cashflows'!C326</f>
        <v>0</v>
      </c>
    </row>
    <row r="328" spans="1:9" x14ac:dyDescent="0.25">
      <c r="A328" s="123">
        <f t="shared" si="21"/>
        <v>319</v>
      </c>
      <c r="B328" s="77">
        <f>(1+_xlfn.XLOOKUP(INT(($A328-1)/12)+1,'ZC Curve'!$B$8:$B$107,'ZC Curve'!R$9:R$108,,0))^(1/12)-1</f>
        <v>0</v>
      </c>
      <c r="C328" s="77">
        <f>(1+_xlfn.XLOOKUP(INT(($A328-1)/12)+1,'ZC Curve'!$B$8:$B$107,'ZC Curve'!S$9:S$108,,0))^(1/12)-1</f>
        <v>0</v>
      </c>
      <c r="D328" s="77">
        <f>(1+_xlfn.XLOOKUP(INT(($A328-1)/12)+1,'ZC Curve'!$B$8:$B$107,'ZC Curve'!T$9:T$108,,0))^(1/12)-1</f>
        <v>0</v>
      </c>
      <c r="E328" s="57">
        <f t="shared" si="20"/>
        <v>1</v>
      </c>
      <c r="F328" s="57">
        <f t="shared" si="18"/>
        <v>1</v>
      </c>
      <c r="G328" s="57">
        <f t="shared" si="19"/>
        <v>1</v>
      </c>
      <c r="H328" s="129">
        <f>'Table 4 - Asset Cashflows'!F327</f>
        <v>0</v>
      </c>
      <c r="I328" s="129">
        <f>'Table 4 - Asset Cashflows'!C327</f>
        <v>0</v>
      </c>
    </row>
    <row r="329" spans="1:9" x14ac:dyDescent="0.25">
      <c r="A329" s="123">
        <f t="shared" si="21"/>
        <v>320</v>
      </c>
      <c r="B329" s="77">
        <f>(1+_xlfn.XLOOKUP(INT(($A329-1)/12)+1,'ZC Curve'!$B$8:$B$107,'ZC Curve'!R$9:R$108,,0))^(1/12)-1</f>
        <v>0</v>
      </c>
      <c r="C329" s="77">
        <f>(1+_xlfn.XLOOKUP(INT(($A329-1)/12)+1,'ZC Curve'!$B$8:$B$107,'ZC Curve'!S$9:S$108,,0))^(1/12)-1</f>
        <v>0</v>
      </c>
      <c r="D329" s="77">
        <f>(1+_xlfn.XLOOKUP(INT(($A329-1)/12)+1,'ZC Curve'!$B$8:$B$107,'ZC Curve'!T$9:T$108,,0))^(1/12)-1</f>
        <v>0</v>
      </c>
      <c r="E329" s="57">
        <f t="shared" si="20"/>
        <v>1</v>
      </c>
      <c r="F329" s="57">
        <f t="shared" si="18"/>
        <v>1</v>
      </c>
      <c r="G329" s="57">
        <f t="shared" si="19"/>
        <v>1</v>
      </c>
      <c r="H329" s="129">
        <f>'Table 4 - Asset Cashflows'!F328</f>
        <v>0</v>
      </c>
      <c r="I329" s="129">
        <f>'Table 4 - Asset Cashflows'!C328</f>
        <v>0</v>
      </c>
    </row>
    <row r="330" spans="1:9" x14ac:dyDescent="0.25">
      <c r="A330" s="123">
        <f t="shared" si="21"/>
        <v>321</v>
      </c>
      <c r="B330" s="77">
        <f>(1+_xlfn.XLOOKUP(INT(($A330-1)/12)+1,'ZC Curve'!$B$8:$B$107,'ZC Curve'!R$9:R$108,,0))^(1/12)-1</f>
        <v>0</v>
      </c>
      <c r="C330" s="77">
        <f>(1+_xlfn.XLOOKUP(INT(($A330-1)/12)+1,'ZC Curve'!$B$8:$B$107,'ZC Curve'!S$9:S$108,,0))^(1/12)-1</f>
        <v>0</v>
      </c>
      <c r="D330" s="77">
        <f>(1+_xlfn.XLOOKUP(INT(($A330-1)/12)+1,'ZC Curve'!$B$8:$B$107,'ZC Curve'!T$9:T$108,,0))^(1/12)-1</f>
        <v>0</v>
      </c>
      <c r="E330" s="57">
        <f t="shared" si="20"/>
        <v>1</v>
      </c>
      <c r="F330" s="57">
        <f t="shared" si="18"/>
        <v>1</v>
      </c>
      <c r="G330" s="57">
        <f t="shared" si="19"/>
        <v>1</v>
      </c>
      <c r="H330" s="129">
        <f>'Table 4 - Asset Cashflows'!F329</f>
        <v>0</v>
      </c>
      <c r="I330" s="129">
        <f>'Table 4 - Asset Cashflows'!C329</f>
        <v>0</v>
      </c>
    </row>
    <row r="331" spans="1:9" x14ac:dyDescent="0.25">
      <c r="A331" s="123">
        <f t="shared" si="21"/>
        <v>322</v>
      </c>
      <c r="B331" s="77">
        <f>(1+_xlfn.XLOOKUP(INT(($A331-1)/12)+1,'ZC Curve'!$B$8:$B$107,'ZC Curve'!R$9:R$108,,0))^(1/12)-1</f>
        <v>0</v>
      </c>
      <c r="C331" s="77">
        <f>(1+_xlfn.XLOOKUP(INT(($A331-1)/12)+1,'ZC Curve'!$B$8:$B$107,'ZC Curve'!S$9:S$108,,0))^(1/12)-1</f>
        <v>0</v>
      </c>
      <c r="D331" s="77">
        <f>(1+_xlfn.XLOOKUP(INT(($A331-1)/12)+1,'ZC Curve'!$B$8:$B$107,'ZC Curve'!T$9:T$108,,0))^(1/12)-1</f>
        <v>0</v>
      </c>
      <c r="E331" s="57">
        <f t="shared" si="20"/>
        <v>1</v>
      </c>
      <c r="F331" s="57">
        <f t="shared" ref="F331:F394" si="22">F330/(1+C331)</f>
        <v>1</v>
      </c>
      <c r="G331" s="57">
        <f t="shared" ref="G331:G394" si="23">G330/(1+D331)</f>
        <v>1</v>
      </c>
      <c r="H331" s="129">
        <f>'Table 4 - Asset Cashflows'!F330</f>
        <v>0</v>
      </c>
      <c r="I331" s="129">
        <f>'Table 4 - Asset Cashflows'!C330</f>
        <v>0</v>
      </c>
    </row>
    <row r="332" spans="1:9" x14ac:dyDescent="0.25">
      <c r="A332" s="123">
        <f t="shared" si="21"/>
        <v>323</v>
      </c>
      <c r="B332" s="77">
        <f>(1+_xlfn.XLOOKUP(INT(($A332-1)/12)+1,'ZC Curve'!$B$8:$B$107,'ZC Curve'!R$9:R$108,,0))^(1/12)-1</f>
        <v>0</v>
      </c>
      <c r="C332" s="77">
        <f>(1+_xlfn.XLOOKUP(INT(($A332-1)/12)+1,'ZC Curve'!$B$8:$B$107,'ZC Curve'!S$9:S$108,,0))^(1/12)-1</f>
        <v>0</v>
      </c>
      <c r="D332" s="77">
        <f>(1+_xlfn.XLOOKUP(INT(($A332-1)/12)+1,'ZC Curve'!$B$8:$B$107,'ZC Curve'!T$9:T$108,,0))^(1/12)-1</f>
        <v>0</v>
      </c>
      <c r="E332" s="57">
        <f t="shared" ref="E332:E395" si="24">E331/(1+B332)</f>
        <v>1</v>
      </c>
      <c r="F332" s="57">
        <f t="shared" si="22"/>
        <v>1</v>
      </c>
      <c r="G332" s="57">
        <f t="shared" si="23"/>
        <v>1</v>
      </c>
      <c r="H332" s="129">
        <f>'Table 4 - Asset Cashflows'!F331</f>
        <v>0</v>
      </c>
      <c r="I332" s="129">
        <f>'Table 4 - Asset Cashflows'!C331</f>
        <v>0</v>
      </c>
    </row>
    <row r="333" spans="1:9" x14ac:dyDescent="0.25">
      <c r="A333" s="123">
        <f t="shared" si="21"/>
        <v>324</v>
      </c>
      <c r="B333" s="77">
        <f>(1+_xlfn.XLOOKUP(INT(($A333-1)/12)+1,'ZC Curve'!$B$8:$B$107,'ZC Curve'!R$9:R$108,,0))^(1/12)-1</f>
        <v>0</v>
      </c>
      <c r="C333" s="77">
        <f>(1+_xlfn.XLOOKUP(INT(($A333-1)/12)+1,'ZC Curve'!$B$8:$B$107,'ZC Curve'!S$9:S$108,,0))^(1/12)-1</f>
        <v>0</v>
      </c>
      <c r="D333" s="77">
        <f>(1+_xlfn.XLOOKUP(INT(($A333-1)/12)+1,'ZC Curve'!$B$8:$B$107,'ZC Curve'!T$9:T$108,,0))^(1/12)-1</f>
        <v>0</v>
      </c>
      <c r="E333" s="57">
        <f t="shared" si="24"/>
        <v>1</v>
      </c>
      <c r="F333" s="57">
        <f t="shared" si="22"/>
        <v>1</v>
      </c>
      <c r="G333" s="57">
        <f t="shared" si="23"/>
        <v>1</v>
      </c>
      <c r="H333" s="129">
        <f>'Table 4 - Asset Cashflows'!F332</f>
        <v>0</v>
      </c>
      <c r="I333" s="129">
        <f>'Table 4 - Asset Cashflows'!C332</f>
        <v>0</v>
      </c>
    </row>
    <row r="334" spans="1:9" x14ac:dyDescent="0.25">
      <c r="A334" s="123">
        <f t="shared" si="21"/>
        <v>325</v>
      </c>
      <c r="B334" s="77">
        <f>(1+_xlfn.XLOOKUP(INT(($A334-1)/12)+1,'ZC Curve'!$B$8:$B$107,'ZC Curve'!R$9:R$108,,0))^(1/12)-1</f>
        <v>0</v>
      </c>
      <c r="C334" s="77">
        <f>(1+_xlfn.XLOOKUP(INT(($A334-1)/12)+1,'ZC Curve'!$B$8:$B$107,'ZC Curve'!S$9:S$108,,0))^(1/12)-1</f>
        <v>0</v>
      </c>
      <c r="D334" s="77">
        <f>(1+_xlfn.XLOOKUP(INT(($A334-1)/12)+1,'ZC Curve'!$B$8:$B$107,'ZC Curve'!T$9:T$108,,0))^(1/12)-1</f>
        <v>0</v>
      </c>
      <c r="E334" s="57">
        <f t="shared" si="24"/>
        <v>1</v>
      </c>
      <c r="F334" s="57">
        <f t="shared" si="22"/>
        <v>1</v>
      </c>
      <c r="G334" s="57">
        <f t="shared" si="23"/>
        <v>1</v>
      </c>
      <c r="H334" s="129">
        <f>'Table 4 - Asset Cashflows'!F333</f>
        <v>0</v>
      </c>
      <c r="I334" s="129">
        <f>'Table 4 - Asset Cashflows'!C333</f>
        <v>0</v>
      </c>
    </row>
    <row r="335" spans="1:9" x14ac:dyDescent="0.25">
      <c r="A335" s="123">
        <f t="shared" si="21"/>
        <v>326</v>
      </c>
      <c r="B335" s="77">
        <f>(1+_xlfn.XLOOKUP(INT(($A335-1)/12)+1,'ZC Curve'!$B$8:$B$107,'ZC Curve'!R$9:R$108,,0))^(1/12)-1</f>
        <v>0</v>
      </c>
      <c r="C335" s="77">
        <f>(1+_xlfn.XLOOKUP(INT(($A335-1)/12)+1,'ZC Curve'!$B$8:$B$107,'ZC Curve'!S$9:S$108,,0))^(1/12)-1</f>
        <v>0</v>
      </c>
      <c r="D335" s="77">
        <f>(1+_xlfn.XLOOKUP(INT(($A335-1)/12)+1,'ZC Curve'!$B$8:$B$107,'ZC Curve'!T$9:T$108,,0))^(1/12)-1</f>
        <v>0</v>
      </c>
      <c r="E335" s="57">
        <f t="shared" si="24"/>
        <v>1</v>
      </c>
      <c r="F335" s="57">
        <f t="shared" si="22"/>
        <v>1</v>
      </c>
      <c r="G335" s="57">
        <f t="shared" si="23"/>
        <v>1</v>
      </c>
      <c r="H335" s="129">
        <f>'Table 4 - Asset Cashflows'!F334</f>
        <v>0</v>
      </c>
      <c r="I335" s="129">
        <f>'Table 4 - Asset Cashflows'!C334</f>
        <v>0</v>
      </c>
    </row>
    <row r="336" spans="1:9" x14ac:dyDescent="0.25">
      <c r="A336" s="123">
        <f t="shared" si="21"/>
        <v>327</v>
      </c>
      <c r="B336" s="77">
        <f>(1+_xlfn.XLOOKUP(INT(($A336-1)/12)+1,'ZC Curve'!$B$8:$B$107,'ZC Curve'!R$9:R$108,,0))^(1/12)-1</f>
        <v>0</v>
      </c>
      <c r="C336" s="77">
        <f>(1+_xlfn.XLOOKUP(INT(($A336-1)/12)+1,'ZC Curve'!$B$8:$B$107,'ZC Curve'!S$9:S$108,,0))^(1/12)-1</f>
        <v>0</v>
      </c>
      <c r="D336" s="77">
        <f>(1+_xlfn.XLOOKUP(INT(($A336-1)/12)+1,'ZC Curve'!$B$8:$B$107,'ZC Curve'!T$9:T$108,,0))^(1/12)-1</f>
        <v>0</v>
      </c>
      <c r="E336" s="57">
        <f t="shared" si="24"/>
        <v>1</v>
      </c>
      <c r="F336" s="57">
        <f t="shared" si="22"/>
        <v>1</v>
      </c>
      <c r="G336" s="57">
        <f t="shared" si="23"/>
        <v>1</v>
      </c>
      <c r="H336" s="129">
        <f>'Table 4 - Asset Cashflows'!F335</f>
        <v>0</v>
      </c>
      <c r="I336" s="129">
        <f>'Table 4 - Asset Cashflows'!C335</f>
        <v>0</v>
      </c>
    </row>
    <row r="337" spans="1:9" x14ac:dyDescent="0.25">
      <c r="A337" s="123">
        <f t="shared" si="21"/>
        <v>328</v>
      </c>
      <c r="B337" s="77">
        <f>(1+_xlfn.XLOOKUP(INT(($A337-1)/12)+1,'ZC Curve'!$B$8:$B$107,'ZC Curve'!R$9:R$108,,0))^(1/12)-1</f>
        <v>0</v>
      </c>
      <c r="C337" s="77">
        <f>(1+_xlfn.XLOOKUP(INT(($A337-1)/12)+1,'ZC Curve'!$B$8:$B$107,'ZC Curve'!S$9:S$108,,0))^(1/12)-1</f>
        <v>0</v>
      </c>
      <c r="D337" s="77">
        <f>(1+_xlfn.XLOOKUP(INT(($A337-1)/12)+1,'ZC Curve'!$B$8:$B$107,'ZC Curve'!T$9:T$108,,0))^(1/12)-1</f>
        <v>0</v>
      </c>
      <c r="E337" s="57">
        <f t="shared" si="24"/>
        <v>1</v>
      </c>
      <c r="F337" s="57">
        <f t="shared" si="22"/>
        <v>1</v>
      </c>
      <c r="G337" s="57">
        <f t="shared" si="23"/>
        <v>1</v>
      </c>
      <c r="H337" s="129">
        <f>'Table 4 - Asset Cashflows'!F336</f>
        <v>0</v>
      </c>
      <c r="I337" s="129">
        <f>'Table 4 - Asset Cashflows'!C336</f>
        <v>0</v>
      </c>
    </row>
    <row r="338" spans="1:9" x14ac:dyDescent="0.25">
      <c r="A338" s="123">
        <f t="shared" si="21"/>
        <v>329</v>
      </c>
      <c r="B338" s="77">
        <f>(1+_xlfn.XLOOKUP(INT(($A338-1)/12)+1,'ZC Curve'!$B$8:$B$107,'ZC Curve'!R$9:R$108,,0))^(1/12)-1</f>
        <v>0</v>
      </c>
      <c r="C338" s="77">
        <f>(1+_xlfn.XLOOKUP(INT(($A338-1)/12)+1,'ZC Curve'!$B$8:$B$107,'ZC Curve'!S$9:S$108,,0))^(1/12)-1</f>
        <v>0</v>
      </c>
      <c r="D338" s="77">
        <f>(1+_xlfn.XLOOKUP(INT(($A338-1)/12)+1,'ZC Curve'!$B$8:$B$107,'ZC Curve'!T$9:T$108,,0))^(1/12)-1</f>
        <v>0</v>
      </c>
      <c r="E338" s="57">
        <f t="shared" si="24"/>
        <v>1</v>
      </c>
      <c r="F338" s="57">
        <f t="shared" si="22"/>
        <v>1</v>
      </c>
      <c r="G338" s="57">
        <f t="shared" si="23"/>
        <v>1</v>
      </c>
      <c r="H338" s="129">
        <f>'Table 4 - Asset Cashflows'!F337</f>
        <v>0</v>
      </c>
      <c r="I338" s="129">
        <f>'Table 4 - Asset Cashflows'!C337</f>
        <v>0</v>
      </c>
    </row>
    <row r="339" spans="1:9" x14ac:dyDescent="0.25">
      <c r="A339" s="123">
        <f t="shared" si="21"/>
        <v>330</v>
      </c>
      <c r="B339" s="77">
        <f>(1+_xlfn.XLOOKUP(INT(($A339-1)/12)+1,'ZC Curve'!$B$8:$B$107,'ZC Curve'!R$9:R$108,,0))^(1/12)-1</f>
        <v>0</v>
      </c>
      <c r="C339" s="77">
        <f>(1+_xlfn.XLOOKUP(INT(($A339-1)/12)+1,'ZC Curve'!$B$8:$B$107,'ZC Curve'!S$9:S$108,,0))^(1/12)-1</f>
        <v>0</v>
      </c>
      <c r="D339" s="77">
        <f>(1+_xlfn.XLOOKUP(INT(($A339-1)/12)+1,'ZC Curve'!$B$8:$B$107,'ZC Curve'!T$9:T$108,,0))^(1/12)-1</f>
        <v>0</v>
      </c>
      <c r="E339" s="57">
        <f t="shared" si="24"/>
        <v>1</v>
      </c>
      <c r="F339" s="57">
        <f t="shared" si="22"/>
        <v>1</v>
      </c>
      <c r="G339" s="57">
        <f t="shared" si="23"/>
        <v>1</v>
      </c>
      <c r="H339" s="129">
        <f>'Table 4 - Asset Cashflows'!F338</f>
        <v>0</v>
      </c>
      <c r="I339" s="129">
        <f>'Table 4 - Asset Cashflows'!C338</f>
        <v>0</v>
      </c>
    </row>
    <row r="340" spans="1:9" x14ac:dyDescent="0.25">
      <c r="A340" s="123">
        <f t="shared" si="21"/>
        <v>331</v>
      </c>
      <c r="B340" s="77">
        <f>(1+_xlfn.XLOOKUP(INT(($A340-1)/12)+1,'ZC Curve'!$B$8:$B$107,'ZC Curve'!R$9:R$108,,0))^(1/12)-1</f>
        <v>0</v>
      </c>
      <c r="C340" s="77">
        <f>(1+_xlfn.XLOOKUP(INT(($A340-1)/12)+1,'ZC Curve'!$B$8:$B$107,'ZC Curve'!S$9:S$108,,0))^(1/12)-1</f>
        <v>0</v>
      </c>
      <c r="D340" s="77">
        <f>(1+_xlfn.XLOOKUP(INT(($A340-1)/12)+1,'ZC Curve'!$B$8:$B$107,'ZC Curve'!T$9:T$108,,0))^(1/12)-1</f>
        <v>0</v>
      </c>
      <c r="E340" s="57">
        <f t="shared" si="24"/>
        <v>1</v>
      </c>
      <c r="F340" s="57">
        <f t="shared" si="22"/>
        <v>1</v>
      </c>
      <c r="G340" s="57">
        <f t="shared" si="23"/>
        <v>1</v>
      </c>
      <c r="H340" s="129">
        <f>'Table 4 - Asset Cashflows'!F339</f>
        <v>0</v>
      </c>
      <c r="I340" s="129">
        <f>'Table 4 - Asset Cashflows'!C339</f>
        <v>0</v>
      </c>
    </row>
    <row r="341" spans="1:9" x14ac:dyDescent="0.25">
      <c r="A341" s="123">
        <f t="shared" si="21"/>
        <v>332</v>
      </c>
      <c r="B341" s="77">
        <f>(1+_xlfn.XLOOKUP(INT(($A341-1)/12)+1,'ZC Curve'!$B$8:$B$107,'ZC Curve'!R$9:R$108,,0))^(1/12)-1</f>
        <v>0</v>
      </c>
      <c r="C341" s="77">
        <f>(1+_xlfn.XLOOKUP(INT(($A341-1)/12)+1,'ZC Curve'!$B$8:$B$107,'ZC Curve'!S$9:S$108,,0))^(1/12)-1</f>
        <v>0</v>
      </c>
      <c r="D341" s="77">
        <f>(1+_xlfn.XLOOKUP(INT(($A341-1)/12)+1,'ZC Curve'!$B$8:$B$107,'ZC Curve'!T$9:T$108,,0))^(1/12)-1</f>
        <v>0</v>
      </c>
      <c r="E341" s="57">
        <f t="shared" si="24"/>
        <v>1</v>
      </c>
      <c r="F341" s="57">
        <f t="shared" si="22"/>
        <v>1</v>
      </c>
      <c r="G341" s="57">
        <f t="shared" si="23"/>
        <v>1</v>
      </c>
      <c r="H341" s="129">
        <f>'Table 4 - Asset Cashflows'!F340</f>
        <v>0</v>
      </c>
      <c r="I341" s="129">
        <f>'Table 4 - Asset Cashflows'!C340</f>
        <v>0</v>
      </c>
    </row>
    <row r="342" spans="1:9" x14ac:dyDescent="0.25">
      <c r="A342" s="123">
        <f t="shared" si="21"/>
        <v>333</v>
      </c>
      <c r="B342" s="77">
        <f>(1+_xlfn.XLOOKUP(INT(($A342-1)/12)+1,'ZC Curve'!$B$8:$B$107,'ZC Curve'!R$9:R$108,,0))^(1/12)-1</f>
        <v>0</v>
      </c>
      <c r="C342" s="77">
        <f>(1+_xlfn.XLOOKUP(INT(($A342-1)/12)+1,'ZC Curve'!$B$8:$B$107,'ZC Curve'!S$9:S$108,,0))^(1/12)-1</f>
        <v>0</v>
      </c>
      <c r="D342" s="77">
        <f>(1+_xlfn.XLOOKUP(INT(($A342-1)/12)+1,'ZC Curve'!$B$8:$B$107,'ZC Curve'!T$9:T$108,,0))^(1/12)-1</f>
        <v>0</v>
      </c>
      <c r="E342" s="57">
        <f t="shared" si="24"/>
        <v>1</v>
      </c>
      <c r="F342" s="57">
        <f t="shared" si="22"/>
        <v>1</v>
      </c>
      <c r="G342" s="57">
        <f t="shared" si="23"/>
        <v>1</v>
      </c>
      <c r="H342" s="129">
        <f>'Table 4 - Asset Cashflows'!F341</f>
        <v>0</v>
      </c>
      <c r="I342" s="129">
        <f>'Table 4 - Asset Cashflows'!C341</f>
        <v>0</v>
      </c>
    </row>
    <row r="343" spans="1:9" x14ac:dyDescent="0.25">
      <c r="A343" s="123">
        <f t="shared" ref="A343:A406" si="25">A342+1</f>
        <v>334</v>
      </c>
      <c r="B343" s="77">
        <f>(1+_xlfn.XLOOKUP(INT(($A343-1)/12)+1,'ZC Curve'!$B$8:$B$107,'ZC Curve'!R$9:R$108,,0))^(1/12)-1</f>
        <v>0</v>
      </c>
      <c r="C343" s="77">
        <f>(1+_xlfn.XLOOKUP(INT(($A343-1)/12)+1,'ZC Curve'!$B$8:$B$107,'ZC Curve'!S$9:S$108,,0))^(1/12)-1</f>
        <v>0</v>
      </c>
      <c r="D343" s="77">
        <f>(1+_xlfn.XLOOKUP(INT(($A343-1)/12)+1,'ZC Curve'!$B$8:$B$107,'ZC Curve'!T$9:T$108,,0))^(1/12)-1</f>
        <v>0</v>
      </c>
      <c r="E343" s="57">
        <f t="shared" si="24"/>
        <v>1</v>
      </c>
      <c r="F343" s="57">
        <f t="shared" si="22"/>
        <v>1</v>
      </c>
      <c r="G343" s="57">
        <f t="shared" si="23"/>
        <v>1</v>
      </c>
      <c r="H343" s="129">
        <f>'Table 4 - Asset Cashflows'!F342</f>
        <v>0</v>
      </c>
      <c r="I343" s="129">
        <f>'Table 4 - Asset Cashflows'!C342</f>
        <v>0</v>
      </c>
    </row>
    <row r="344" spans="1:9" x14ac:dyDescent="0.25">
      <c r="A344" s="123">
        <f t="shared" si="25"/>
        <v>335</v>
      </c>
      <c r="B344" s="77">
        <f>(1+_xlfn.XLOOKUP(INT(($A344-1)/12)+1,'ZC Curve'!$B$8:$B$107,'ZC Curve'!R$9:R$108,,0))^(1/12)-1</f>
        <v>0</v>
      </c>
      <c r="C344" s="77">
        <f>(1+_xlfn.XLOOKUP(INT(($A344-1)/12)+1,'ZC Curve'!$B$8:$B$107,'ZC Curve'!S$9:S$108,,0))^(1/12)-1</f>
        <v>0</v>
      </c>
      <c r="D344" s="77">
        <f>(1+_xlfn.XLOOKUP(INT(($A344-1)/12)+1,'ZC Curve'!$B$8:$B$107,'ZC Curve'!T$9:T$108,,0))^(1/12)-1</f>
        <v>0</v>
      </c>
      <c r="E344" s="57">
        <f t="shared" si="24"/>
        <v>1</v>
      </c>
      <c r="F344" s="57">
        <f t="shared" si="22"/>
        <v>1</v>
      </c>
      <c r="G344" s="57">
        <f t="shared" si="23"/>
        <v>1</v>
      </c>
      <c r="H344" s="129">
        <f>'Table 4 - Asset Cashflows'!F343</f>
        <v>0</v>
      </c>
      <c r="I344" s="129">
        <f>'Table 4 - Asset Cashflows'!C343</f>
        <v>0</v>
      </c>
    </row>
    <row r="345" spans="1:9" x14ac:dyDescent="0.25">
      <c r="A345" s="123">
        <f t="shared" si="25"/>
        <v>336</v>
      </c>
      <c r="B345" s="77">
        <f>(1+_xlfn.XLOOKUP(INT(($A345-1)/12)+1,'ZC Curve'!$B$8:$B$107,'ZC Curve'!R$9:R$108,,0))^(1/12)-1</f>
        <v>0</v>
      </c>
      <c r="C345" s="77">
        <f>(1+_xlfn.XLOOKUP(INT(($A345-1)/12)+1,'ZC Curve'!$B$8:$B$107,'ZC Curve'!S$9:S$108,,0))^(1/12)-1</f>
        <v>0</v>
      </c>
      <c r="D345" s="77">
        <f>(1+_xlfn.XLOOKUP(INT(($A345-1)/12)+1,'ZC Curve'!$B$8:$B$107,'ZC Curve'!T$9:T$108,,0))^(1/12)-1</f>
        <v>0</v>
      </c>
      <c r="E345" s="57">
        <f t="shared" si="24"/>
        <v>1</v>
      </c>
      <c r="F345" s="57">
        <f t="shared" si="22"/>
        <v>1</v>
      </c>
      <c r="G345" s="57">
        <f t="shared" si="23"/>
        <v>1</v>
      </c>
      <c r="H345" s="129">
        <f>'Table 4 - Asset Cashflows'!F344</f>
        <v>0</v>
      </c>
      <c r="I345" s="129">
        <f>'Table 4 - Asset Cashflows'!C344</f>
        <v>0</v>
      </c>
    </row>
    <row r="346" spans="1:9" x14ac:dyDescent="0.25">
      <c r="A346" s="123">
        <f t="shared" si="25"/>
        <v>337</v>
      </c>
      <c r="B346" s="77">
        <f>(1+_xlfn.XLOOKUP(INT(($A346-1)/12)+1,'ZC Curve'!$B$8:$B$107,'ZC Curve'!R$9:R$108,,0))^(1/12)-1</f>
        <v>0</v>
      </c>
      <c r="C346" s="77">
        <f>(1+_xlfn.XLOOKUP(INT(($A346-1)/12)+1,'ZC Curve'!$B$8:$B$107,'ZC Curve'!S$9:S$108,,0))^(1/12)-1</f>
        <v>0</v>
      </c>
      <c r="D346" s="77">
        <f>(1+_xlfn.XLOOKUP(INT(($A346-1)/12)+1,'ZC Curve'!$B$8:$B$107,'ZC Curve'!T$9:T$108,,0))^(1/12)-1</f>
        <v>0</v>
      </c>
      <c r="E346" s="57">
        <f t="shared" si="24"/>
        <v>1</v>
      </c>
      <c r="F346" s="57">
        <f t="shared" si="22"/>
        <v>1</v>
      </c>
      <c r="G346" s="57">
        <f t="shared" si="23"/>
        <v>1</v>
      </c>
      <c r="H346" s="129">
        <f>'Table 4 - Asset Cashflows'!F345</f>
        <v>0</v>
      </c>
      <c r="I346" s="129">
        <f>'Table 4 - Asset Cashflows'!C345</f>
        <v>0</v>
      </c>
    </row>
    <row r="347" spans="1:9" x14ac:dyDescent="0.25">
      <c r="A347" s="123">
        <f t="shared" si="25"/>
        <v>338</v>
      </c>
      <c r="B347" s="77">
        <f>(1+_xlfn.XLOOKUP(INT(($A347-1)/12)+1,'ZC Curve'!$B$8:$B$107,'ZC Curve'!R$9:R$108,,0))^(1/12)-1</f>
        <v>0</v>
      </c>
      <c r="C347" s="77">
        <f>(1+_xlfn.XLOOKUP(INT(($A347-1)/12)+1,'ZC Curve'!$B$8:$B$107,'ZC Curve'!S$9:S$108,,0))^(1/12)-1</f>
        <v>0</v>
      </c>
      <c r="D347" s="77">
        <f>(1+_xlfn.XLOOKUP(INT(($A347-1)/12)+1,'ZC Curve'!$B$8:$B$107,'ZC Curve'!T$9:T$108,,0))^(1/12)-1</f>
        <v>0</v>
      </c>
      <c r="E347" s="57">
        <f t="shared" si="24"/>
        <v>1</v>
      </c>
      <c r="F347" s="57">
        <f t="shared" si="22"/>
        <v>1</v>
      </c>
      <c r="G347" s="57">
        <f t="shared" si="23"/>
        <v>1</v>
      </c>
      <c r="H347" s="129">
        <f>'Table 4 - Asset Cashflows'!F346</f>
        <v>0</v>
      </c>
      <c r="I347" s="129">
        <f>'Table 4 - Asset Cashflows'!C346</f>
        <v>0</v>
      </c>
    </row>
    <row r="348" spans="1:9" x14ac:dyDescent="0.25">
      <c r="A348" s="123">
        <f t="shared" si="25"/>
        <v>339</v>
      </c>
      <c r="B348" s="77">
        <f>(1+_xlfn.XLOOKUP(INT(($A348-1)/12)+1,'ZC Curve'!$B$8:$B$107,'ZC Curve'!R$9:R$108,,0))^(1/12)-1</f>
        <v>0</v>
      </c>
      <c r="C348" s="77">
        <f>(1+_xlfn.XLOOKUP(INT(($A348-1)/12)+1,'ZC Curve'!$B$8:$B$107,'ZC Curve'!S$9:S$108,,0))^(1/12)-1</f>
        <v>0</v>
      </c>
      <c r="D348" s="77">
        <f>(1+_xlfn.XLOOKUP(INT(($A348-1)/12)+1,'ZC Curve'!$B$8:$B$107,'ZC Curve'!T$9:T$108,,0))^(1/12)-1</f>
        <v>0</v>
      </c>
      <c r="E348" s="57">
        <f t="shared" si="24"/>
        <v>1</v>
      </c>
      <c r="F348" s="57">
        <f t="shared" si="22"/>
        <v>1</v>
      </c>
      <c r="G348" s="57">
        <f t="shared" si="23"/>
        <v>1</v>
      </c>
      <c r="H348" s="129">
        <f>'Table 4 - Asset Cashflows'!F347</f>
        <v>0</v>
      </c>
      <c r="I348" s="129">
        <f>'Table 4 - Asset Cashflows'!C347</f>
        <v>0</v>
      </c>
    </row>
    <row r="349" spans="1:9" x14ac:dyDescent="0.25">
      <c r="A349" s="123">
        <f t="shared" si="25"/>
        <v>340</v>
      </c>
      <c r="B349" s="77">
        <f>(1+_xlfn.XLOOKUP(INT(($A349-1)/12)+1,'ZC Curve'!$B$8:$B$107,'ZC Curve'!R$9:R$108,,0))^(1/12)-1</f>
        <v>0</v>
      </c>
      <c r="C349" s="77">
        <f>(1+_xlfn.XLOOKUP(INT(($A349-1)/12)+1,'ZC Curve'!$B$8:$B$107,'ZC Curve'!S$9:S$108,,0))^(1/12)-1</f>
        <v>0</v>
      </c>
      <c r="D349" s="77">
        <f>(1+_xlfn.XLOOKUP(INT(($A349-1)/12)+1,'ZC Curve'!$B$8:$B$107,'ZC Curve'!T$9:T$108,,0))^(1/12)-1</f>
        <v>0</v>
      </c>
      <c r="E349" s="57">
        <f t="shared" si="24"/>
        <v>1</v>
      </c>
      <c r="F349" s="57">
        <f t="shared" si="22"/>
        <v>1</v>
      </c>
      <c r="G349" s="57">
        <f t="shared" si="23"/>
        <v>1</v>
      </c>
      <c r="H349" s="129">
        <f>'Table 4 - Asset Cashflows'!F348</f>
        <v>0</v>
      </c>
      <c r="I349" s="129">
        <f>'Table 4 - Asset Cashflows'!C348</f>
        <v>0</v>
      </c>
    </row>
    <row r="350" spans="1:9" x14ac:dyDescent="0.25">
      <c r="A350" s="123">
        <f t="shared" si="25"/>
        <v>341</v>
      </c>
      <c r="B350" s="77">
        <f>(1+_xlfn.XLOOKUP(INT(($A350-1)/12)+1,'ZC Curve'!$B$8:$B$107,'ZC Curve'!R$9:R$108,,0))^(1/12)-1</f>
        <v>0</v>
      </c>
      <c r="C350" s="77">
        <f>(1+_xlfn.XLOOKUP(INT(($A350-1)/12)+1,'ZC Curve'!$B$8:$B$107,'ZC Curve'!S$9:S$108,,0))^(1/12)-1</f>
        <v>0</v>
      </c>
      <c r="D350" s="77">
        <f>(1+_xlfn.XLOOKUP(INT(($A350-1)/12)+1,'ZC Curve'!$B$8:$B$107,'ZC Curve'!T$9:T$108,,0))^(1/12)-1</f>
        <v>0</v>
      </c>
      <c r="E350" s="57">
        <f t="shared" si="24"/>
        <v>1</v>
      </c>
      <c r="F350" s="57">
        <f t="shared" si="22"/>
        <v>1</v>
      </c>
      <c r="G350" s="57">
        <f t="shared" si="23"/>
        <v>1</v>
      </c>
      <c r="H350" s="129">
        <f>'Table 4 - Asset Cashflows'!F349</f>
        <v>0</v>
      </c>
      <c r="I350" s="129">
        <f>'Table 4 - Asset Cashflows'!C349</f>
        <v>0</v>
      </c>
    </row>
    <row r="351" spans="1:9" x14ac:dyDescent="0.25">
      <c r="A351" s="123">
        <f t="shared" si="25"/>
        <v>342</v>
      </c>
      <c r="B351" s="77">
        <f>(1+_xlfn.XLOOKUP(INT(($A351-1)/12)+1,'ZC Curve'!$B$8:$B$107,'ZC Curve'!R$9:R$108,,0))^(1/12)-1</f>
        <v>0</v>
      </c>
      <c r="C351" s="77">
        <f>(1+_xlfn.XLOOKUP(INT(($A351-1)/12)+1,'ZC Curve'!$B$8:$B$107,'ZC Curve'!S$9:S$108,,0))^(1/12)-1</f>
        <v>0</v>
      </c>
      <c r="D351" s="77">
        <f>(1+_xlfn.XLOOKUP(INT(($A351-1)/12)+1,'ZC Curve'!$B$8:$B$107,'ZC Curve'!T$9:T$108,,0))^(1/12)-1</f>
        <v>0</v>
      </c>
      <c r="E351" s="57">
        <f t="shared" si="24"/>
        <v>1</v>
      </c>
      <c r="F351" s="57">
        <f t="shared" si="22"/>
        <v>1</v>
      </c>
      <c r="G351" s="57">
        <f t="shared" si="23"/>
        <v>1</v>
      </c>
      <c r="H351" s="129">
        <f>'Table 4 - Asset Cashflows'!F350</f>
        <v>0</v>
      </c>
      <c r="I351" s="129">
        <f>'Table 4 - Asset Cashflows'!C350</f>
        <v>0</v>
      </c>
    </row>
    <row r="352" spans="1:9" x14ac:dyDescent="0.25">
      <c r="A352" s="123">
        <f t="shared" si="25"/>
        <v>343</v>
      </c>
      <c r="B352" s="77">
        <f>(1+_xlfn.XLOOKUP(INT(($A352-1)/12)+1,'ZC Curve'!$B$8:$B$107,'ZC Curve'!R$9:R$108,,0))^(1/12)-1</f>
        <v>0</v>
      </c>
      <c r="C352" s="77">
        <f>(1+_xlfn.XLOOKUP(INT(($A352-1)/12)+1,'ZC Curve'!$B$8:$B$107,'ZC Curve'!S$9:S$108,,0))^(1/12)-1</f>
        <v>0</v>
      </c>
      <c r="D352" s="77">
        <f>(1+_xlfn.XLOOKUP(INT(($A352-1)/12)+1,'ZC Curve'!$B$8:$B$107,'ZC Curve'!T$9:T$108,,0))^(1/12)-1</f>
        <v>0</v>
      </c>
      <c r="E352" s="57">
        <f t="shared" si="24"/>
        <v>1</v>
      </c>
      <c r="F352" s="57">
        <f t="shared" si="22"/>
        <v>1</v>
      </c>
      <c r="G352" s="57">
        <f t="shared" si="23"/>
        <v>1</v>
      </c>
      <c r="H352" s="129">
        <f>'Table 4 - Asset Cashflows'!F351</f>
        <v>0</v>
      </c>
      <c r="I352" s="129">
        <f>'Table 4 - Asset Cashflows'!C351</f>
        <v>0</v>
      </c>
    </row>
    <row r="353" spans="1:9" x14ac:dyDescent="0.25">
      <c r="A353" s="123">
        <f t="shared" si="25"/>
        <v>344</v>
      </c>
      <c r="B353" s="77">
        <f>(1+_xlfn.XLOOKUP(INT(($A353-1)/12)+1,'ZC Curve'!$B$8:$B$107,'ZC Curve'!R$9:R$108,,0))^(1/12)-1</f>
        <v>0</v>
      </c>
      <c r="C353" s="77">
        <f>(1+_xlfn.XLOOKUP(INT(($A353-1)/12)+1,'ZC Curve'!$B$8:$B$107,'ZC Curve'!S$9:S$108,,0))^(1/12)-1</f>
        <v>0</v>
      </c>
      <c r="D353" s="77">
        <f>(1+_xlfn.XLOOKUP(INT(($A353-1)/12)+1,'ZC Curve'!$B$8:$B$107,'ZC Curve'!T$9:T$108,,0))^(1/12)-1</f>
        <v>0</v>
      </c>
      <c r="E353" s="57">
        <f t="shared" si="24"/>
        <v>1</v>
      </c>
      <c r="F353" s="57">
        <f t="shared" si="22"/>
        <v>1</v>
      </c>
      <c r="G353" s="57">
        <f t="shared" si="23"/>
        <v>1</v>
      </c>
      <c r="H353" s="129">
        <f>'Table 4 - Asset Cashflows'!F352</f>
        <v>0</v>
      </c>
      <c r="I353" s="129">
        <f>'Table 4 - Asset Cashflows'!C352</f>
        <v>0</v>
      </c>
    </row>
    <row r="354" spans="1:9" x14ac:dyDescent="0.25">
      <c r="A354" s="123">
        <f t="shared" si="25"/>
        <v>345</v>
      </c>
      <c r="B354" s="77">
        <f>(1+_xlfn.XLOOKUP(INT(($A354-1)/12)+1,'ZC Curve'!$B$8:$B$107,'ZC Curve'!R$9:R$108,,0))^(1/12)-1</f>
        <v>0</v>
      </c>
      <c r="C354" s="77">
        <f>(1+_xlfn.XLOOKUP(INT(($A354-1)/12)+1,'ZC Curve'!$B$8:$B$107,'ZC Curve'!S$9:S$108,,0))^(1/12)-1</f>
        <v>0</v>
      </c>
      <c r="D354" s="77">
        <f>(1+_xlfn.XLOOKUP(INT(($A354-1)/12)+1,'ZC Curve'!$B$8:$B$107,'ZC Curve'!T$9:T$108,,0))^(1/12)-1</f>
        <v>0</v>
      </c>
      <c r="E354" s="57">
        <f t="shared" si="24"/>
        <v>1</v>
      </c>
      <c r="F354" s="57">
        <f t="shared" si="22"/>
        <v>1</v>
      </c>
      <c r="G354" s="57">
        <f t="shared" si="23"/>
        <v>1</v>
      </c>
      <c r="H354" s="129">
        <f>'Table 4 - Asset Cashflows'!F353</f>
        <v>0</v>
      </c>
      <c r="I354" s="129">
        <f>'Table 4 - Asset Cashflows'!C353</f>
        <v>0</v>
      </c>
    </row>
    <row r="355" spans="1:9" x14ac:dyDescent="0.25">
      <c r="A355" s="123">
        <f t="shared" si="25"/>
        <v>346</v>
      </c>
      <c r="B355" s="77">
        <f>(1+_xlfn.XLOOKUP(INT(($A355-1)/12)+1,'ZC Curve'!$B$8:$B$107,'ZC Curve'!R$9:R$108,,0))^(1/12)-1</f>
        <v>0</v>
      </c>
      <c r="C355" s="77">
        <f>(1+_xlfn.XLOOKUP(INT(($A355-1)/12)+1,'ZC Curve'!$B$8:$B$107,'ZC Curve'!S$9:S$108,,0))^(1/12)-1</f>
        <v>0</v>
      </c>
      <c r="D355" s="77">
        <f>(1+_xlfn.XLOOKUP(INT(($A355-1)/12)+1,'ZC Curve'!$B$8:$B$107,'ZC Curve'!T$9:T$108,,0))^(1/12)-1</f>
        <v>0</v>
      </c>
      <c r="E355" s="57">
        <f t="shared" si="24"/>
        <v>1</v>
      </c>
      <c r="F355" s="57">
        <f t="shared" si="22"/>
        <v>1</v>
      </c>
      <c r="G355" s="57">
        <f t="shared" si="23"/>
        <v>1</v>
      </c>
      <c r="H355" s="129">
        <f>'Table 4 - Asset Cashflows'!F354</f>
        <v>0</v>
      </c>
      <c r="I355" s="129">
        <f>'Table 4 - Asset Cashflows'!C354</f>
        <v>0</v>
      </c>
    </row>
    <row r="356" spans="1:9" x14ac:dyDescent="0.25">
      <c r="A356" s="123">
        <f t="shared" si="25"/>
        <v>347</v>
      </c>
      <c r="B356" s="77">
        <f>(1+_xlfn.XLOOKUP(INT(($A356-1)/12)+1,'ZC Curve'!$B$8:$B$107,'ZC Curve'!R$9:R$108,,0))^(1/12)-1</f>
        <v>0</v>
      </c>
      <c r="C356" s="77">
        <f>(1+_xlfn.XLOOKUP(INT(($A356-1)/12)+1,'ZC Curve'!$B$8:$B$107,'ZC Curve'!S$9:S$108,,0))^(1/12)-1</f>
        <v>0</v>
      </c>
      <c r="D356" s="77">
        <f>(1+_xlfn.XLOOKUP(INT(($A356-1)/12)+1,'ZC Curve'!$B$8:$B$107,'ZC Curve'!T$9:T$108,,0))^(1/12)-1</f>
        <v>0</v>
      </c>
      <c r="E356" s="57">
        <f t="shared" si="24"/>
        <v>1</v>
      </c>
      <c r="F356" s="57">
        <f t="shared" si="22"/>
        <v>1</v>
      </c>
      <c r="G356" s="57">
        <f t="shared" si="23"/>
        <v>1</v>
      </c>
      <c r="H356" s="129">
        <f>'Table 4 - Asset Cashflows'!F355</f>
        <v>0</v>
      </c>
      <c r="I356" s="129">
        <f>'Table 4 - Asset Cashflows'!C355</f>
        <v>0</v>
      </c>
    </row>
    <row r="357" spans="1:9" x14ac:dyDescent="0.25">
      <c r="A357" s="123">
        <f t="shared" si="25"/>
        <v>348</v>
      </c>
      <c r="B357" s="77">
        <f>(1+_xlfn.XLOOKUP(INT(($A357-1)/12)+1,'ZC Curve'!$B$8:$B$107,'ZC Curve'!R$9:R$108,,0))^(1/12)-1</f>
        <v>0</v>
      </c>
      <c r="C357" s="77">
        <f>(1+_xlfn.XLOOKUP(INT(($A357-1)/12)+1,'ZC Curve'!$B$8:$B$107,'ZC Curve'!S$9:S$108,,0))^(1/12)-1</f>
        <v>0</v>
      </c>
      <c r="D357" s="77">
        <f>(1+_xlfn.XLOOKUP(INT(($A357-1)/12)+1,'ZC Curve'!$B$8:$B$107,'ZC Curve'!T$9:T$108,,0))^(1/12)-1</f>
        <v>0</v>
      </c>
      <c r="E357" s="57">
        <f t="shared" si="24"/>
        <v>1</v>
      </c>
      <c r="F357" s="57">
        <f t="shared" si="22"/>
        <v>1</v>
      </c>
      <c r="G357" s="57">
        <f t="shared" si="23"/>
        <v>1</v>
      </c>
      <c r="H357" s="129">
        <f>'Table 4 - Asset Cashflows'!F356</f>
        <v>0</v>
      </c>
      <c r="I357" s="129">
        <f>'Table 4 - Asset Cashflows'!C356</f>
        <v>0</v>
      </c>
    </row>
    <row r="358" spans="1:9" x14ac:dyDescent="0.25">
      <c r="A358" s="123">
        <f t="shared" si="25"/>
        <v>349</v>
      </c>
      <c r="B358" s="77">
        <f>(1+_xlfn.XLOOKUP(INT(($A358-1)/12)+1,'ZC Curve'!$B$8:$B$107,'ZC Curve'!R$9:R$108,,0))^(1/12)-1</f>
        <v>0</v>
      </c>
      <c r="C358" s="77">
        <f>(1+_xlfn.XLOOKUP(INT(($A358-1)/12)+1,'ZC Curve'!$B$8:$B$107,'ZC Curve'!S$9:S$108,,0))^(1/12)-1</f>
        <v>0</v>
      </c>
      <c r="D358" s="77">
        <f>(1+_xlfn.XLOOKUP(INT(($A358-1)/12)+1,'ZC Curve'!$B$8:$B$107,'ZC Curve'!T$9:T$108,,0))^(1/12)-1</f>
        <v>0</v>
      </c>
      <c r="E358" s="57">
        <f t="shared" si="24"/>
        <v>1</v>
      </c>
      <c r="F358" s="57">
        <f t="shared" si="22"/>
        <v>1</v>
      </c>
      <c r="G358" s="57">
        <f t="shared" si="23"/>
        <v>1</v>
      </c>
      <c r="H358" s="129">
        <f>'Table 4 - Asset Cashflows'!F357</f>
        <v>0</v>
      </c>
      <c r="I358" s="129">
        <f>'Table 4 - Asset Cashflows'!C357</f>
        <v>0</v>
      </c>
    </row>
    <row r="359" spans="1:9" x14ac:dyDescent="0.25">
      <c r="A359" s="123">
        <f t="shared" si="25"/>
        <v>350</v>
      </c>
      <c r="B359" s="77">
        <f>(1+_xlfn.XLOOKUP(INT(($A359-1)/12)+1,'ZC Curve'!$B$8:$B$107,'ZC Curve'!R$9:R$108,,0))^(1/12)-1</f>
        <v>0</v>
      </c>
      <c r="C359" s="77">
        <f>(1+_xlfn.XLOOKUP(INT(($A359-1)/12)+1,'ZC Curve'!$B$8:$B$107,'ZC Curve'!S$9:S$108,,0))^(1/12)-1</f>
        <v>0</v>
      </c>
      <c r="D359" s="77">
        <f>(1+_xlfn.XLOOKUP(INT(($A359-1)/12)+1,'ZC Curve'!$B$8:$B$107,'ZC Curve'!T$9:T$108,,0))^(1/12)-1</f>
        <v>0</v>
      </c>
      <c r="E359" s="57">
        <f t="shared" si="24"/>
        <v>1</v>
      </c>
      <c r="F359" s="57">
        <f t="shared" si="22"/>
        <v>1</v>
      </c>
      <c r="G359" s="57">
        <f t="shared" si="23"/>
        <v>1</v>
      </c>
      <c r="H359" s="129">
        <f>'Table 4 - Asset Cashflows'!F358</f>
        <v>0</v>
      </c>
      <c r="I359" s="129">
        <f>'Table 4 - Asset Cashflows'!C358</f>
        <v>0</v>
      </c>
    </row>
    <row r="360" spans="1:9" x14ac:dyDescent="0.25">
      <c r="A360" s="123">
        <f t="shared" si="25"/>
        <v>351</v>
      </c>
      <c r="B360" s="77">
        <f>(1+_xlfn.XLOOKUP(INT(($A360-1)/12)+1,'ZC Curve'!$B$8:$B$107,'ZC Curve'!R$9:R$108,,0))^(1/12)-1</f>
        <v>0</v>
      </c>
      <c r="C360" s="77">
        <f>(1+_xlfn.XLOOKUP(INT(($A360-1)/12)+1,'ZC Curve'!$B$8:$B$107,'ZC Curve'!S$9:S$108,,0))^(1/12)-1</f>
        <v>0</v>
      </c>
      <c r="D360" s="77">
        <f>(1+_xlfn.XLOOKUP(INT(($A360-1)/12)+1,'ZC Curve'!$B$8:$B$107,'ZC Curve'!T$9:T$108,,0))^(1/12)-1</f>
        <v>0</v>
      </c>
      <c r="E360" s="57">
        <f t="shared" si="24"/>
        <v>1</v>
      </c>
      <c r="F360" s="57">
        <f t="shared" si="22"/>
        <v>1</v>
      </c>
      <c r="G360" s="57">
        <f t="shared" si="23"/>
        <v>1</v>
      </c>
      <c r="H360" s="129">
        <f>'Table 4 - Asset Cashflows'!F359</f>
        <v>0</v>
      </c>
      <c r="I360" s="129">
        <f>'Table 4 - Asset Cashflows'!C359</f>
        <v>0</v>
      </c>
    </row>
    <row r="361" spans="1:9" x14ac:dyDescent="0.25">
      <c r="A361" s="123">
        <f t="shared" si="25"/>
        <v>352</v>
      </c>
      <c r="B361" s="77">
        <f>(1+_xlfn.XLOOKUP(INT(($A361-1)/12)+1,'ZC Curve'!$B$8:$B$107,'ZC Curve'!R$9:R$108,,0))^(1/12)-1</f>
        <v>0</v>
      </c>
      <c r="C361" s="77">
        <f>(1+_xlfn.XLOOKUP(INT(($A361-1)/12)+1,'ZC Curve'!$B$8:$B$107,'ZC Curve'!S$9:S$108,,0))^(1/12)-1</f>
        <v>0</v>
      </c>
      <c r="D361" s="77">
        <f>(1+_xlfn.XLOOKUP(INT(($A361-1)/12)+1,'ZC Curve'!$B$8:$B$107,'ZC Curve'!T$9:T$108,,0))^(1/12)-1</f>
        <v>0</v>
      </c>
      <c r="E361" s="57">
        <f t="shared" si="24"/>
        <v>1</v>
      </c>
      <c r="F361" s="57">
        <f t="shared" si="22"/>
        <v>1</v>
      </c>
      <c r="G361" s="57">
        <f t="shared" si="23"/>
        <v>1</v>
      </c>
      <c r="H361" s="129">
        <f>'Table 4 - Asset Cashflows'!F360</f>
        <v>0</v>
      </c>
      <c r="I361" s="129">
        <f>'Table 4 - Asset Cashflows'!C360</f>
        <v>0</v>
      </c>
    </row>
    <row r="362" spans="1:9" x14ac:dyDescent="0.25">
      <c r="A362" s="123">
        <f t="shared" si="25"/>
        <v>353</v>
      </c>
      <c r="B362" s="77">
        <f>(1+_xlfn.XLOOKUP(INT(($A362-1)/12)+1,'ZC Curve'!$B$8:$B$107,'ZC Curve'!R$9:R$108,,0))^(1/12)-1</f>
        <v>0</v>
      </c>
      <c r="C362" s="77">
        <f>(1+_xlfn.XLOOKUP(INT(($A362-1)/12)+1,'ZC Curve'!$B$8:$B$107,'ZC Curve'!S$9:S$108,,0))^(1/12)-1</f>
        <v>0</v>
      </c>
      <c r="D362" s="77">
        <f>(1+_xlfn.XLOOKUP(INT(($A362-1)/12)+1,'ZC Curve'!$B$8:$B$107,'ZC Curve'!T$9:T$108,,0))^(1/12)-1</f>
        <v>0</v>
      </c>
      <c r="E362" s="57">
        <f t="shared" si="24"/>
        <v>1</v>
      </c>
      <c r="F362" s="57">
        <f t="shared" si="22"/>
        <v>1</v>
      </c>
      <c r="G362" s="57">
        <f t="shared" si="23"/>
        <v>1</v>
      </c>
      <c r="H362" s="129">
        <f>'Table 4 - Asset Cashflows'!F361</f>
        <v>0</v>
      </c>
      <c r="I362" s="129">
        <f>'Table 4 - Asset Cashflows'!C361</f>
        <v>0</v>
      </c>
    </row>
    <row r="363" spans="1:9" x14ac:dyDescent="0.25">
      <c r="A363" s="123">
        <f t="shared" si="25"/>
        <v>354</v>
      </c>
      <c r="B363" s="77">
        <f>(1+_xlfn.XLOOKUP(INT(($A363-1)/12)+1,'ZC Curve'!$B$8:$B$107,'ZC Curve'!R$9:R$108,,0))^(1/12)-1</f>
        <v>0</v>
      </c>
      <c r="C363" s="77">
        <f>(1+_xlfn.XLOOKUP(INT(($A363-1)/12)+1,'ZC Curve'!$B$8:$B$107,'ZC Curve'!S$9:S$108,,0))^(1/12)-1</f>
        <v>0</v>
      </c>
      <c r="D363" s="77">
        <f>(1+_xlfn.XLOOKUP(INT(($A363-1)/12)+1,'ZC Curve'!$B$8:$B$107,'ZC Curve'!T$9:T$108,,0))^(1/12)-1</f>
        <v>0</v>
      </c>
      <c r="E363" s="57">
        <f t="shared" si="24"/>
        <v>1</v>
      </c>
      <c r="F363" s="57">
        <f t="shared" si="22"/>
        <v>1</v>
      </c>
      <c r="G363" s="57">
        <f t="shared" si="23"/>
        <v>1</v>
      </c>
      <c r="H363" s="129">
        <f>'Table 4 - Asset Cashflows'!F362</f>
        <v>0</v>
      </c>
      <c r="I363" s="129">
        <f>'Table 4 - Asset Cashflows'!C362</f>
        <v>0</v>
      </c>
    </row>
    <row r="364" spans="1:9" x14ac:dyDescent="0.25">
      <c r="A364" s="123">
        <f t="shared" si="25"/>
        <v>355</v>
      </c>
      <c r="B364" s="77">
        <f>(1+_xlfn.XLOOKUP(INT(($A364-1)/12)+1,'ZC Curve'!$B$8:$B$107,'ZC Curve'!R$9:R$108,,0))^(1/12)-1</f>
        <v>0</v>
      </c>
      <c r="C364" s="77">
        <f>(1+_xlfn.XLOOKUP(INT(($A364-1)/12)+1,'ZC Curve'!$B$8:$B$107,'ZC Curve'!S$9:S$108,,0))^(1/12)-1</f>
        <v>0</v>
      </c>
      <c r="D364" s="77">
        <f>(1+_xlfn.XLOOKUP(INT(($A364-1)/12)+1,'ZC Curve'!$B$8:$B$107,'ZC Curve'!T$9:T$108,,0))^(1/12)-1</f>
        <v>0</v>
      </c>
      <c r="E364" s="57">
        <f t="shared" si="24"/>
        <v>1</v>
      </c>
      <c r="F364" s="57">
        <f t="shared" si="22"/>
        <v>1</v>
      </c>
      <c r="G364" s="57">
        <f t="shared" si="23"/>
        <v>1</v>
      </c>
      <c r="H364" s="129">
        <f>'Table 4 - Asset Cashflows'!F363</f>
        <v>0</v>
      </c>
      <c r="I364" s="129">
        <f>'Table 4 - Asset Cashflows'!C363</f>
        <v>0</v>
      </c>
    </row>
    <row r="365" spans="1:9" x14ac:dyDescent="0.25">
      <c r="A365" s="123">
        <f t="shared" si="25"/>
        <v>356</v>
      </c>
      <c r="B365" s="77">
        <f>(1+_xlfn.XLOOKUP(INT(($A365-1)/12)+1,'ZC Curve'!$B$8:$B$107,'ZC Curve'!R$9:R$108,,0))^(1/12)-1</f>
        <v>0</v>
      </c>
      <c r="C365" s="77">
        <f>(1+_xlfn.XLOOKUP(INT(($A365-1)/12)+1,'ZC Curve'!$B$8:$B$107,'ZC Curve'!S$9:S$108,,0))^(1/12)-1</f>
        <v>0</v>
      </c>
      <c r="D365" s="77">
        <f>(1+_xlfn.XLOOKUP(INT(($A365-1)/12)+1,'ZC Curve'!$B$8:$B$107,'ZC Curve'!T$9:T$108,,0))^(1/12)-1</f>
        <v>0</v>
      </c>
      <c r="E365" s="57">
        <f t="shared" si="24"/>
        <v>1</v>
      </c>
      <c r="F365" s="57">
        <f t="shared" si="22"/>
        <v>1</v>
      </c>
      <c r="G365" s="57">
        <f t="shared" si="23"/>
        <v>1</v>
      </c>
      <c r="H365" s="129">
        <f>'Table 4 - Asset Cashflows'!F364</f>
        <v>0</v>
      </c>
      <c r="I365" s="129">
        <f>'Table 4 - Asset Cashflows'!C364</f>
        <v>0</v>
      </c>
    </row>
    <row r="366" spans="1:9" x14ac:dyDescent="0.25">
      <c r="A366" s="123">
        <f t="shared" si="25"/>
        <v>357</v>
      </c>
      <c r="B366" s="77">
        <f>(1+_xlfn.XLOOKUP(INT(($A366-1)/12)+1,'ZC Curve'!$B$8:$B$107,'ZC Curve'!R$9:R$108,,0))^(1/12)-1</f>
        <v>0</v>
      </c>
      <c r="C366" s="77">
        <f>(1+_xlfn.XLOOKUP(INT(($A366-1)/12)+1,'ZC Curve'!$B$8:$B$107,'ZC Curve'!S$9:S$108,,0))^(1/12)-1</f>
        <v>0</v>
      </c>
      <c r="D366" s="77">
        <f>(1+_xlfn.XLOOKUP(INT(($A366-1)/12)+1,'ZC Curve'!$B$8:$B$107,'ZC Curve'!T$9:T$108,,0))^(1/12)-1</f>
        <v>0</v>
      </c>
      <c r="E366" s="57">
        <f t="shared" si="24"/>
        <v>1</v>
      </c>
      <c r="F366" s="57">
        <f t="shared" si="22"/>
        <v>1</v>
      </c>
      <c r="G366" s="57">
        <f t="shared" si="23"/>
        <v>1</v>
      </c>
      <c r="H366" s="129">
        <f>'Table 4 - Asset Cashflows'!F365</f>
        <v>0</v>
      </c>
      <c r="I366" s="129">
        <f>'Table 4 - Asset Cashflows'!C365</f>
        <v>0</v>
      </c>
    </row>
    <row r="367" spans="1:9" x14ac:dyDescent="0.25">
      <c r="A367" s="123">
        <f t="shared" si="25"/>
        <v>358</v>
      </c>
      <c r="B367" s="77">
        <f>(1+_xlfn.XLOOKUP(INT(($A367-1)/12)+1,'ZC Curve'!$B$8:$B$107,'ZC Curve'!R$9:R$108,,0))^(1/12)-1</f>
        <v>0</v>
      </c>
      <c r="C367" s="77">
        <f>(1+_xlfn.XLOOKUP(INT(($A367-1)/12)+1,'ZC Curve'!$B$8:$B$107,'ZC Curve'!S$9:S$108,,0))^(1/12)-1</f>
        <v>0</v>
      </c>
      <c r="D367" s="77">
        <f>(1+_xlfn.XLOOKUP(INT(($A367-1)/12)+1,'ZC Curve'!$B$8:$B$107,'ZC Curve'!T$9:T$108,,0))^(1/12)-1</f>
        <v>0</v>
      </c>
      <c r="E367" s="57">
        <f t="shared" si="24"/>
        <v>1</v>
      </c>
      <c r="F367" s="57">
        <f t="shared" si="22"/>
        <v>1</v>
      </c>
      <c r="G367" s="57">
        <f t="shared" si="23"/>
        <v>1</v>
      </c>
      <c r="H367" s="129">
        <f>'Table 4 - Asset Cashflows'!F366</f>
        <v>0</v>
      </c>
      <c r="I367" s="129">
        <f>'Table 4 - Asset Cashflows'!C366</f>
        <v>0</v>
      </c>
    </row>
    <row r="368" spans="1:9" x14ac:dyDescent="0.25">
      <c r="A368" s="123">
        <f t="shared" si="25"/>
        <v>359</v>
      </c>
      <c r="B368" s="77">
        <f>(1+_xlfn.XLOOKUP(INT(($A368-1)/12)+1,'ZC Curve'!$B$8:$B$107,'ZC Curve'!R$9:R$108,,0))^(1/12)-1</f>
        <v>0</v>
      </c>
      <c r="C368" s="77">
        <f>(1+_xlfn.XLOOKUP(INT(($A368-1)/12)+1,'ZC Curve'!$B$8:$B$107,'ZC Curve'!S$9:S$108,,0))^(1/12)-1</f>
        <v>0</v>
      </c>
      <c r="D368" s="77">
        <f>(1+_xlfn.XLOOKUP(INT(($A368-1)/12)+1,'ZC Curve'!$B$8:$B$107,'ZC Curve'!T$9:T$108,,0))^(1/12)-1</f>
        <v>0</v>
      </c>
      <c r="E368" s="57">
        <f t="shared" si="24"/>
        <v>1</v>
      </c>
      <c r="F368" s="57">
        <f t="shared" si="22"/>
        <v>1</v>
      </c>
      <c r="G368" s="57">
        <f t="shared" si="23"/>
        <v>1</v>
      </c>
      <c r="H368" s="129">
        <f>'Table 4 - Asset Cashflows'!F367</f>
        <v>0</v>
      </c>
      <c r="I368" s="129">
        <f>'Table 4 - Asset Cashflows'!C367</f>
        <v>0</v>
      </c>
    </row>
    <row r="369" spans="1:9" x14ac:dyDescent="0.25">
      <c r="A369" s="123">
        <f t="shared" si="25"/>
        <v>360</v>
      </c>
      <c r="B369" s="77">
        <f>(1+_xlfn.XLOOKUP(INT(($A369-1)/12)+1,'ZC Curve'!$B$8:$B$107,'ZC Curve'!R$9:R$108,,0))^(1/12)-1</f>
        <v>0</v>
      </c>
      <c r="C369" s="77">
        <f>(1+_xlfn.XLOOKUP(INT(($A369-1)/12)+1,'ZC Curve'!$B$8:$B$107,'ZC Curve'!S$9:S$108,,0))^(1/12)-1</f>
        <v>0</v>
      </c>
      <c r="D369" s="77">
        <f>(1+_xlfn.XLOOKUP(INT(($A369-1)/12)+1,'ZC Curve'!$B$8:$B$107,'ZC Curve'!T$9:T$108,,0))^(1/12)-1</f>
        <v>0</v>
      </c>
      <c r="E369" s="57">
        <f t="shared" si="24"/>
        <v>1</v>
      </c>
      <c r="F369" s="57">
        <f t="shared" si="22"/>
        <v>1</v>
      </c>
      <c r="G369" s="57">
        <f t="shared" si="23"/>
        <v>1</v>
      </c>
      <c r="H369" s="129">
        <f>'Table 4 - Asset Cashflows'!F368</f>
        <v>0</v>
      </c>
      <c r="I369" s="129">
        <f>'Table 4 - Asset Cashflows'!C368</f>
        <v>0</v>
      </c>
    </row>
    <row r="370" spans="1:9" x14ac:dyDescent="0.25">
      <c r="A370" s="123">
        <f t="shared" si="25"/>
        <v>361</v>
      </c>
      <c r="B370" s="77">
        <f>(1+_xlfn.XLOOKUP(INT(($A370-1)/12)+1,'ZC Curve'!$B$8:$B$107,'ZC Curve'!R$9:R$108,,0))^(1/12)-1</f>
        <v>0</v>
      </c>
      <c r="C370" s="77">
        <f>(1+_xlfn.XLOOKUP(INT(($A370-1)/12)+1,'ZC Curve'!$B$8:$B$107,'ZC Curve'!S$9:S$108,,0))^(1/12)-1</f>
        <v>0</v>
      </c>
      <c r="D370" s="77">
        <f>(1+_xlfn.XLOOKUP(INT(($A370-1)/12)+1,'ZC Curve'!$B$8:$B$107,'ZC Curve'!T$9:T$108,,0))^(1/12)-1</f>
        <v>0</v>
      </c>
      <c r="E370" s="57">
        <f t="shared" si="24"/>
        <v>1</v>
      </c>
      <c r="F370" s="57">
        <f t="shared" si="22"/>
        <v>1</v>
      </c>
      <c r="G370" s="57">
        <f t="shared" si="23"/>
        <v>1</v>
      </c>
      <c r="H370" s="129">
        <f>'Table 4 - Asset Cashflows'!F369</f>
        <v>0</v>
      </c>
      <c r="I370" s="129">
        <f>'Table 4 - Asset Cashflows'!C369</f>
        <v>0</v>
      </c>
    </row>
    <row r="371" spans="1:9" x14ac:dyDescent="0.25">
      <c r="A371" s="123">
        <f t="shared" si="25"/>
        <v>362</v>
      </c>
      <c r="B371" s="77">
        <f>(1+_xlfn.XLOOKUP(INT(($A371-1)/12)+1,'ZC Curve'!$B$8:$B$107,'ZC Curve'!R$9:R$108,,0))^(1/12)-1</f>
        <v>0</v>
      </c>
      <c r="C371" s="77">
        <f>(1+_xlfn.XLOOKUP(INT(($A371-1)/12)+1,'ZC Curve'!$B$8:$B$107,'ZC Curve'!S$9:S$108,,0))^(1/12)-1</f>
        <v>0</v>
      </c>
      <c r="D371" s="77">
        <f>(1+_xlfn.XLOOKUP(INT(($A371-1)/12)+1,'ZC Curve'!$B$8:$B$107,'ZC Curve'!T$9:T$108,,0))^(1/12)-1</f>
        <v>0</v>
      </c>
      <c r="E371" s="57">
        <f t="shared" si="24"/>
        <v>1</v>
      </c>
      <c r="F371" s="57">
        <f t="shared" si="22"/>
        <v>1</v>
      </c>
      <c r="G371" s="57">
        <f t="shared" si="23"/>
        <v>1</v>
      </c>
      <c r="H371" s="129">
        <f>'Table 4 - Asset Cashflows'!F370</f>
        <v>0</v>
      </c>
      <c r="I371" s="129">
        <f>'Table 4 - Asset Cashflows'!C370</f>
        <v>0</v>
      </c>
    </row>
    <row r="372" spans="1:9" x14ac:dyDescent="0.25">
      <c r="A372" s="123">
        <f t="shared" si="25"/>
        <v>363</v>
      </c>
      <c r="B372" s="77">
        <f>(1+_xlfn.XLOOKUP(INT(($A372-1)/12)+1,'ZC Curve'!$B$8:$B$107,'ZC Curve'!R$9:R$108,,0))^(1/12)-1</f>
        <v>0</v>
      </c>
      <c r="C372" s="77">
        <f>(1+_xlfn.XLOOKUP(INT(($A372-1)/12)+1,'ZC Curve'!$B$8:$B$107,'ZC Curve'!S$9:S$108,,0))^(1/12)-1</f>
        <v>0</v>
      </c>
      <c r="D372" s="77">
        <f>(1+_xlfn.XLOOKUP(INT(($A372-1)/12)+1,'ZC Curve'!$B$8:$B$107,'ZC Curve'!T$9:T$108,,0))^(1/12)-1</f>
        <v>0</v>
      </c>
      <c r="E372" s="57">
        <f t="shared" si="24"/>
        <v>1</v>
      </c>
      <c r="F372" s="57">
        <f t="shared" si="22"/>
        <v>1</v>
      </c>
      <c r="G372" s="57">
        <f t="shared" si="23"/>
        <v>1</v>
      </c>
      <c r="H372" s="129">
        <f>'Table 4 - Asset Cashflows'!F371</f>
        <v>0</v>
      </c>
      <c r="I372" s="129">
        <f>'Table 4 - Asset Cashflows'!C371</f>
        <v>0</v>
      </c>
    </row>
    <row r="373" spans="1:9" x14ac:dyDescent="0.25">
      <c r="A373" s="123">
        <f t="shared" si="25"/>
        <v>364</v>
      </c>
      <c r="B373" s="77">
        <f>(1+_xlfn.XLOOKUP(INT(($A373-1)/12)+1,'ZC Curve'!$B$8:$B$107,'ZC Curve'!R$9:R$108,,0))^(1/12)-1</f>
        <v>0</v>
      </c>
      <c r="C373" s="77">
        <f>(1+_xlfn.XLOOKUP(INT(($A373-1)/12)+1,'ZC Curve'!$B$8:$B$107,'ZC Curve'!S$9:S$108,,0))^(1/12)-1</f>
        <v>0</v>
      </c>
      <c r="D373" s="77">
        <f>(1+_xlfn.XLOOKUP(INT(($A373-1)/12)+1,'ZC Curve'!$B$8:$B$107,'ZC Curve'!T$9:T$108,,0))^(1/12)-1</f>
        <v>0</v>
      </c>
      <c r="E373" s="57">
        <f t="shared" si="24"/>
        <v>1</v>
      </c>
      <c r="F373" s="57">
        <f t="shared" si="22"/>
        <v>1</v>
      </c>
      <c r="G373" s="57">
        <f t="shared" si="23"/>
        <v>1</v>
      </c>
      <c r="H373" s="129">
        <f>'Table 4 - Asset Cashflows'!F372</f>
        <v>0</v>
      </c>
      <c r="I373" s="129">
        <f>'Table 4 - Asset Cashflows'!C372</f>
        <v>0</v>
      </c>
    </row>
    <row r="374" spans="1:9" x14ac:dyDescent="0.25">
      <c r="A374" s="123">
        <f t="shared" si="25"/>
        <v>365</v>
      </c>
      <c r="B374" s="77">
        <f>(1+_xlfn.XLOOKUP(INT(($A374-1)/12)+1,'ZC Curve'!$B$8:$B$107,'ZC Curve'!R$9:R$108,,0))^(1/12)-1</f>
        <v>0</v>
      </c>
      <c r="C374" s="77">
        <f>(1+_xlfn.XLOOKUP(INT(($A374-1)/12)+1,'ZC Curve'!$B$8:$B$107,'ZC Curve'!S$9:S$108,,0))^(1/12)-1</f>
        <v>0</v>
      </c>
      <c r="D374" s="77">
        <f>(1+_xlfn.XLOOKUP(INT(($A374-1)/12)+1,'ZC Curve'!$B$8:$B$107,'ZC Curve'!T$9:T$108,,0))^(1/12)-1</f>
        <v>0</v>
      </c>
      <c r="E374" s="57">
        <f t="shared" si="24"/>
        <v>1</v>
      </c>
      <c r="F374" s="57">
        <f t="shared" si="22"/>
        <v>1</v>
      </c>
      <c r="G374" s="57">
        <f t="shared" si="23"/>
        <v>1</v>
      </c>
      <c r="H374" s="129">
        <f>'Table 4 - Asset Cashflows'!F373</f>
        <v>0</v>
      </c>
      <c r="I374" s="129">
        <f>'Table 4 - Asset Cashflows'!C373</f>
        <v>0</v>
      </c>
    </row>
    <row r="375" spans="1:9" x14ac:dyDescent="0.25">
      <c r="A375" s="123">
        <f t="shared" si="25"/>
        <v>366</v>
      </c>
      <c r="B375" s="77">
        <f>(1+_xlfn.XLOOKUP(INT(($A375-1)/12)+1,'ZC Curve'!$B$8:$B$107,'ZC Curve'!R$9:R$108,,0))^(1/12)-1</f>
        <v>0</v>
      </c>
      <c r="C375" s="77">
        <f>(1+_xlfn.XLOOKUP(INT(($A375-1)/12)+1,'ZC Curve'!$B$8:$B$107,'ZC Curve'!S$9:S$108,,0))^(1/12)-1</f>
        <v>0</v>
      </c>
      <c r="D375" s="77">
        <f>(1+_xlfn.XLOOKUP(INT(($A375-1)/12)+1,'ZC Curve'!$B$8:$B$107,'ZC Curve'!T$9:T$108,,0))^(1/12)-1</f>
        <v>0</v>
      </c>
      <c r="E375" s="57">
        <f t="shared" si="24"/>
        <v>1</v>
      </c>
      <c r="F375" s="57">
        <f t="shared" si="22"/>
        <v>1</v>
      </c>
      <c r="G375" s="57">
        <f t="shared" si="23"/>
        <v>1</v>
      </c>
      <c r="H375" s="129">
        <f>'Table 4 - Asset Cashflows'!F374</f>
        <v>0</v>
      </c>
      <c r="I375" s="129">
        <f>'Table 4 - Asset Cashflows'!C374</f>
        <v>0</v>
      </c>
    </row>
    <row r="376" spans="1:9" x14ac:dyDescent="0.25">
      <c r="A376" s="123">
        <f t="shared" si="25"/>
        <v>367</v>
      </c>
      <c r="B376" s="77">
        <f>(1+_xlfn.XLOOKUP(INT(($A376-1)/12)+1,'ZC Curve'!$B$8:$B$107,'ZC Curve'!R$9:R$108,,0))^(1/12)-1</f>
        <v>0</v>
      </c>
      <c r="C376" s="77">
        <f>(1+_xlfn.XLOOKUP(INT(($A376-1)/12)+1,'ZC Curve'!$B$8:$B$107,'ZC Curve'!S$9:S$108,,0))^(1/12)-1</f>
        <v>0</v>
      </c>
      <c r="D376" s="77">
        <f>(1+_xlfn.XLOOKUP(INT(($A376-1)/12)+1,'ZC Curve'!$B$8:$B$107,'ZC Curve'!T$9:T$108,,0))^(1/12)-1</f>
        <v>0</v>
      </c>
      <c r="E376" s="57">
        <f t="shared" si="24"/>
        <v>1</v>
      </c>
      <c r="F376" s="57">
        <f t="shared" si="22"/>
        <v>1</v>
      </c>
      <c r="G376" s="57">
        <f t="shared" si="23"/>
        <v>1</v>
      </c>
      <c r="H376" s="129">
        <f>'Table 4 - Asset Cashflows'!F375</f>
        <v>0</v>
      </c>
      <c r="I376" s="129">
        <f>'Table 4 - Asset Cashflows'!C375</f>
        <v>0</v>
      </c>
    </row>
    <row r="377" spans="1:9" x14ac:dyDescent="0.25">
      <c r="A377" s="123">
        <f t="shared" si="25"/>
        <v>368</v>
      </c>
      <c r="B377" s="77">
        <f>(1+_xlfn.XLOOKUP(INT(($A377-1)/12)+1,'ZC Curve'!$B$8:$B$107,'ZC Curve'!R$9:R$108,,0))^(1/12)-1</f>
        <v>0</v>
      </c>
      <c r="C377" s="77">
        <f>(1+_xlfn.XLOOKUP(INT(($A377-1)/12)+1,'ZC Curve'!$B$8:$B$107,'ZC Curve'!S$9:S$108,,0))^(1/12)-1</f>
        <v>0</v>
      </c>
      <c r="D377" s="77">
        <f>(1+_xlfn.XLOOKUP(INT(($A377-1)/12)+1,'ZC Curve'!$B$8:$B$107,'ZC Curve'!T$9:T$108,,0))^(1/12)-1</f>
        <v>0</v>
      </c>
      <c r="E377" s="57">
        <f t="shared" si="24"/>
        <v>1</v>
      </c>
      <c r="F377" s="57">
        <f t="shared" si="22"/>
        <v>1</v>
      </c>
      <c r="G377" s="57">
        <f t="shared" si="23"/>
        <v>1</v>
      </c>
      <c r="H377" s="129">
        <f>'Table 4 - Asset Cashflows'!F376</f>
        <v>0</v>
      </c>
      <c r="I377" s="129">
        <f>'Table 4 - Asset Cashflows'!C376</f>
        <v>0</v>
      </c>
    </row>
    <row r="378" spans="1:9" x14ac:dyDescent="0.25">
      <c r="A378" s="123">
        <f t="shared" si="25"/>
        <v>369</v>
      </c>
      <c r="B378" s="77">
        <f>(1+_xlfn.XLOOKUP(INT(($A378-1)/12)+1,'ZC Curve'!$B$8:$B$107,'ZC Curve'!R$9:R$108,,0))^(1/12)-1</f>
        <v>0</v>
      </c>
      <c r="C378" s="77">
        <f>(1+_xlfn.XLOOKUP(INT(($A378-1)/12)+1,'ZC Curve'!$B$8:$B$107,'ZC Curve'!S$9:S$108,,0))^(1/12)-1</f>
        <v>0</v>
      </c>
      <c r="D378" s="77">
        <f>(1+_xlfn.XLOOKUP(INT(($A378-1)/12)+1,'ZC Curve'!$B$8:$B$107,'ZC Curve'!T$9:T$108,,0))^(1/12)-1</f>
        <v>0</v>
      </c>
      <c r="E378" s="57">
        <f t="shared" si="24"/>
        <v>1</v>
      </c>
      <c r="F378" s="57">
        <f t="shared" si="22"/>
        <v>1</v>
      </c>
      <c r="G378" s="57">
        <f t="shared" si="23"/>
        <v>1</v>
      </c>
      <c r="H378" s="129">
        <f>'Table 4 - Asset Cashflows'!F377</f>
        <v>0</v>
      </c>
      <c r="I378" s="129">
        <f>'Table 4 - Asset Cashflows'!C377</f>
        <v>0</v>
      </c>
    </row>
    <row r="379" spans="1:9" x14ac:dyDescent="0.25">
      <c r="A379" s="123">
        <f t="shared" si="25"/>
        <v>370</v>
      </c>
      <c r="B379" s="77">
        <f>(1+_xlfn.XLOOKUP(INT(($A379-1)/12)+1,'ZC Curve'!$B$8:$B$107,'ZC Curve'!R$9:R$108,,0))^(1/12)-1</f>
        <v>0</v>
      </c>
      <c r="C379" s="77">
        <f>(1+_xlfn.XLOOKUP(INT(($A379-1)/12)+1,'ZC Curve'!$B$8:$B$107,'ZC Curve'!S$9:S$108,,0))^(1/12)-1</f>
        <v>0</v>
      </c>
      <c r="D379" s="77">
        <f>(1+_xlfn.XLOOKUP(INT(($A379-1)/12)+1,'ZC Curve'!$B$8:$B$107,'ZC Curve'!T$9:T$108,,0))^(1/12)-1</f>
        <v>0</v>
      </c>
      <c r="E379" s="57">
        <f t="shared" si="24"/>
        <v>1</v>
      </c>
      <c r="F379" s="57">
        <f t="shared" si="22"/>
        <v>1</v>
      </c>
      <c r="G379" s="57">
        <f t="shared" si="23"/>
        <v>1</v>
      </c>
      <c r="H379" s="129">
        <f>'Table 4 - Asset Cashflows'!F378</f>
        <v>0</v>
      </c>
      <c r="I379" s="129">
        <f>'Table 4 - Asset Cashflows'!C378</f>
        <v>0</v>
      </c>
    </row>
    <row r="380" spans="1:9" x14ac:dyDescent="0.25">
      <c r="A380" s="123">
        <f t="shared" si="25"/>
        <v>371</v>
      </c>
      <c r="B380" s="77">
        <f>(1+_xlfn.XLOOKUP(INT(($A380-1)/12)+1,'ZC Curve'!$B$8:$B$107,'ZC Curve'!R$9:R$108,,0))^(1/12)-1</f>
        <v>0</v>
      </c>
      <c r="C380" s="77">
        <f>(1+_xlfn.XLOOKUP(INT(($A380-1)/12)+1,'ZC Curve'!$B$8:$B$107,'ZC Curve'!S$9:S$108,,0))^(1/12)-1</f>
        <v>0</v>
      </c>
      <c r="D380" s="77">
        <f>(1+_xlfn.XLOOKUP(INT(($A380-1)/12)+1,'ZC Curve'!$B$8:$B$107,'ZC Curve'!T$9:T$108,,0))^(1/12)-1</f>
        <v>0</v>
      </c>
      <c r="E380" s="57">
        <f t="shared" si="24"/>
        <v>1</v>
      </c>
      <c r="F380" s="57">
        <f t="shared" si="22"/>
        <v>1</v>
      </c>
      <c r="G380" s="57">
        <f t="shared" si="23"/>
        <v>1</v>
      </c>
      <c r="H380" s="129">
        <f>'Table 4 - Asset Cashflows'!F379</f>
        <v>0</v>
      </c>
      <c r="I380" s="129">
        <f>'Table 4 - Asset Cashflows'!C379</f>
        <v>0</v>
      </c>
    </row>
    <row r="381" spans="1:9" x14ac:dyDescent="0.25">
      <c r="A381" s="123">
        <f t="shared" si="25"/>
        <v>372</v>
      </c>
      <c r="B381" s="77">
        <f>(1+_xlfn.XLOOKUP(INT(($A381-1)/12)+1,'ZC Curve'!$B$8:$B$107,'ZC Curve'!R$9:R$108,,0))^(1/12)-1</f>
        <v>0</v>
      </c>
      <c r="C381" s="77">
        <f>(1+_xlfn.XLOOKUP(INT(($A381-1)/12)+1,'ZC Curve'!$B$8:$B$107,'ZC Curve'!S$9:S$108,,0))^(1/12)-1</f>
        <v>0</v>
      </c>
      <c r="D381" s="77">
        <f>(1+_xlfn.XLOOKUP(INT(($A381-1)/12)+1,'ZC Curve'!$B$8:$B$107,'ZC Curve'!T$9:T$108,,0))^(1/12)-1</f>
        <v>0</v>
      </c>
      <c r="E381" s="57">
        <f t="shared" si="24"/>
        <v>1</v>
      </c>
      <c r="F381" s="57">
        <f t="shared" si="22"/>
        <v>1</v>
      </c>
      <c r="G381" s="57">
        <f t="shared" si="23"/>
        <v>1</v>
      </c>
      <c r="H381" s="129">
        <f>'Table 4 - Asset Cashflows'!F380</f>
        <v>0</v>
      </c>
      <c r="I381" s="129">
        <f>'Table 4 - Asset Cashflows'!C380</f>
        <v>0</v>
      </c>
    </row>
    <row r="382" spans="1:9" x14ac:dyDescent="0.25">
      <c r="A382" s="123">
        <f t="shared" si="25"/>
        <v>373</v>
      </c>
      <c r="B382" s="77">
        <f>(1+_xlfn.XLOOKUP(INT(($A382-1)/12)+1,'ZC Curve'!$B$8:$B$107,'ZC Curve'!R$9:R$108,,0))^(1/12)-1</f>
        <v>0</v>
      </c>
      <c r="C382" s="77">
        <f>(1+_xlfn.XLOOKUP(INT(($A382-1)/12)+1,'ZC Curve'!$B$8:$B$107,'ZC Curve'!S$9:S$108,,0))^(1/12)-1</f>
        <v>0</v>
      </c>
      <c r="D382" s="77">
        <f>(1+_xlfn.XLOOKUP(INT(($A382-1)/12)+1,'ZC Curve'!$B$8:$B$107,'ZC Curve'!T$9:T$108,,0))^(1/12)-1</f>
        <v>0</v>
      </c>
      <c r="E382" s="57">
        <f t="shared" si="24"/>
        <v>1</v>
      </c>
      <c r="F382" s="57">
        <f t="shared" si="22"/>
        <v>1</v>
      </c>
      <c r="G382" s="57">
        <f t="shared" si="23"/>
        <v>1</v>
      </c>
      <c r="H382" s="129">
        <f>'Table 4 - Asset Cashflows'!F381</f>
        <v>0</v>
      </c>
      <c r="I382" s="129">
        <f>'Table 4 - Asset Cashflows'!C381</f>
        <v>0</v>
      </c>
    </row>
    <row r="383" spans="1:9" x14ac:dyDescent="0.25">
      <c r="A383" s="123">
        <f t="shared" si="25"/>
        <v>374</v>
      </c>
      <c r="B383" s="77">
        <f>(1+_xlfn.XLOOKUP(INT(($A383-1)/12)+1,'ZC Curve'!$B$8:$B$107,'ZC Curve'!R$9:R$108,,0))^(1/12)-1</f>
        <v>0</v>
      </c>
      <c r="C383" s="77">
        <f>(1+_xlfn.XLOOKUP(INT(($A383-1)/12)+1,'ZC Curve'!$B$8:$B$107,'ZC Curve'!S$9:S$108,,0))^(1/12)-1</f>
        <v>0</v>
      </c>
      <c r="D383" s="77">
        <f>(1+_xlfn.XLOOKUP(INT(($A383-1)/12)+1,'ZC Curve'!$B$8:$B$107,'ZC Curve'!T$9:T$108,,0))^(1/12)-1</f>
        <v>0</v>
      </c>
      <c r="E383" s="57">
        <f t="shared" si="24"/>
        <v>1</v>
      </c>
      <c r="F383" s="57">
        <f t="shared" si="22"/>
        <v>1</v>
      </c>
      <c r="G383" s="57">
        <f t="shared" si="23"/>
        <v>1</v>
      </c>
      <c r="H383" s="129">
        <f>'Table 4 - Asset Cashflows'!F382</f>
        <v>0</v>
      </c>
      <c r="I383" s="129">
        <f>'Table 4 - Asset Cashflows'!C382</f>
        <v>0</v>
      </c>
    </row>
    <row r="384" spans="1:9" x14ac:dyDescent="0.25">
      <c r="A384" s="123">
        <f t="shared" si="25"/>
        <v>375</v>
      </c>
      <c r="B384" s="77">
        <f>(1+_xlfn.XLOOKUP(INT(($A384-1)/12)+1,'ZC Curve'!$B$8:$B$107,'ZC Curve'!R$9:R$108,,0))^(1/12)-1</f>
        <v>0</v>
      </c>
      <c r="C384" s="77">
        <f>(1+_xlfn.XLOOKUP(INT(($A384-1)/12)+1,'ZC Curve'!$B$8:$B$107,'ZC Curve'!S$9:S$108,,0))^(1/12)-1</f>
        <v>0</v>
      </c>
      <c r="D384" s="77">
        <f>(1+_xlfn.XLOOKUP(INT(($A384-1)/12)+1,'ZC Curve'!$B$8:$B$107,'ZC Curve'!T$9:T$108,,0))^(1/12)-1</f>
        <v>0</v>
      </c>
      <c r="E384" s="57">
        <f t="shared" si="24"/>
        <v>1</v>
      </c>
      <c r="F384" s="57">
        <f t="shared" si="22"/>
        <v>1</v>
      </c>
      <c r="G384" s="57">
        <f t="shared" si="23"/>
        <v>1</v>
      </c>
      <c r="H384" s="129">
        <f>'Table 4 - Asset Cashflows'!F383</f>
        <v>0</v>
      </c>
      <c r="I384" s="129">
        <f>'Table 4 - Asset Cashflows'!C383</f>
        <v>0</v>
      </c>
    </row>
    <row r="385" spans="1:9" x14ac:dyDescent="0.25">
      <c r="A385" s="123">
        <f t="shared" si="25"/>
        <v>376</v>
      </c>
      <c r="B385" s="77">
        <f>(1+_xlfn.XLOOKUP(INT(($A385-1)/12)+1,'ZC Curve'!$B$8:$B$107,'ZC Curve'!R$9:R$108,,0))^(1/12)-1</f>
        <v>0</v>
      </c>
      <c r="C385" s="77">
        <f>(1+_xlfn.XLOOKUP(INT(($A385-1)/12)+1,'ZC Curve'!$B$8:$B$107,'ZC Curve'!S$9:S$108,,0))^(1/12)-1</f>
        <v>0</v>
      </c>
      <c r="D385" s="77">
        <f>(1+_xlfn.XLOOKUP(INT(($A385-1)/12)+1,'ZC Curve'!$B$8:$B$107,'ZC Curve'!T$9:T$108,,0))^(1/12)-1</f>
        <v>0</v>
      </c>
      <c r="E385" s="57">
        <f t="shared" si="24"/>
        <v>1</v>
      </c>
      <c r="F385" s="57">
        <f t="shared" si="22"/>
        <v>1</v>
      </c>
      <c r="G385" s="57">
        <f t="shared" si="23"/>
        <v>1</v>
      </c>
      <c r="H385" s="129">
        <f>'Table 4 - Asset Cashflows'!F384</f>
        <v>0</v>
      </c>
      <c r="I385" s="129">
        <f>'Table 4 - Asset Cashflows'!C384</f>
        <v>0</v>
      </c>
    </row>
    <row r="386" spans="1:9" x14ac:dyDescent="0.25">
      <c r="A386" s="123">
        <f t="shared" si="25"/>
        <v>377</v>
      </c>
      <c r="B386" s="77">
        <f>(1+_xlfn.XLOOKUP(INT(($A386-1)/12)+1,'ZC Curve'!$B$8:$B$107,'ZC Curve'!R$9:R$108,,0))^(1/12)-1</f>
        <v>0</v>
      </c>
      <c r="C386" s="77">
        <f>(1+_xlfn.XLOOKUP(INT(($A386-1)/12)+1,'ZC Curve'!$B$8:$B$107,'ZC Curve'!S$9:S$108,,0))^(1/12)-1</f>
        <v>0</v>
      </c>
      <c r="D386" s="77">
        <f>(1+_xlfn.XLOOKUP(INT(($A386-1)/12)+1,'ZC Curve'!$B$8:$B$107,'ZC Curve'!T$9:T$108,,0))^(1/12)-1</f>
        <v>0</v>
      </c>
      <c r="E386" s="57">
        <f t="shared" si="24"/>
        <v>1</v>
      </c>
      <c r="F386" s="57">
        <f t="shared" si="22"/>
        <v>1</v>
      </c>
      <c r="G386" s="57">
        <f t="shared" si="23"/>
        <v>1</v>
      </c>
      <c r="H386" s="129">
        <f>'Table 4 - Asset Cashflows'!F385</f>
        <v>0</v>
      </c>
      <c r="I386" s="129">
        <f>'Table 4 - Asset Cashflows'!C385</f>
        <v>0</v>
      </c>
    </row>
    <row r="387" spans="1:9" x14ac:dyDescent="0.25">
      <c r="A387" s="123">
        <f t="shared" si="25"/>
        <v>378</v>
      </c>
      <c r="B387" s="77">
        <f>(1+_xlfn.XLOOKUP(INT(($A387-1)/12)+1,'ZC Curve'!$B$8:$B$107,'ZC Curve'!R$9:R$108,,0))^(1/12)-1</f>
        <v>0</v>
      </c>
      <c r="C387" s="77">
        <f>(1+_xlfn.XLOOKUP(INT(($A387-1)/12)+1,'ZC Curve'!$B$8:$B$107,'ZC Curve'!S$9:S$108,,0))^(1/12)-1</f>
        <v>0</v>
      </c>
      <c r="D387" s="77">
        <f>(1+_xlfn.XLOOKUP(INT(($A387-1)/12)+1,'ZC Curve'!$B$8:$B$107,'ZC Curve'!T$9:T$108,,0))^(1/12)-1</f>
        <v>0</v>
      </c>
      <c r="E387" s="57">
        <f t="shared" si="24"/>
        <v>1</v>
      </c>
      <c r="F387" s="57">
        <f t="shared" si="22"/>
        <v>1</v>
      </c>
      <c r="G387" s="57">
        <f t="shared" si="23"/>
        <v>1</v>
      </c>
      <c r="H387" s="129">
        <f>'Table 4 - Asset Cashflows'!F386</f>
        <v>0</v>
      </c>
      <c r="I387" s="129">
        <f>'Table 4 - Asset Cashflows'!C386</f>
        <v>0</v>
      </c>
    </row>
    <row r="388" spans="1:9" x14ac:dyDescent="0.25">
      <c r="A388" s="123">
        <f t="shared" si="25"/>
        <v>379</v>
      </c>
      <c r="B388" s="77">
        <f>(1+_xlfn.XLOOKUP(INT(($A388-1)/12)+1,'ZC Curve'!$B$8:$B$107,'ZC Curve'!R$9:R$108,,0))^(1/12)-1</f>
        <v>0</v>
      </c>
      <c r="C388" s="77">
        <f>(1+_xlfn.XLOOKUP(INT(($A388-1)/12)+1,'ZC Curve'!$B$8:$B$107,'ZC Curve'!S$9:S$108,,0))^(1/12)-1</f>
        <v>0</v>
      </c>
      <c r="D388" s="77">
        <f>(1+_xlfn.XLOOKUP(INT(($A388-1)/12)+1,'ZC Curve'!$B$8:$B$107,'ZC Curve'!T$9:T$108,,0))^(1/12)-1</f>
        <v>0</v>
      </c>
      <c r="E388" s="57">
        <f t="shared" si="24"/>
        <v>1</v>
      </c>
      <c r="F388" s="57">
        <f t="shared" si="22"/>
        <v>1</v>
      </c>
      <c r="G388" s="57">
        <f t="shared" si="23"/>
        <v>1</v>
      </c>
      <c r="H388" s="129">
        <f>'Table 4 - Asset Cashflows'!F387</f>
        <v>0</v>
      </c>
      <c r="I388" s="129">
        <f>'Table 4 - Asset Cashflows'!C387</f>
        <v>0</v>
      </c>
    </row>
    <row r="389" spans="1:9" x14ac:dyDescent="0.25">
      <c r="A389" s="123">
        <f t="shared" si="25"/>
        <v>380</v>
      </c>
      <c r="B389" s="77">
        <f>(1+_xlfn.XLOOKUP(INT(($A389-1)/12)+1,'ZC Curve'!$B$8:$B$107,'ZC Curve'!R$9:R$108,,0))^(1/12)-1</f>
        <v>0</v>
      </c>
      <c r="C389" s="77">
        <f>(1+_xlfn.XLOOKUP(INT(($A389-1)/12)+1,'ZC Curve'!$B$8:$B$107,'ZC Curve'!S$9:S$108,,0))^(1/12)-1</f>
        <v>0</v>
      </c>
      <c r="D389" s="77">
        <f>(1+_xlfn.XLOOKUP(INT(($A389-1)/12)+1,'ZC Curve'!$B$8:$B$107,'ZC Curve'!T$9:T$108,,0))^(1/12)-1</f>
        <v>0</v>
      </c>
      <c r="E389" s="57">
        <f t="shared" si="24"/>
        <v>1</v>
      </c>
      <c r="F389" s="57">
        <f t="shared" si="22"/>
        <v>1</v>
      </c>
      <c r="G389" s="57">
        <f t="shared" si="23"/>
        <v>1</v>
      </c>
      <c r="H389" s="129">
        <f>'Table 4 - Asset Cashflows'!F388</f>
        <v>0</v>
      </c>
      <c r="I389" s="129">
        <f>'Table 4 - Asset Cashflows'!C388</f>
        <v>0</v>
      </c>
    </row>
    <row r="390" spans="1:9" x14ac:dyDescent="0.25">
      <c r="A390" s="123">
        <f t="shared" si="25"/>
        <v>381</v>
      </c>
      <c r="B390" s="77">
        <f>(1+_xlfn.XLOOKUP(INT(($A390-1)/12)+1,'ZC Curve'!$B$8:$B$107,'ZC Curve'!R$9:R$108,,0))^(1/12)-1</f>
        <v>0</v>
      </c>
      <c r="C390" s="77">
        <f>(1+_xlfn.XLOOKUP(INT(($A390-1)/12)+1,'ZC Curve'!$B$8:$B$107,'ZC Curve'!S$9:S$108,,0))^(1/12)-1</f>
        <v>0</v>
      </c>
      <c r="D390" s="77">
        <f>(1+_xlfn.XLOOKUP(INT(($A390-1)/12)+1,'ZC Curve'!$B$8:$B$107,'ZC Curve'!T$9:T$108,,0))^(1/12)-1</f>
        <v>0</v>
      </c>
      <c r="E390" s="57">
        <f t="shared" si="24"/>
        <v>1</v>
      </c>
      <c r="F390" s="57">
        <f t="shared" si="22"/>
        <v>1</v>
      </c>
      <c r="G390" s="57">
        <f t="shared" si="23"/>
        <v>1</v>
      </c>
      <c r="H390" s="129">
        <f>'Table 4 - Asset Cashflows'!F389</f>
        <v>0</v>
      </c>
      <c r="I390" s="129">
        <f>'Table 4 - Asset Cashflows'!C389</f>
        <v>0</v>
      </c>
    </row>
    <row r="391" spans="1:9" x14ac:dyDescent="0.25">
      <c r="A391" s="123">
        <f t="shared" si="25"/>
        <v>382</v>
      </c>
      <c r="B391" s="77">
        <f>(1+_xlfn.XLOOKUP(INT(($A391-1)/12)+1,'ZC Curve'!$B$8:$B$107,'ZC Curve'!R$9:R$108,,0))^(1/12)-1</f>
        <v>0</v>
      </c>
      <c r="C391" s="77">
        <f>(1+_xlfn.XLOOKUP(INT(($A391-1)/12)+1,'ZC Curve'!$B$8:$B$107,'ZC Curve'!S$9:S$108,,0))^(1/12)-1</f>
        <v>0</v>
      </c>
      <c r="D391" s="77">
        <f>(1+_xlfn.XLOOKUP(INT(($A391-1)/12)+1,'ZC Curve'!$B$8:$B$107,'ZC Curve'!T$9:T$108,,0))^(1/12)-1</f>
        <v>0</v>
      </c>
      <c r="E391" s="57">
        <f t="shared" si="24"/>
        <v>1</v>
      </c>
      <c r="F391" s="57">
        <f t="shared" si="22"/>
        <v>1</v>
      </c>
      <c r="G391" s="57">
        <f t="shared" si="23"/>
        <v>1</v>
      </c>
      <c r="H391" s="129">
        <f>'Table 4 - Asset Cashflows'!F390</f>
        <v>0</v>
      </c>
      <c r="I391" s="129">
        <f>'Table 4 - Asset Cashflows'!C390</f>
        <v>0</v>
      </c>
    </row>
    <row r="392" spans="1:9" x14ac:dyDescent="0.25">
      <c r="A392" s="123">
        <f t="shared" si="25"/>
        <v>383</v>
      </c>
      <c r="B392" s="77">
        <f>(1+_xlfn.XLOOKUP(INT(($A392-1)/12)+1,'ZC Curve'!$B$8:$B$107,'ZC Curve'!R$9:R$108,,0))^(1/12)-1</f>
        <v>0</v>
      </c>
      <c r="C392" s="77">
        <f>(1+_xlfn.XLOOKUP(INT(($A392-1)/12)+1,'ZC Curve'!$B$8:$B$107,'ZC Curve'!S$9:S$108,,0))^(1/12)-1</f>
        <v>0</v>
      </c>
      <c r="D392" s="77">
        <f>(1+_xlfn.XLOOKUP(INT(($A392-1)/12)+1,'ZC Curve'!$B$8:$B$107,'ZC Curve'!T$9:T$108,,0))^(1/12)-1</f>
        <v>0</v>
      </c>
      <c r="E392" s="57">
        <f t="shared" si="24"/>
        <v>1</v>
      </c>
      <c r="F392" s="57">
        <f t="shared" si="22"/>
        <v>1</v>
      </c>
      <c r="G392" s="57">
        <f t="shared" si="23"/>
        <v>1</v>
      </c>
      <c r="H392" s="129">
        <f>'Table 4 - Asset Cashflows'!F391</f>
        <v>0</v>
      </c>
      <c r="I392" s="129">
        <f>'Table 4 - Asset Cashflows'!C391</f>
        <v>0</v>
      </c>
    </row>
    <row r="393" spans="1:9" x14ac:dyDescent="0.25">
      <c r="A393" s="123">
        <f t="shared" si="25"/>
        <v>384</v>
      </c>
      <c r="B393" s="77">
        <f>(1+_xlfn.XLOOKUP(INT(($A393-1)/12)+1,'ZC Curve'!$B$8:$B$107,'ZC Curve'!R$9:R$108,,0))^(1/12)-1</f>
        <v>0</v>
      </c>
      <c r="C393" s="77">
        <f>(1+_xlfn.XLOOKUP(INT(($A393-1)/12)+1,'ZC Curve'!$B$8:$B$107,'ZC Curve'!S$9:S$108,,0))^(1/12)-1</f>
        <v>0</v>
      </c>
      <c r="D393" s="77">
        <f>(1+_xlfn.XLOOKUP(INT(($A393-1)/12)+1,'ZC Curve'!$B$8:$B$107,'ZC Curve'!T$9:T$108,,0))^(1/12)-1</f>
        <v>0</v>
      </c>
      <c r="E393" s="57">
        <f t="shared" si="24"/>
        <v>1</v>
      </c>
      <c r="F393" s="57">
        <f t="shared" si="22"/>
        <v>1</v>
      </c>
      <c r="G393" s="57">
        <f t="shared" si="23"/>
        <v>1</v>
      </c>
      <c r="H393" s="129">
        <f>'Table 4 - Asset Cashflows'!F392</f>
        <v>0</v>
      </c>
      <c r="I393" s="129">
        <f>'Table 4 - Asset Cashflows'!C392</f>
        <v>0</v>
      </c>
    </row>
    <row r="394" spans="1:9" x14ac:dyDescent="0.25">
      <c r="A394" s="123">
        <f t="shared" si="25"/>
        <v>385</v>
      </c>
      <c r="B394" s="77">
        <f>(1+_xlfn.XLOOKUP(INT(($A394-1)/12)+1,'ZC Curve'!$B$8:$B$107,'ZC Curve'!R$9:R$108,,0))^(1/12)-1</f>
        <v>0</v>
      </c>
      <c r="C394" s="77">
        <f>(1+_xlfn.XLOOKUP(INT(($A394-1)/12)+1,'ZC Curve'!$B$8:$B$107,'ZC Curve'!S$9:S$108,,0))^(1/12)-1</f>
        <v>0</v>
      </c>
      <c r="D394" s="77">
        <f>(1+_xlfn.XLOOKUP(INT(($A394-1)/12)+1,'ZC Curve'!$B$8:$B$107,'ZC Curve'!T$9:T$108,,0))^(1/12)-1</f>
        <v>0</v>
      </c>
      <c r="E394" s="57">
        <f t="shared" si="24"/>
        <v>1</v>
      </c>
      <c r="F394" s="57">
        <f t="shared" si="22"/>
        <v>1</v>
      </c>
      <c r="G394" s="57">
        <f t="shared" si="23"/>
        <v>1</v>
      </c>
      <c r="H394" s="129">
        <f>'Table 4 - Asset Cashflows'!F393</f>
        <v>0</v>
      </c>
      <c r="I394" s="129">
        <f>'Table 4 - Asset Cashflows'!C393</f>
        <v>0</v>
      </c>
    </row>
    <row r="395" spans="1:9" x14ac:dyDescent="0.25">
      <c r="A395" s="123">
        <f t="shared" si="25"/>
        <v>386</v>
      </c>
      <c r="B395" s="77">
        <f>(1+_xlfn.XLOOKUP(INT(($A395-1)/12)+1,'ZC Curve'!$B$8:$B$107,'ZC Curve'!R$9:R$108,,0))^(1/12)-1</f>
        <v>0</v>
      </c>
      <c r="C395" s="77">
        <f>(1+_xlfn.XLOOKUP(INT(($A395-1)/12)+1,'ZC Curve'!$B$8:$B$107,'ZC Curve'!S$9:S$108,,0))^(1/12)-1</f>
        <v>0</v>
      </c>
      <c r="D395" s="77">
        <f>(1+_xlfn.XLOOKUP(INT(($A395-1)/12)+1,'ZC Curve'!$B$8:$B$107,'ZC Curve'!T$9:T$108,,0))^(1/12)-1</f>
        <v>0</v>
      </c>
      <c r="E395" s="57">
        <f t="shared" si="24"/>
        <v>1</v>
      </c>
      <c r="F395" s="57">
        <f t="shared" ref="F395:F458" si="26">F394/(1+C395)</f>
        <v>1</v>
      </c>
      <c r="G395" s="57">
        <f t="shared" ref="G395:G458" si="27">G394/(1+D395)</f>
        <v>1</v>
      </c>
      <c r="H395" s="129">
        <f>'Table 4 - Asset Cashflows'!F394</f>
        <v>0</v>
      </c>
      <c r="I395" s="129">
        <f>'Table 4 - Asset Cashflows'!C394</f>
        <v>0</v>
      </c>
    </row>
    <row r="396" spans="1:9" x14ac:dyDescent="0.25">
      <c r="A396" s="123">
        <f t="shared" si="25"/>
        <v>387</v>
      </c>
      <c r="B396" s="77">
        <f>(1+_xlfn.XLOOKUP(INT(($A396-1)/12)+1,'ZC Curve'!$B$8:$B$107,'ZC Curve'!R$9:R$108,,0))^(1/12)-1</f>
        <v>0</v>
      </c>
      <c r="C396" s="77">
        <f>(1+_xlfn.XLOOKUP(INT(($A396-1)/12)+1,'ZC Curve'!$B$8:$B$107,'ZC Curve'!S$9:S$108,,0))^(1/12)-1</f>
        <v>0</v>
      </c>
      <c r="D396" s="77">
        <f>(1+_xlfn.XLOOKUP(INT(($A396-1)/12)+1,'ZC Curve'!$B$8:$B$107,'ZC Curve'!T$9:T$108,,0))^(1/12)-1</f>
        <v>0</v>
      </c>
      <c r="E396" s="57">
        <f t="shared" ref="E396:E459" si="28">E395/(1+B396)</f>
        <v>1</v>
      </c>
      <c r="F396" s="57">
        <f t="shared" si="26"/>
        <v>1</v>
      </c>
      <c r="G396" s="57">
        <f t="shared" si="27"/>
        <v>1</v>
      </c>
      <c r="H396" s="129">
        <f>'Table 4 - Asset Cashflows'!F395</f>
        <v>0</v>
      </c>
      <c r="I396" s="129">
        <f>'Table 4 - Asset Cashflows'!C395</f>
        <v>0</v>
      </c>
    </row>
    <row r="397" spans="1:9" x14ac:dyDescent="0.25">
      <c r="A397" s="123">
        <f t="shared" si="25"/>
        <v>388</v>
      </c>
      <c r="B397" s="77">
        <f>(1+_xlfn.XLOOKUP(INT(($A397-1)/12)+1,'ZC Curve'!$B$8:$B$107,'ZC Curve'!R$9:R$108,,0))^(1/12)-1</f>
        <v>0</v>
      </c>
      <c r="C397" s="77">
        <f>(1+_xlfn.XLOOKUP(INT(($A397-1)/12)+1,'ZC Curve'!$B$8:$B$107,'ZC Curve'!S$9:S$108,,0))^(1/12)-1</f>
        <v>0</v>
      </c>
      <c r="D397" s="77">
        <f>(1+_xlfn.XLOOKUP(INT(($A397-1)/12)+1,'ZC Curve'!$B$8:$B$107,'ZC Curve'!T$9:T$108,,0))^(1/12)-1</f>
        <v>0</v>
      </c>
      <c r="E397" s="57">
        <f t="shared" si="28"/>
        <v>1</v>
      </c>
      <c r="F397" s="57">
        <f t="shared" si="26"/>
        <v>1</v>
      </c>
      <c r="G397" s="57">
        <f t="shared" si="27"/>
        <v>1</v>
      </c>
      <c r="H397" s="129">
        <f>'Table 4 - Asset Cashflows'!F396</f>
        <v>0</v>
      </c>
      <c r="I397" s="129">
        <f>'Table 4 - Asset Cashflows'!C396</f>
        <v>0</v>
      </c>
    </row>
    <row r="398" spans="1:9" x14ac:dyDescent="0.25">
      <c r="A398" s="123">
        <f t="shared" si="25"/>
        <v>389</v>
      </c>
      <c r="B398" s="77">
        <f>(1+_xlfn.XLOOKUP(INT(($A398-1)/12)+1,'ZC Curve'!$B$8:$B$107,'ZC Curve'!R$9:R$108,,0))^(1/12)-1</f>
        <v>0</v>
      </c>
      <c r="C398" s="77">
        <f>(1+_xlfn.XLOOKUP(INT(($A398-1)/12)+1,'ZC Curve'!$B$8:$B$107,'ZC Curve'!S$9:S$108,,0))^(1/12)-1</f>
        <v>0</v>
      </c>
      <c r="D398" s="77">
        <f>(1+_xlfn.XLOOKUP(INT(($A398-1)/12)+1,'ZC Curve'!$B$8:$B$107,'ZC Curve'!T$9:T$108,,0))^(1/12)-1</f>
        <v>0</v>
      </c>
      <c r="E398" s="57">
        <f t="shared" si="28"/>
        <v>1</v>
      </c>
      <c r="F398" s="57">
        <f t="shared" si="26"/>
        <v>1</v>
      </c>
      <c r="G398" s="57">
        <f t="shared" si="27"/>
        <v>1</v>
      </c>
      <c r="H398" s="129">
        <f>'Table 4 - Asset Cashflows'!F397</f>
        <v>0</v>
      </c>
      <c r="I398" s="129">
        <f>'Table 4 - Asset Cashflows'!C397</f>
        <v>0</v>
      </c>
    </row>
    <row r="399" spans="1:9" x14ac:dyDescent="0.25">
      <c r="A399" s="123">
        <f t="shared" si="25"/>
        <v>390</v>
      </c>
      <c r="B399" s="77">
        <f>(1+_xlfn.XLOOKUP(INT(($A399-1)/12)+1,'ZC Curve'!$B$8:$B$107,'ZC Curve'!R$9:R$108,,0))^(1/12)-1</f>
        <v>0</v>
      </c>
      <c r="C399" s="77">
        <f>(1+_xlfn.XLOOKUP(INT(($A399-1)/12)+1,'ZC Curve'!$B$8:$B$107,'ZC Curve'!S$9:S$108,,0))^(1/12)-1</f>
        <v>0</v>
      </c>
      <c r="D399" s="77">
        <f>(1+_xlfn.XLOOKUP(INT(($A399-1)/12)+1,'ZC Curve'!$B$8:$B$107,'ZC Curve'!T$9:T$108,,0))^(1/12)-1</f>
        <v>0</v>
      </c>
      <c r="E399" s="57">
        <f t="shared" si="28"/>
        <v>1</v>
      </c>
      <c r="F399" s="57">
        <f t="shared" si="26"/>
        <v>1</v>
      </c>
      <c r="G399" s="57">
        <f t="shared" si="27"/>
        <v>1</v>
      </c>
      <c r="H399" s="129">
        <f>'Table 4 - Asset Cashflows'!F398</f>
        <v>0</v>
      </c>
      <c r="I399" s="129">
        <f>'Table 4 - Asset Cashflows'!C398</f>
        <v>0</v>
      </c>
    </row>
    <row r="400" spans="1:9" x14ac:dyDescent="0.25">
      <c r="A400" s="123">
        <f t="shared" si="25"/>
        <v>391</v>
      </c>
      <c r="B400" s="77">
        <f>(1+_xlfn.XLOOKUP(INT(($A400-1)/12)+1,'ZC Curve'!$B$8:$B$107,'ZC Curve'!R$9:R$108,,0))^(1/12)-1</f>
        <v>0</v>
      </c>
      <c r="C400" s="77">
        <f>(1+_xlfn.XLOOKUP(INT(($A400-1)/12)+1,'ZC Curve'!$B$8:$B$107,'ZC Curve'!S$9:S$108,,0))^(1/12)-1</f>
        <v>0</v>
      </c>
      <c r="D400" s="77">
        <f>(1+_xlfn.XLOOKUP(INT(($A400-1)/12)+1,'ZC Curve'!$B$8:$B$107,'ZC Curve'!T$9:T$108,,0))^(1/12)-1</f>
        <v>0</v>
      </c>
      <c r="E400" s="57">
        <f t="shared" si="28"/>
        <v>1</v>
      </c>
      <c r="F400" s="57">
        <f t="shared" si="26"/>
        <v>1</v>
      </c>
      <c r="G400" s="57">
        <f t="shared" si="27"/>
        <v>1</v>
      </c>
      <c r="H400" s="129">
        <f>'Table 4 - Asset Cashflows'!F399</f>
        <v>0</v>
      </c>
      <c r="I400" s="129">
        <f>'Table 4 - Asset Cashflows'!C399</f>
        <v>0</v>
      </c>
    </row>
    <row r="401" spans="1:9" x14ac:dyDescent="0.25">
      <c r="A401" s="123">
        <f t="shared" si="25"/>
        <v>392</v>
      </c>
      <c r="B401" s="77">
        <f>(1+_xlfn.XLOOKUP(INT(($A401-1)/12)+1,'ZC Curve'!$B$8:$B$107,'ZC Curve'!R$9:R$108,,0))^(1/12)-1</f>
        <v>0</v>
      </c>
      <c r="C401" s="77">
        <f>(1+_xlfn.XLOOKUP(INT(($A401-1)/12)+1,'ZC Curve'!$B$8:$B$107,'ZC Curve'!S$9:S$108,,0))^(1/12)-1</f>
        <v>0</v>
      </c>
      <c r="D401" s="77">
        <f>(1+_xlfn.XLOOKUP(INT(($A401-1)/12)+1,'ZC Curve'!$B$8:$B$107,'ZC Curve'!T$9:T$108,,0))^(1/12)-1</f>
        <v>0</v>
      </c>
      <c r="E401" s="57">
        <f t="shared" si="28"/>
        <v>1</v>
      </c>
      <c r="F401" s="57">
        <f t="shared" si="26"/>
        <v>1</v>
      </c>
      <c r="G401" s="57">
        <f t="shared" si="27"/>
        <v>1</v>
      </c>
      <c r="H401" s="129">
        <f>'Table 4 - Asset Cashflows'!F400</f>
        <v>0</v>
      </c>
      <c r="I401" s="129">
        <f>'Table 4 - Asset Cashflows'!C400</f>
        <v>0</v>
      </c>
    </row>
    <row r="402" spans="1:9" x14ac:dyDescent="0.25">
      <c r="A402" s="123">
        <f t="shared" si="25"/>
        <v>393</v>
      </c>
      <c r="B402" s="77">
        <f>(1+_xlfn.XLOOKUP(INT(($A402-1)/12)+1,'ZC Curve'!$B$8:$B$107,'ZC Curve'!R$9:R$108,,0))^(1/12)-1</f>
        <v>0</v>
      </c>
      <c r="C402" s="77">
        <f>(1+_xlfn.XLOOKUP(INT(($A402-1)/12)+1,'ZC Curve'!$B$8:$B$107,'ZC Curve'!S$9:S$108,,0))^(1/12)-1</f>
        <v>0</v>
      </c>
      <c r="D402" s="77">
        <f>(1+_xlfn.XLOOKUP(INT(($A402-1)/12)+1,'ZC Curve'!$B$8:$B$107,'ZC Curve'!T$9:T$108,,0))^(1/12)-1</f>
        <v>0</v>
      </c>
      <c r="E402" s="57">
        <f t="shared" si="28"/>
        <v>1</v>
      </c>
      <c r="F402" s="57">
        <f t="shared" si="26"/>
        <v>1</v>
      </c>
      <c r="G402" s="57">
        <f t="shared" si="27"/>
        <v>1</v>
      </c>
      <c r="H402" s="129">
        <f>'Table 4 - Asset Cashflows'!F401</f>
        <v>0</v>
      </c>
      <c r="I402" s="129">
        <f>'Table 4 - Asset Cashflows'!C401</f>
        <v>0</v>
      </c>
    </row>
    <row r="403" spans="1:9" x14ac:dyDescent="0.25">
      <c r="A403" s="123">
        <f t="shared" si="25"/>
        <v>394</v>
      </c>
      <c r="B403" s="77">
        <f>(1+_xlfn.XLOOKUP(INT(($A403-1)/12)+1,'ZC Curve'!$B$8:$B$107,'ZC Curve'!R$9:R$108,,0))^(1/12)-1</f>
        <v>0</v>
      </c>
      <c r="C403" s="77">
        <f>(1+_xlfn.XLOOKUP(INT(($A403-1)/12)+1,'ZC Curve'!$B$8:$B$107,'ZC Curve'!S$9:S$108,,0))^(1/12)-1</f>
        <v>0</v>
      </c>
      <c r="D403" s="77">
        <f>(1+_xlfn.XLOOKUP(INT(($A403-1)/12)+1,'ZC Curve'!$B$8:$B$107,'ZC Curve'!T$9:T$108,,0))^(1/12)-1</f>
        <v>0</v>
      </c>
      <c r="E403" s="57">
        <f t="shared" si="28"/>
        <v>1</v>
      </c>
      <c r="F403" s="57">
        <f t="shared" si="26"/>
        <v>1</v>
      </c>
      <c r="G403" s="57">
        <f t="shared" si="27"/>
        <v>1</v>
      </c>
      <c r="H403" s="129">
        <f>'Table 4 - Asset Cashflows'!F402</f>
        <v>0</v>
      </c>
      <c r="I403" s="129">
        <f>'Table 4 - Asset Cashflows'!C402</f>
        <v>0</v>
      </c>
    </row>
    <row r="404" spans="1:9" x14ac:dyDescent="0.25">
      <c r="A404" s="123">
        <f t="shared" si="25"/>
        <v>395</v>
      </c>
      <c r="B404" s="77">
        <f>(1+_xlfn.XLOOKUP(INT(($A404-1)/12)+1,'ZC Curve'!$B$8:$B$107,'ZC Curve'!R$9:R$108,,0))^(1/12)-1</f>
        <v>0</v>
      </c>
      <c r="C404" s="77">
        <f>(1+_xlfn.XLOOKUP(INT(($A404-1)/12)+1,'ZC Curve'!$B$8:$B$107,'ZC Curve'!S$9:S$108,,0))^(1/12)-1</f>
        <v>0</v>
      </c>
      <c r="D404" s="77">
        <f>(1+_xlfn.XLOOKUP(INT(($A404-1)/12)+1,'ZC Curve'!$B$8:$B$107,'ZC Curve'!T$9:T$108,,0))^(1/12)-1</f>
        <v>0</v>
      </c>
      <c r="E404" s="57">
        <f t="shared" si="28"/>
        <v>1</v>
      </c>
      <c r="F404" s="57">
        <f t="shared" si="26"/>
        <v>1</v>
      </c>
      <c r="G404" s="57">
        <f t="shared" si="27"/>
        <v>1</v>
      </c>
      <c r="H404" s="129">
        <f>'Table 4 - Asset Cashflows'!F403</f>
        <v>0</v>
      </c>
      <c r="I404" s="129">
        <f>'Table 4 - Asset Cashflows'!C403</f>
        <v>0</v>
      </c>
    </row>
    <row r="405" spans="1:9" x14ac:dyDescent="0.25">
      <c r="A405" s="123">
        <f t="shared" si="25"/>
        <v>396</v>
      </c>
      <c r="B405" s="77">
        <f>(1+_xlfn.XLOOKUP(INT(($A405-1)/12)+1,'ZC Curve'!$B$8:$B$107,'ZC Curve'!R$9:R$108,,0))^(1/12)-1</f>
        <v>0</v>
      </c>
      <c r="C405" s="77">
        <f>(1+_xlfn.XLOOKUP(INT(($A405-1)/12)+1,'ZC Curve'!$B$8:$B$107,'ZC Curve'!S$9:S$108,,0))^(1/12)-1</f>
        <v>0</v>
      </c>
      <c r="D405" s="77">
        <f>(1+_xlfn.XLOOKUP(INT(($A405-1)/12)+1,'ZC Curve'!$B$8:$B$107,'ZC Curve'!T$9:T$108,,0))^(1/12)-1</f>
        <v>0</v>
      </c>
      <c r="E405" s="57">
        <f t="shared" si="28"/>
        <v>1</v>
      </c>
      <c r="F405" s="57">
        <f t="shared" si="26"/>
        <v>1</v>
      </c>
      <c r="G405" s="57">
        <f t="shared" si="27"/>
        <v>1</v>
      </c>
      <c r="H405" s="129">
        <f>'Table 4 - Asset Cashflows'!F404</f>
        <v>0</v>
      </c>
      <c r="I405" s="129">
        <f>'Table 4 - Asset Cashflows'!C404</f>
        <v>0</v>
      </c>
    </row>
    <row r="406" spans="1:9" x14ac:dyDescent="0.25">
      <c r="A406" s="123">
        <f t="shared" si="25"/>
        <v>397</v>
      </c>
      <c r="B406" s="77">
        <f>(1+_xlfn.XLOOKUP(INT(($A406-1)/12)+1,'ZC Curve'!$B$8:$B$107,'ZC Curve'!R$9:R$108,,0))^(1/12)-1</f>
        <v>0</v>
      </c>
      <c r="C406" s="77">
        <f>(1+_xlfn.XLOOKUP(INT(($A406-1)/12)+1,'ZC Curve'!$B$8:$B$107,'ZC Curve'!S$9:S$108,,0))^(1/12)-1</f>
        <v>0</v>
      </c>
      <c r="D406" s="77">
        <f>(1+_xlfn.XLOOKUP(INT(($A406-1)/12)+1,'ZC Curve'!$B$8:$B$107,'ZC Curve'!T$9:T$108,,0))^(1/12)-1</f>
        <v>0</v>
      </c>
      <c r="E406" s="57">
        <f t="shared" si="28"/>
        <v>1</v>
      </c>
      <c r="F406" s="57">
        <f t="shared" si="26"/>
        <v>1</v>
      </c>
      <c r="G406" s="57">
        <f t="shared" si="27"/>
        <v>1</v>
      </c>
      <c r="H406" s="129">
        <f>'Table 4 - Asset Cashflows'!F405</f>
        <v>0</v>
      </c>
      <c r="I406" s="129">
        <f>'Table 4 - Asset Cashflows'!C405</f>
        <v>0</v>
      </c>
    </row>
    <row r="407" spans="1:9" x14ac:dyDescent="0.25">
      <c r="A407" s="123">
        <f t="shared" ref="A407:A470" si="29">A406+1</f>
        <v>398</v>
      </c>
      <c r="B407" s="77">
        <f>(1+_xlfn.XLOOKUP(INT(($A407-1)/12)+1,'ZC Curve'!$B$8:$B$107,'ZC Curve'!R$9:R$108,,0))^(1/12)-1</f>
        <v>0</v>
      </c>
      <c r="C407" s="77">
        <f>(1+_xlfn.XLOOKUP(INT(($A407-1)/12)+1,'ZC Curve'!$B$8:$B$107,'ZC Curve'!S$9:S$108,,0))^(1/12)-1</f>
        <v>0</v>
      </c>
      <c r="D407" s="77">
        <f>(1+_xlfn.XLOOKUP(INT(($A407-1)/12)+1,'ZC Curve'!$B$8:$B$107,'ZC Curve'!T$9:T$108,,0))^(1/12)-1</f>
        <v>0</v>
      </c>
      <c r="E407" s="57">
        <f t="shared" si="28"/>
        <v>1</v>
      </c>
      <c r="F407" s="57">
        <f t="shared" si="26"/>
        <v>1</v>
      </c>
      <c r="G407" s="57">
        <f t="shared" si="27"/>
        <v>1</v>
      </c>
      <c r="H407" s="129">
        <f>'Table 4 - Asset Cashflows'!F406</f>
        <v>0</v>
      </c>
      <c r="I407" s="129">
        <f>'Table 4 - Asset Cashflows'!C406</f>
        <v>0</v>
      </c>
    </row>
    <row r="408" spans="1:9" x14ac:dyDescent="0.25">
      <c r="A408" s="123">
        <f t="shared" si="29"/>
        <v>399</v>
      </c>
      <c r="B408" s="77">
        <f>(1+_xlfn.XLOOKUP(INT(($A408-1)/12)+1,'ZC Curve'!$B$8:$B$107,'ZC Curve'!R$9:R$108,,0))^(1/12)-1</f>
        <v>0</v>
      </c>
      <c r="C408" s="77">
        <f>(1+_xlfn.XLOOKUP(INT(($A408-1)/12)+1,'ZC Curve'!$B$8:$B$107,'ZC Curve'!S$9:S$108,,0))^(1/12)-1</f>
        <v>0</v>
      </c>
      <c r="D408" s="77">
        <f>(1+_xlfn.XLOOKUP(INT(($A408-1)/12)+1,'ZC Curve'!$B$8:$B$107,'ZC Curve'!T$9:T$108,,0))^(1/12)-1</f>
        <v>0</v>
      </c>
      <c r="E408" s="57">
        <f t="shared" si="28"/>
        <v>1</v>
      </c>
      <c r="F408" s="57">
        <f t="shared" si="26"/>
        <v>1</v>
      </c>
      <c r="G408" s="57">
        <f t="shared" si="27"/>
        <v>1</v>
      </c>
      <c r="H408" s="129">
        <f>'Table 4 - Asset Cashflows'!F407</f>
        <v>0</v>
      </c>
      <c r="I408" s="129">
        <f>'Table 4 - Asset Cashflows'!C407</f>
        <v>0</v>
      </c>
    </row>
    <row r="409" spans="1:9" x14ac:dyDescent="0.25">
      <c r="A409" s="123">
        <f t="shared" si="29"/>
        <v>400</v>
      </c>
      <c r="B409" s="77">
        <f>(1+_xlfn.XLOOKUP(INT(($A409-1)/12)+1,'ZC Curve'!$B$8:$B$107,'ZC Curve'!R$9:R$108,,0))^(1/12)-1</f>
        <v>0</v>
      </c>
      <c r="C409" s="77">
        <f>(1+_xlfn.XLOOKUP(INT(($A409-1)/12)+1,'ZC Curve'!$B$8:$B$107,'ZC Curve'!S$9:S$108,,0))^(1/12)-1</f>
        <v>0</v>
      </c>
      <c r="D409" s="77">
        <f>(1+_xlfn.XLOOKUP(INT(($A409-1)/12)+1,'ZC Curve'!$B$8:$B$107,'ZC Curve'!T$9:T$108,,0))^(1/12)-1</f>
        <v>0</v>
      </c>
      <c r="E409" s="57">
        <f t="shared" si="28"/>
        <v>1</v>
      </c>
      <c r="F409" s="57">
        <f t="shared" si="26"/>
        <v>1</v>
      </c>
      <c r="G409" s="57">
        <f t="shared" si="27"/>
        <v>1</v>
      </c>
      <c r="H409" s="129">
        <f>'Table 4 - Asset Cashflows'!F408</f>
        <v>0</v>
      </c>
      <c r="I409" s="129">
        <f>'Table 4 - Asset Cashflows'!C408</f>
        <v>0</v>
      </c>
    </row>
    <row r="410" spans="1:9" x14ac:dyDescent="0.25">
      <c r="A410" s="123">
        <f t="shared" si="29"/>
        <v>401</v>
      </c>
      <c r="B410" s="77">
        <f>(1+_xlfn.XLOOKUP(INT(($A410-1)/12)+1,'ZC Curve'!$B$8:$B$107,'ZC Curve'!R$9:R$108,,0))^(1/12)-1</f>
        <v>0</v>
      </c>
      <c r="C410" s="77">
        <f>(1+_xlfn.XLOOKUP(INT(($A410-1)/12)+1,'ZC Curve'!$B$8:$B$107,'ZC Curve'!S$9:S$108,,0))^(1/12)-1</f>
        <v>0</v>
      </c>
      <c r="D410" s="77">
        <f>(1+_xlfn.XLOOKUP(INT(($A410-1)/12)+1,'ZC Curve'!$B$8:$B$107,'ZC Curve'!T$9:T$108,,0))^(1/12)-1</f>
        <v>0</v>
      </c>
      <c r="E410" s="57">
        <f t="shared" si="28"/>
        <v>1</v>
      </c>
      <c r="F410" s="57">
        <f t="shared" si="26"/>
        <v>1</v>
      </c>
      <c r="G410" s="57">
        <f t="shared" si="27"/>
        <v>1</v>
      </c>
      <c r="H410" s="129">
        <f>'Table 4 - Asset Cashflows'!F409</f>
        <v>0</v>
      </c>
      <c r="I410" s="129">
        <f>'Table 4 - Asset Cashflows'!C409</f>
        <v>0</v>
      </c>
    </row>
    <row r="411" spans="1:9" x14ac:dyDescent="0.25">
      <c r="A411" s="123">
        <f t="shared" si="29"/>
        <v>402</v>
      </c>
      <c r="B411" s="77">
        <f>(1+_xlfn.XLOOKUP(INT(($A411-1)/12)+1,'ZC Curve'!$B$8:$B$107,'ZC Curve'!R$9:R$108,,0))^(1/12)-1</f>
        <v>0</v>
      </c>
      <c r="C411" s="77">
        <f>(1+_xlfn.XLOOKUP(INT(($A411-1)/12)+1,'ZC Curve'!$B$8:$B$107,'ZC Curve'!S$9:S$108,,0))^(1/12)-1</f>
        <v>0</v>
      </c>
      <c r="D411" s="77">
        <f>(1+_xlfn.XLOOKUP(INT(($A411-1)/12)+1,'ZC Curve'!$B$8:$B$107,'ZC Curve'!T$9:T$108,,0))^(1/12)-1</f>
        <v>0</v>
      </c>
      <c r="E411" s="57">
        <f t="shared" si="28"/>
        <v>1</v>
      </c>
      <c r="F411" s="57">
        <f t="shared" si="26"/>
        <v>1</v>
      </c>
      <c r="G411" s="57">
        <f t="shared" si="27"/>
        <v>1</v>
      </c>
      <c r="H411" s="129">
        <f>'Table 4 - Asset Cashflows'!F410</f>
        <v>0</v>
      </c>
      <c r="I411" s="129">
        <f>'Table 4 - Asset Cashflows'!C410</f>
        <v>0</v>
      </c>
    </row>
    <row r="412" spans="1:9" x14ac:dyDescent="0.25">
      <c r="A412" s="123">
        <f t="shared" si="29"/>
        <v>403</v>
      </c>
      <c r="B412" s="77">
        <f>(1+_xlfn.XLOOKUP(INT(($A412-1)/12)+1,'ZC Curve'!$B$8:$B$107,'ZC Curve'!R$9:R$108,,0))^(1/12)-1</f>
        <v>0</v>
      </c>
      <c r="C412" s="77">
        <f>(1+_xlfn.XLOOKUP(INT(($A412-1)/12)+1,'ZC Curve'!$B$8:$B$107,'ZC Curve'!S$9:S$108,,0))^(1/12)-1</f>
        <v>0</v>
      </c>
      <c r="D412" s="77">
        <f>(1+_xlfn.XLOOKUP(INT(($A412-1)/12)+1,'ZC Curve'!$B$8:$B$107,'ZC Curve'!T$9:T$108,,0))^(1/12)-1</f>
        <v>0</v>
      </c>
      <c r="E412" s="57">
        <f t="shared" si="28"/>
        <v>1</v>
      </c>
      <c r="F412" s="57">
        <f t="shared" si="26"/>
        <v>1</v>
      </c>
      <c r="G412" s="57">
        <f t="shared" si="27"/>
        <v>1</v>
      </c>
      <c r="H412" s="129">
        <f>'Table 4 - Asset Cashflows'!F411</f>
        <v>0</v>
      </c>
      <c r="I412" s="129">
        <f>'Table 4 - Asset Cashflows'!C411</f>
        <v>0</v>
      </c>
    </row>
    <row r="413" spans="1:9" x14ac:dyDescent="0.25">
      <c r="A413" s="123">
        <f t="shared" si="29"/>
        <v>404</v>
      </c>
      <c r="B413" s="77">
        <f>(1+_xlfn.XLOOKUP(INT(($A413-1)/12)+1,'ZC Curve'!$B$8:$B$107,'ZC Curve'!R$9:R$108,,0))^(1/12)-1</f>
        <v>0</v>
      </c>
      <c r="C413" s="77">
        <f>(1+_xlfn.XLOOKUP(INT(($A413-1)/12)+1,'ZC Curve'!$B$8:$B$107,'ZC Curve'!S$9:S$108,,0))^(1/12)-1</f>
        <v>0</v>
      </c>
      <c r="D413" s="77">
        <f>(1+_xlfn.XLOOKUP(INT(($A413-1)/12)+1,'ZC Curve'!$B$8:$B$107,'ZC Curve'!T$9:T$108,,0))^(1/12)-1</f>
        <v>0</v>
      </c>
      <c r="E413" s="57">
        <f t="shared" si="28"/>
        <v>1</v>
      </c>
      <c r="F413" s="57">
        <f t="shared" si="26"/>
        <v>1</v>
      </c>
      <c r="G413" s="57">
        <f t="shared" si="27"/>
        <v>1</v>
      </c>
      <c r="H413" s="129">
        <f>'Table 4 - Asset Cashflows'!F412</f>
        <v>0</v>
      </c>
      <c r="I413" s="129">
        <f>'Table 4 - Asset Cashflows'!C412</f>
        <v>0</v>
      </c>
    </row>
    <row r="414" spans="1:9" x14ac:dyDescent="0.25">
      <c r="A414" s="123">
        <f t="shared" si="29"/>
        <v>405</v>
      </c>
      <c r="B414" s="77">
        <f>(1+_xlfn.XLOOKUP(INT(($A414-1)/12)+1,'ZC Curve'!$B$8:$B$107,'ZC Curve'!R$9:R$108,,0))^(1/12)-1</f>
        <v>0</v>
      </c>
      <c r="C414" s="77">
        <f>(1+_xlfn.XLOOKUP(INT(($A414-1)/12)+1,'ZC Curve'!$B$8:$B$107,'ZC Curve'!S$9:S$108,,0))^(1/12)-1</f>
        <v>0</v>
      </c>
      <c r="D414" s="77">
        <f>(1+_xlfn.XLOOKUP(INT(($A414-1)/12)+1,'ZC Curve'!$B$8:$B$107,'ZC Curve'!T$9:T$108,,0))^(1/12)-1</f>
        <v>0</v>
      </c>
      <c r="E414" s="57">
        <f t="shared" si="28"/>
        <v>1</v>
      </c>
      <c r="F414" s="57">
        <f t="shared" si="26"/>
        <v>1</v>
      </c>
      <c r="G414" s="57">
        <f t="shared" si="27"/>
        <v>1</v>
      </c>
      <c r="H414" s="129">
        <f>'Table 4 - Asset Cashflows'!F413</f>
        <v>0</v>
      </c>
      <c r="I414" s="129">
        <f>'Table 4 - Asset Cashflows'!C413</f>
        <v>0</v>
      </c>
    </row>
    <row r="415" spans="1:9" x14ac:dyDescent="0.25">
      <c r="A415" s="123">
        <f t="shared" si="29"/>
        <v>406</v>
      </c>
      <c r="B415" s="77">
        <f>(1+_xlfn.XLOOKUP(INT(($A415-1)/12)+1,'ZC Curve'!$B$8:$B$107,'ZC Curve'!R$9:R$108,,0))^(1/12)-1</f>
        <v>0</v>
      </c>
      <c r="C415" s="77">
        <f>(1+_xlfn.XLOOKUP(INT(($A415-1)/12)+1,'ZC Curve'!$B$8:$B$107,'ZC Curve'!S$9:S$108,,0))^(1/12)-1</f>
        <v>0</v>
      </c>
      <c r="D415" s="77">
        <f>(1+_xlfn.XLOOKUP(INT(($A415-1)/12)+1,'ZC Curve'!$B$8:$B$107,'ZC Curve'!T$9:T$108,,0))^(1/12)-1</f>
        <v>0</v>
      </c>
      <c r="E415" s="57">
        <f t="shared" si="28"/>
        <v>1</v>
      </c>
      <c r="F415" s="57">
        <f t="shared" si="26"/>
        <v>1</v>
      </c>
      <c r="G415" s="57">
        <f t="shared" si="27"/>
        <v>1</v>
      </c>
      <c r="H415" s="129">
        <f>'Table 4 - Asset Cashflows'!F414</f>
        <v>0</v>
      </c>
      <c r="I415" s="129">
        <f>'Table 4 - Asset Cashflows'!C414</f>
        <v>0</v>
      </c>
    </row>
    <row r="416" spans="1:9" x14ac:dyDescent="0.25">
      <c r="A416" s="123">
        <f t="shared" si="29"/>
        <v>407</v>
      </c>
      <c r="B416" s="77">
        <f>(1+_xlfn.XLOOKUP(INT(($A416-1)/12)+1,'ZC Curve'!$B$8:$B$107,'ZC Curve'!R$9:R$108,,0))^(1/12)-1</f>
        <v>0</v>
      </c>
      <c r="C416" s="77">
        <f>(1+_xlfn.XLOOKUP(INT(($A416-1)/12)+1,'ZC Curve'!$B$8:$B$107,'ZC Curve'!S$9:S$108,,0))^(1/12)-1</f>
        <v>0</v>
      </c>
      <c r="D416" s="77">
        <f>(1+_xlfn.XLOOKUP(INT(($A416-1)/12)+1,'ZC Curve'!$B$8:$B$107,'ZC Curve'!T$9:T$108,,0))^(1/12)-1</f>
        <v>0</v>
      </c>
      <c r="E416" s="57">
        <f t="shared" si="28"/>
        <v>1</v>
      </c>
      <c r="F416" s="57">
        <f t="shared" si="26"/>
        <v>1</v>
      </c>
      <c r="G416" s="57">
        <f t="shared" si="27"/>
        <v>1</v>
      </c>
      <c r="H416" s="129">
        <f>'Table 4 - Asset Cashflows'!F415</f>
        <v>0</v>
      </c>
      <c r="I416" s="129">
        <f>'Table 4 - Asset Cashflows'!C415</f>
        <v>0</v>
      </c>
    </row>
    <row r="417" spans="1:9" x14ac:dyDescent="0.25">
      <c r="A417" s="123">
        <f t="shared" si="29"/>
        <v>408</v>
      </c>
      <c r="B417" s="77">
        <f>(1+_xlfn.XLOOKUP(INT(($A417-1)/12)+1,'ZC Curve'!$B$8:$B$107,'ZC Curve'!R$9:R$108,,0))^(1/12)-1</f>
        <v>0</v>
      </c>
      <c r="C417" s="77">
        <f>(1+_xlfn.XLOOKUP(INT(($A417-1)/12)+1,'ZC Curve'!$B$8:$B$107,'ZC Curve'!S$9:S$108,,0))^(1/12)-1</f>
        <v>0</v>
      </c>
      <c r="D417" s="77">
        <f>(1+_xlfn.XLOOKUP(INT(($A417-1)/12)+1,'ZC Curve'!$B$8:$B$107,'ZC Curve'!T$9:T$108,,0))^(1/12)-1</f>
        <v>0</v>
      </c>
      <c r="E417" s="57">
        <f t="shared" si="28"/>
        <v>1</v>
      </c>
      <c r="F417" s="57">
        <f t="shared" si="26"/>
        <v>1</v>
      </c>
      <c r="G417" s="57">
        <f t="shared" si="27"/>
        <v>1</v>
      </c>
      <c r="H417" s="129">
        <f>'Table 4 - Asset Cashflows'!F416</f>
        <v>0</v>
      </c>
      <c r="I417" s="129">
        <f>'Table 4 - Asset Cashflows'!C416</f>
        <v>0</v>
      </c>
    </row>
    <row r="418" spans="1:9" x14ac:dyDescent="0.25">
      <c r="A418" s="123">
        <f t="shared" si="29"/>
        <v>409</v>
      </c>
      <c r="B418" s="77">
        <f>(1+_xlfn.XLOOKUP(INT(($A418-1)/12)+1,'ZC Curve'!$B$8:$B$107,'ZC Curve'!R$9:R$108,,0))^(1/12)-1</f>
        <v>0</v>
      </c>
      <c r="C418" s="77">
        <f>(1+_xlfn.XLOOKUP(INT(($A418-1)/12)+1,'ZC Curve'!$B$8:$B$107,'ZC Curve'!S$9:S$108,,0))^(1/12)-1</f>
        <v>0</v>
      </c>
      <c r="D418" s="77">
        <f>(1+_xlfn.XLOOKUP(INT(($A418-1)/12)+1,'ZC Curve'!$B$8:$B$107,'ZC Curve'!T$9:T$108,,0))^(1/12)-1</f>
        <v>0</v>
      </c>
      <c r="E418" s="57">
        <f t="shared" si="28"/>
        <v>1</v>
      </c>
      <c r="F418" s="57">
        <f t="shared" si="26"/>
        <v>1</v>
      </c>
      <c r="G418" s="57">
        <f t="shared" si="27"/>
        <v>1</v>
      </c>
      <c r="H418" s="129">
        <f>'Table 4 - Asset Cashflows'!F417</f>
        <v>0</v>
      </c>
      <c r="I418" s="129">
        <f>'Table 4 - Asset Cashflows'!C417</f>
        <v>0</v>
      </c>
    </row>
    <row r="419" spans="1:9" x14ac:dyDescent="0.25">
      <c r="A419" s="123">
        <f t="shared" si="29"/>
        <v>410</v>
      </c>
      <c r="B419" s="77">
        <f>(1+_xlfn.XLOOKUP(INT(($A419-1)/12)+1,'ZC Curve'!$B$8:$B$107,'ZC Curve'!R$9:R$108,,0))^(1/12)-1</f>
        <v>0</v>
      </c>
      <c r="C419" s="77">
        <f>(1+_xlfn.XLOOKUP(INT(($A419-1)/12)+1,'ZC Curve'!$B$8:$B$107,'ZC Curve'!S$9:S$108,,0))^(1/12)-1</f>
        <v>0</v>
      </c>
      <c r="D419" s="77">
        <f>(1+_xlfn.XLOOKUP(INT(($A419-1)/12)+1,'ZC Curve'!$B$8:$B$107,'ZC Curve'!T$9:T$108,,0))^(1/12)-1</f>
        <v>0</v>
      </c>
      <c r="E419" s="57">
        <f t="shared" si="28"/>
        <v>1</v>
      </c>
      <c r="F419" s="57">
        <f t="shared" si="26"/>
        <v>1</v>
      </c>
      <c r="G419" s="57">
        <f t="shared" si="27"/>
        <v>1</v>
      </c>
      <c r="H419" s="129">
        <f>'Table 4 - Asset Cashflows'!F418</f>
        <v>0</v>
      </c>
      <c r="I419" s="129">
        <f>'Table 4 - Asset Cashflows'!C418</f>
        <v>0</v>
      </c>
    </row>
    <row r="420" spans="1:9" x14ac:dyDescent="0.25">
      <c r="A420" s="123">
        <f t="shared" si="29"/>
        <v>411</v>
      </c>
      <c r="B420" s="77">
        <f>(1+_xlfn.XLOOKUP(INT(($A420-1)/12)+1,'ZC Curve'!$B$8:$B$107,'ZC Curve'!R$9:R$108,,0))^(1/12)-1</f>
        <v>0</v>
      </c>
      <c r="C420" s="77">
        <f>(1+_xlfn.XLOOKUP(INT(($A420-1)/12)+1,'ZC Curve'!$B$8:$B$107,'ZC Curve'!S$9:S$108,,0))^(1/12)-1</f>
        <v>0</v>
      </c>
      <c r="D420" s="77">
        <f>(1+_xlfn.XLOOKUP(INT(($A420-1)/12)+1,'ZC Curve'!$B$8:$B$107,'ZC Curve'!T$9:T$108,,0))^(1/12)-1</f>
        <v>0</v>
      </c>
      <c r="E420" s="57">
        <f t="shared" si="28"/>
        <v>1</v>
      </c>
      <c r="F420" s="57">
        <f t="shared" si="26"/>
        <v>1</v>
      </c>
      <c r="G420" s="57">
        <f t="shared" si="27"/>
        <v>1</v>
      </c>
      <c r="H420" s="129">
        <f>'Table 4 - Asset Cashflows'!F419</f>
        <v>0</v>
      </c>
      <c r="I420" s="129">
        <f>'Table 4 - Asset Cashflows'!C419</f>
        <v>0</v>
      </c>
    </row>
    <row r="421" spans="1:9" x14ac:dyDescent="0.25">
      <c r="A421" s="123">
        <f t="shared" si="29"/>
        <v>412</v>
      </c>
      <c r="B421" s="77">
        <f>(1+_xlfn.XLOOKUP(INT(($A421-1)/12)+1,'ZC Curve'!$B$8:$B$107,'ZC Curve'!R$9:R$108,,0))^(1/12)-1</f>
        <v>0</v>
      </c>
      <c r="C421" s="77">
        <f>(1+_xlfn.XLOOKUP(INT(($A421-1)/12)+1,'ZC Curve'!$B$8:$B$107,'ZC Curve'!S$9:S$108,,0))^(1/12)-1</f>
        <v>0</v>
      </c>
      <c r="D421" s="77">
        <f>(1+_xlfn.XLOOKUP(INT(($A421-1)/12)+1,'ZC Curve'!$B$8:$B$107,'ZC Curve'!T$9:T$108,,0))^(1/12)-1</f>
        <v>0</v>
      </c>
      <c r="E421" s="57">
        <f t="shared" si="28"/>
        <v>1</v>
      </c>
      <c r="F421" s="57">
        <f t="shared" si="26"/>
        <v>1</v>
      </c>
      <c r="G421" s="57">
        <f t="shared" si="27"/>
        <v>1</v>
      </c>
      <c r="H421" s="129">
        <f>'Table 4 - Asset Cashflows'!F420</f>
        <v>0</v>
      </c>
      <c r="I421" s="129">
        <f>'Table 4 - Asset Cashflows'!C420</f>
        <v>0</v>
      </c>
    </row>
    <row r="422" spans="1:9" x14ac:dyDescent="0.25">
      <c r="A422" s="123">
        <f t="shared" si="29"/>
        <v>413</v>
      </c>
      <c r="B422" s="77">
        <f>(1+_xlfn.XLOOKUP(INT(($A422-1)/12)+1,'ZC Curve'!$B$8:$B$107,'ZC Curve'!R$9:R$108,,0))^(1/12)-1</f>
        <v>0</v>
      </c>
      <c r="C422" s="77">
        <f>(1+_xlfn.XLOOKUP(INT(($A422-1)/12)+1,'ZC Curve'!$B$8:$B$107,'ZC Curve'!S$9:S$108,,0))^(1/12)-1</f>
        <v>0</v>
      </c>
      <c r="D422" s="77">
        <f>(1+_xlfn.XLOOKUP(INT(($A422-1)/12)+1,'ZC Curve'!$B$8:$B$107,'ZC Curve'!T$9:T$108,,0))^(1/12)-1</f>
        <v>0</v>
      </c>
      <c r="E422" s="57">
        <f t="shared" si="28"/>
        <v>1</v>
      </c>
      <c r="F422" s="57">
        <f t="shared" si="26"/>
        <v>1</v>
      </c>
      <c r="G422" s="57">
        <f t="shared" si="27"/>
        <v>1</v>
      </c>
      <c r="H422" s="129">
        <f>'Table 4 - Asset Cashflows'!F421</f>
        <v>0</v>
      </c>
      <c r="I422" s="129">
        <f>'Table 4 - Asset Cashflows'!C421</f>
        <v>0</v>
      </c>
    </row>
    <row r="423" spans="1:9" x14ac:dyDescent="0.25">
      <c r="A423" s="123">
        <f t="shared" si="29"/>
        <v>414</v>
      </c>
      <c r="B423" s="77">
        <f>(1+_xlfn.XLOOKUP(INT(($A423-1)/12)+1,'ZC Curve'!$B$8:$B$107,'ZC Curve'!R$9:R$108,,0))^(1/12)-1</f>
        <v>0</v>
      </c>
      <c r="C423" s="77">
        <f>(1+_xlfn.XLOOKUP(INT(($A423-1)/12)+1,'ZC Curve'!$B$8:$B$107,'ZC Curve'!S$9:S$108,,0))^(1/12)-1</f>
        <v>0</v>
      </c>
      <c r="D423" s="77">
        <f>(1+_xlfn.XLOOKUP(INT(($A423-1)/12)+1,'ZC Curve'!$B$8:$B$107,'ZC Curve'!T$9:T$108,,0))^(1/12)-1</f>
        <v>0</v>
      </c>
      <c r="E423" s="57">
        <f t="shared" si="28"/>
        <v>1</v>
      </c>
      <c r="F423" s="57">
        <f t="shared" si="26"/>
        <v>1</v>
      </c>
      <c r="G423" s="57">
        <f t="shared" si="27"/>
        <v>1</v>
      </c>
      <c r="H423" s="129">
        <f>'Table 4 - Asset Cashflows'!F422</f>
        <v>0</v>
      </c>
      <c r="I423" s="129">
        <f>'Table 4 - Asset Cashflows'!C422</f>
        <v>0</v>
      </c>
    </row>
    <row r="424" spans="1:9" x14ac:dyDescent="0.25">
      <c r="A424" s="123">
        <f t="shared" si="29"/>
        <v>415</v>
      </c>
      <c r="B424" s="77">
        <f>(1+_xlfn.XLOOKUP(INT(($A424-1)/12)+1,'ZC Curve'!$B$8:$B$107,'ZC Curve'!R$9:R$108,,0))^(1/12)-1</f>
        <v>0</v>
      </c>
      <c r="C424" s="77">
        <f>(1+_xlfn.XLOOKUP(INT(($A424-1)/12)+1,'ZC Curve'!$B$8:$B$107,'ZC Curve'!S$9:S$108,,0))^(1/12)-1</f>
        <v>0</v>
      </c>
      <c r="D424" s="77">
        <f>(1+_xlfn.XLOOKUP(INT(($A424-1)/12)+1,'ZC Curve'!$B$8:$B$107,'ZC Curve'!T$9:T$108,,0))^(1/12)-1</f>
        <v>0</v>
      </c>
      <c r="E424" s="57">
        <f t="shared" si="28"/>
        <v>1</v>
      </c>
      <c r="F424" s="57">
        <f t="shared" si="26"/>
        <v>1</v>
      </c>
      <c r="G424" s="57">
        <f t="shared" si="27"/>
        <v>1</v>
      </c>
      <c r="H424" s="129">
        <f>'Table 4 - Asset Cashflows'!F423</f>
        <v>0</v>
      </c>
      <c r="I424" s="129">
        <f>'Table 4 - Asset Cashflows'!C423</f>
        <v>0</v>
      </c>
    </row>
    <row r="425" spans="1:9" x14ac:dyDescent="0.25">
      <c r="A425" s="123">
        <f t="shared" si="29"/>
        <v>416</v>
      </c>
      <c r="B425" s="77">
        <f>(1+_xlfn.XLOOKUP(INT(($A425-1)/12)+1,'ZC Curve'!$B$8:$B$107,'ZC Curve'!R$9:R$108,,0))^(1/12)-1</f>
        <v>0</v>
      </c>
      <c r="C425" s="77">
        <f>(1+_xlfn.XLOOKUP(INT(($A425-1)/12)+1,'ZC Curve'!$B$8:$B$107,'ZC Curve'!S$9:S$108,,0))^(1/12)-1</f>
        <v>0</v>
      </c>
      <c r="D425" s="77">
        <f>(1+_xlfn.XLOOKUP(INT(($A425-1)/12)+1,'ZC Curve'!$B$8:$B$107,'ZC Curve'!T$9:T$108,,0))^(1/12)-1</f>
        <v>0</v>
      </c>
      <c r="E425" s="57">
        <f t="shared" si="28"/>
        <v>1</v>
      </c>
      <c r="F425" s="57">
        <f t="shared" si="26"/>
        <v>1</v>
      </c>
      <c r="G425" s="57">
        <f t="shared" si="27"/>
        <v>1</v>
      </c>
      <c r="H425" s="129">
        <f>'Table 4 - Asset Cashflows'!F424</f>
        <v>0</v>
      </c>
      <c r="I425" s="129">
        <f>'Table 4 - Asset Cashflows'!C424</f>
        <v>0</v>
      </c>
    </row>
    <row r="426" spans="1:9" x14ac:dyDescent="0.25">
      <c r="A426" s="123">
        <f t="shared" si="29"/>
        <v>417</v>
      </c>
      <c r="B426" s="77">
        <f>(1+_xlfn.XLOOKUP(INT(($A426-1)/12)+1,'ZC Curve'!$B$8:$B$107,'ZC Curve'!R$9:R$108,,0))^(1/12)-1</f>
        <v>0</v>
      </c>
      <c r="C426" s="77">
        <f>(1+_xlfn.XLOOKUP(INT(($A426-1)/12)+1,'ZC Curve'!$B$8:$B$107,'ZC Curve'!S$9:S$108,,0))^(1/12)-1</f>
        <v>0</v>
      </c>
      <c r="D426" s="77">
        <f>(1+_xlfn.XLOOKUP(INT(($A426-1)/12)+1,'ZC Curve'!$B$8:$B$107,'ZC Curve'!T$9:T$108,,0))^(1/12)-1</f>
        <v>0</v>
      </c>
      <c r="E426" s="57">
        <f t="shared" si="28"/>
        <v>1</v>
      </c>
      <c r="F426" s="57">
        <f t="shared" si="26"/>
        <v>1</v>
      </c>
      <c r="G426" s="57">
        <f t="shared" si="27"/>
        <v>1</v>
      </c>
      <c r="H426" s="129">
        <f>'Table 4 - Asset Cashflows'!F425</f>
        <v>0</v>
      </c>
      <c r="I426" s="129">
        <f>'Table 4 - Asset Cashflows'!C425</f>
        <v>0</v>
      </c>
    </row>
    <row r="427" spans="1:9" x14ac:dyDescent="0.25">
      <c r="A427" s="123">
        <f t="shared" si="29"/>
        <v>418</v>
      </c>
      <c r="B427" s="77">
        <f>(1+_xlfn.XLOOKUP(INT(($A427-1)/12)+1,'ZC Curve'!$B$8:$B$107,'ZC Curve'!R$9:R$108,,0))^(1/12)-1</f>
        <v>0</v>
      </c>
      <c r="C427" s="77">
        <f>(1+_xlfn.XLOOKUP(INT(($A427-1)/12)+1,'ZC Curve'!$B$8:$B$107,'ZC Curve'!S$9:S$108,,0))^(1/12)-1</f>
        <v>0</v>
      </c>
      <c r="D427" s="77">
        <f>(1+_xlfn.XLOOKUP(INT(($A427-1)/12)+1,'ZC Curve'!$B$8:$B$107,'ZC Curve'!T$9:T$108,,0))^(1/12)-1</f>
        <v>0</v>
      </c>
      <c r="E427" s="57">
        <f t="shared" si="28"/>
        <v>1</v>
      </c>
      <c r="F427" s="57">
        <f t="shared" si="26"/>
        <v>1</v>
      </c>
      <c r="G427" s="57">
        <f t="shared" si="27"/>
        <v>1</v>
      </c>
      <c r="H427" s="129">
        <f>'Table 4 - Asset Cashflows'!F426</f>
        <v>0</v>
      </c>
      <c r="I427" s="129">
        <f>'Table 4 - Asset Cashflows'!C426</f>
        <v>0</v>
      </c>
    </row>
    <row r="428" spans="1:9" x14ac:dyDescent="0.25">
      <c r="A428" s="123">
        <f t="shared" si="29"/>
        <v>419</v>
      </c>
      <c r="B428" s="77">
        <f>(1+_xlfn.XLOOKUP(INT(($A428-1)/12)+1,'ZC Curve'!$B$8:$B$107,'ZC Curve'!R$9:R$108,,0))^(1/12)-1</f>
        <v>0</v>
      </c>
      <c r="C428" s="77">
        <f>(1+_xlfn.XLOOKUP(INT(($A428-1)/12)+1,'ZC Curve'!$B$8:$B$107,'ZC Curve'!S$9:S$108,,0))^(1/12)-1</f>
        <v>0</v>
      </c>
      <c r="D428" s="77">
        <f>(1+_xlfn.XLOOKUP(INT(($A428-1)/12)+1,'ZC Curve'!$B$8:$B$107,'ZC Curve'!T$9:T$108,,0))^(1/12)-1</f>
        <v>0</v>
      </c>
      <c r="E428" s="57">
        <f t="shared" si="28"/>
        <v>1</v>
      </c>
      <c r="F428" s="57">
        <f t="shared" si="26"/>
        <v>1</v>
      </c>
      <c r="G428" s="57">
        <f t="shared" si="27"/>
        <v>1</v>
      </c>
      <c r="H428" s="129">
        <f>'Table 4 - Asset Cashflows'!F427</f>
        <v>0</v>
      </c>
      <c r="I428" s="129">
        <f>'Table 4 - Asset Cashflows'!C427</f>
        <v>0</v>
      </c>
    </row>
    <row r="429" spans="1:9" x14ac:dyDescent="0.25">
      <c r="A429" s="123">
        <f t="shared" si="29"/>
        <v>420</v>
      </c>
      <c r="B429" s="77">
        <f>(1+_xlfn.XLOOKUP(INT(($A429-1)/12)+1,'ZC Curve'!$B$8:$B$107,'ZC Curve'!R$9:R$108,,0))^(1/12)-1</f>
        <v>0</v>
      </c>
      <c r="C429" s="77">
        <f>(1+_xlfn.XLOOKUP(INT(($A429-1)/12)+1,'ZC Curve'!$B$8:$B$107,'ZC Curve'!S$9:S$108,,0))^(1/12)-1</f>
        <v>0</v>
      </c>
      <c r="D429" s="77">
        <f>(1+_xlfn.XLOOKUP(INT(($A429-1)/12)+1,'ZC Curve'!$B$8:$B$107,'ZC Curve'!T$9:T$108,,0))^(1/12)-1</f>
        <v>0</v>
      </c>
      <c r="E429" s="57">
        <f t="shared" si="28"/>
        <v>1</v>
      </c>
      <c r="F429" s="57">
        <f t="shared" si="26"/>
        <v>1</v>
      </c>
      <c r="G429" s="57">
        <f t="shared" si="27"/>
        <v>1</v>
      </c>
      <c r="H429" s="129">
        <f>'Table 4 - Asset Cashflows'!F428</f>
        <v>0</v>
      </c>
      <c r="I429" s="129">
        <f>'Table 4 - Asset Cashflows'!C428</f>
        <v>0</v>
      </c>
    </row>
    <row r="430" spans="1:9" x14ac:dyDescent="0.25">
      <c r="A430" s="123">
        <f t="shared" si="29"/>
        <v>421</v>
      </c>
      <c r="B430" s="77">
        <f>(1+_xlfn.XLOOKUP(INT(($A430-1)/12)+1,'ZC Curve'!$B$8:$B$107,'ZC Curve'!R$9:R$108,,0))^(1/12)-1</f>
        <v>0</v>
      </c>
      <c r="C430" s="77">
        <f>(1+_xlfn.XLOOKUP(INT(($A430-1)/12)+1,'ZC Curve'!$B$8:$B$107,'ZC Curve'!S$9:S$108,,0))^(1/12)-1</f>
        <v>0</v>
      </c>
      <c r="D430" s="77">
        <f>(1+_xlfn.XLOOKUP(INT(($A430-1)/12)+1,'ZC Curve'!$B$8:$B$107,'ZC Curve'!T$9:T$108,,0))^(1/12)-1</f>
        <v>0</v>
      </c>
      <c r="E430" s="57">
        <f t="shared" si="28"/>
        <v>1</v>
      </c>
      <c r="F430" s="57">
        <f t="shared" si="26"/>
        <v>1</v>
      </c>
      <c r="G430" s="57">
        <f t="shared" si="27"/>
        <v>1</v>
      </c>
      <c r="H430" s="129">
        <f>'Table 4 - Asset Cashflows'!F429</f>
        <v>0</v>
      </c>
      <c r="I430" s="129">
        <f>'Table 4 - Asset Cashflows'!C429</f>
        <v>0</v>
      </c>
    </row>
    <row r="431" spans="1:9" x14ac:dyDescent="0.25">
      <c r="A431" s="123">
        <f t="shared" si="29"/>
        <v>422</v>
      </c>
      <c r="B431" s="77">
        <f>(1+_xlfn.XLOOKUP(INT(($A431-1)/12)+1,'ZC Curve'!$B$8:$B$107,'ZC Curve'!R$9:R$108,,0))^(1/12)-1</f>
        <v>0</v>
      </c>
      <c r="C431" s="77">
        <f>(1+_xlfn.XLOOKUP(INT(($A431-1)/12)+1,'ZC Curve'!$B$8:$B$107,'ZC Curve'!S$9:S$108,,0))^(1/12)-1</f>
        <v>0</v>
      </c>
      <c r="D431" s="77">
        <f>(1+_xlfn.XLOOKUP(INT(($A431-1)/12)+1,'ZC Curve'!$B$8:$B$107,'ZC Curve'!T$9:T$108,,0))^(1/12)-1</f>
        <v>0</v>
      </c>
      <c r="E431" s="57">
        <f t="shared" si="28"/>
        <v>1</v>
      </c>
      <c r="F431" s="57">
        <f t="shared" si="26"/>
        <v>1</v>
      </c>
      <c r="G431" s="57">
        <f t="shared" si="27"/>
        <v>1</v>
      </c>
      <c r="H431" s="129">
        <f>'Table 4 - Asset Cashflows'!F430</f>
        <v>0</v>
      </c>
      <c r="I431" s="129">
        <f>'Table 4 - Asset Cashflows'!C430</f>
        <v>0</v>
      </c>
    </row>
    <row r="432" spans="1:9" x14ac:dyDescent="0.25">
      <c r="A432" s="123">
        <f t="shared" si="29"/>
        <v>423</v>
      </c>
      <c r="B432" s="77">
        <f>(1+_xlfn.XLOOKUP(INT(($A432-1)/12)+1,'ZC Curve'!$B$8:$B$107,'ZC Curve'!R$9:R$108,,0))^(1/12)-1</f>
        <v>0</v>
      </c>
      <c r="C432" s="77">
        <f>(1+_xlfn.XLOOKUP(INT(($A432-1)/12)+1,'ZC Curve'!$B$8:$B$107,'ZC Curve'!S$9:S$108,,0))^(1/12)-1</f>
        <v>0</v>
      </c>
      <c r="D432" s="77">
        <f>(1+_xlfn.XLOOKUP(INT(($A432-1)/12)+1,'ZC Curve'!$B$8:$B$107,'ZC Curve'!T$9:T$108,,0))^(1/12)-1</f>
        <v>0</v>
      </c>
      <c r="E432" s="57">
        <f t="shared" si="28"/>
        <v>1</v>
      </c>
      <c r="F432" s="57">
        <f t="shared" si="26"/>
        <v>1</v>
      </c>
      <c r="G432" s="57">
        <f t="shared" si="27"/>
        <v>1</v>
      </c>
      <c r="H432" s="129">
        <f>'Table 4 - Asset Cashflows'!F431</f>
        <v>0</v>
      </c>
      <c r="I432" s="129">
        <f>'Table 4 - Asset Cashflows'!C431</f>
        <v>0</v>
      </c>
    </row>
    <row r="433" spans="1:9" x14ac:dyDescent="0.25">
      <c r="A433" s="123">
        <f t="shared" si="29"/>
        <v>424</v>
      </c>
      <c r="B433" s="77">
        <f>(1+_xlfn.XLOOKUP(INT(($A433-1)/12)+1,'ZC Curve'!$B$8:$B$107,'ZC Curve'!R$9:R$108,,0))^(1/12)-1</f>
        <v>0</v>
      </c>
      <c r="C433" s="77">
        <f>(1+_xlfn.XLOOKUP(INT(($A433-1)/12)+1,'ZC Curve'!$B$8:$B$107,'ZC Curve'!S$9:S$108,,0))^(1/12)-1</f>
        <v>0</v>
      </c>
      <c r="D433" s="77">
        <f>(1+_xlfn.XLOOKUP(INT(($A433-1)/12)+1,'ZC Curve'!$B$8:$B$107,'ZC Curve'!T$9:T$108,,0))^(1/12)-1</f>
        <v>0</v>
      </c>
      <c r="E433" s="57">
        <f t="shared" si="28"/>
        <v>1</v>
      </c>
      <c r="F433" s="57">
        <f t="shared" si="26"/>
        <v>1</v>
      </c>
      <c r="G433" s="57">
        <f t="shared" si="27"/>
        <v>1</v>
      </c>
      <c r="H433" s="129">
        <f>'Table 4 - Asset Cashflows'!F432</f>
        <v>0</v>
      </c>
      <c r="I433" s="129">
        <f>'Table 4 - Asset Cashflows'!C432</f>
        <v>0</v>
      </c>
    </row>
    <row r="434" spans="1:9" x14ac:dyDescent="0.25">
      <c r="A434" s="123">
        <f t="shared" si="29"/>
        <v>425</v>
      </c>
      <c r="B434" s="77">
        <f>(1+_xlfn.XLOOKUP(INT(($A434-1)/12)+1,'ZC Curve'!$B$8:$B$107,'ZC Curve'!R$9:R$108,,0))^(1/12)-1</f>
        <v>0</v>
      </c>
      <c r="C434" s="77">
        <f>(1+_xlfn.XLOOKUP(INT(($A434-1)/12)+1,'ZC Curve'!$B$8:$B$107,'ZC Curve'!S$9:S$108,,0))^(1/12)-1</f>
        <v>0</v>
      </c>
      <c r="D434" s="77">
        <f>(1+_xlfn.XLOOKUP(INT(($A434-1)/12)+1,'ZC Curve'!$B$8:$B$107,'ZC Curve'!T$9:T$108,,0))^(1/12)-1</f>
        <v>0</v>
      </c>
      <c r="E434" s="57">
        <f t="shared" si="28"/>
        <v>1</v>
      </c>
      <c r="F434" s="57">
        <f t="shared" si="26"/>
        <v>1</v>
      </c>
      <c r="G434" s="57">
        <f t="shared" si="27"/>
        <v>1</v>
      </c>
      <c r="H434" s="129">
        <f>'Table 4 - Asset Cashflows'!F433</f>
        <v>0</v>
      </c>
      <c r="I434" s="129">
        <f>'Table 4 - Asset Cashflows'!C433</f>
        <v>0</v>
      </c>
    </row>
    <row r="435" spans="1:9" x14ac:dyDescent="0.25">
      <c r="A435" s="123">
        <f t="shared" si="29"/>
        <v>426</v>
      </c>
      <c r="B435" s="77">
        <f>(1+_xlfn.XLOOKUP(INT(($A435-1)/12)+1,'ZC Curve'!$B$8:$B$107,'ZC Curve'!R$9:R$108,,0))^(1/12)-1</f>
        <v>0</v>
      </c>
      <c r="C435" s="77">
        <f>(1+_xlfn.XLOOKUP(INT(($A435-1)/12)+1,'ZC Curve'!$B$8:$B$107,'ZC Curve'!S$9:S$108,,0))^(1/12)-1</f>
        <v>0</v>
      </c>
      <c r="D435" s="77">
        <f>(1+_xlfn.XLOOKUP(INT(($A435-1)/12)+1,'ZC Curve'!$B$8:$B$107,'ZC Curve'!T$9:T$108,,0))^(1/12)-1</f>
        <v>0</v>
      </c>
      <c r="E435" s="57">
        <f t="shared" si="28"/>
        <v>1</v>
      </c>
      <c r="F435" s="57">
        <f t="shared" si="26"/>
        <v>1</v>
      </c>
      <c r="G435" s="57">
        <f t="shared" si="27"/>
        <v>1</v>
      </c>
      <c r="H435" s="129">
        <f>'Table 4 - Asset Cashflows'!F434</f>
        <v>0</v>
      </c>
      <c r="I435" s="129">
        <f>'Table 4 - Asset Cashflows'!C434</f>
        <v>0</v>
      </c>
    </row>
    <row r="436" spans="1:9" x14ac:dyDescent="0.25">
      <c r="A436" s="123">
        <f t="shared" si="29"/>
        <v>427</v>
      </c>
      <c r="B436" s="77">
        <f>(1+_xlfn.XLOOKUP(INT(($A436-1)/12)+1,'ZC Curve'!$B$8:$B$107,'ZC Curve'!R$9:R$108,,0))^(1/12)-1</f>
        <v>0</v>
      </c>
      <c r="C436" s="77">
        <f>(1+_xlfn.XLOOKUP(INT(($A436-1)/12)+1,'ZC Curve'!$B$8:$B$107,'ZC Curve'!S$9:S$108,,0))^(1/12)-1</f>
        <v>0</v>
      </c>
      <c r="D436" s="77">
        <f>(1+_xlfn.XLOOKUP(INT(($A436-1)/12)+1,'ZC Curve'!$B$8:$B$107,'ZC Curve'!T$9:T$108,,0))^(1/12)-1</f>
        <v>0</v>
      </c>
      <c r="E436" s="57">
        <f t="shared" si="28"/>
        <v>1</v>
      </c>
      <c r="F436" s="57">
        <f t="shared" si="26"/>
        <v>1</v>
      </c>
      <c r="G436" s="57">
        <f t="shared" si="27"/>
        <v>1</v>
      </c>
      <c r="H436" s="129">
        <f>'Table 4 - Asset Cashflows'!F435</f>
        <v>0</v>
      </c>
      <c r="I436" s="129">
        <f>'Table 4 - Asset Cashflows'!C435</f>
        <v>0</v>
      </c>
    </row>
    <row r="437" spans="1:9" x14ac:dyDescent="0.25">
      <c r="A437" s="123">
        <f t="shared" si="29"/>
        <v>428</v>
      </c>
      <c r="B437" s="77">
        <f>(1+_xlfn.XLOOKUP(INT(($A437-1)/12)+1,'ZC Curve'!$B$8:$B$107,'ZC Curve'!R$9:R$108,,0))^(1/12)-1</f>
        <v>0</v>
      </c>
      <c r="C437" s="77">
        <f>(1+_xlfn.XLOOKUP(INT(($A437-1)/12)+1,'ZC Curve'!$B$8:$B$107,'ZC Curve'!S$9:S$108,,0))^(1/12)-1</f>
        <v>0</v>
      </c>
      <c r="D437" s="77">
        <f>(1+_xlfn.XLOOKUP(INT(($A437-1)/12)+1,'ZC Curve'!$B$8:$B$107,'ZC Curve'!T$9:T$108,,0))^(1/12)-1</f>
        <v>0</v>
      </c>
      <c r="E437" s="57">
        <f t="shared" si="28"/>
        <v>1</v>
      </c>
      <c r="F437" s="57">
        <f t="shared" si="26"/>
        <v>1</v>
      </c>
      <c r="G437" s="57">
        <f t="shared" si="27"/>
        <v>1</v>
      </c>
      <c r="H437" s="129">
        <f>'Table 4 - Asset Cashflows'!F436</f>
        <v>0</v>
      </c>
      <c r="I437" s="129">
        <f>'Table 4 - Asset Cashflows'!C436</f>
        <v>0</v>
      </c>
    </row>
    <row r="438" spans="1:9" x14ac:dyDescent="0.25">
      <c r="A438" s="123">
        <f t="shared" si="29"/>
        <v>429</v>
      </c>
      <c r="B438" s="77">
        <f>(1+_xlfn.XLOOKUP(INT(($A438-1)/12)+1,'ZC Curve'!$B$8:$B$107,'ZC Curve'!R$9:R$108,,0))^(1/12)-1</f>
        <v>0</v>
      </c>
      <c r="C438" s="77">
        <f>(1+_xlfn.XLOOKUP(INT(($A438-1)/12)+1,'ZC Curve'!$B$8:$B$107,'ZC Curve'!S$9:S$108,,0))^(1/12)-1</f>
        <v>0</v>
      </c>
      <c r="D438" s="77">
        <f>(1+_xlfn.XLOOKUP(INT(($A438-1)/12)+1,'ZC Curve'!$B$8:$B$107,'ZC Curve'!T$9:T$108,,0))^(1/12)-1</f>
        <v>0</v>
      </c>
      <c r="E438" s="57">
        <f t="shared" si="28"/>
        <v>1</v>
      </c>
      <c r="F438" s="57">
        <f t="shared" si="26"/>
        <v>1</v>
      </c>
      <c r="G438" s="57">
        <f t="shared" si="27"/>
        <v>1</v>
      </c>
      <c r="H438" s="129">
        <f>'Table 4 - Asset Cashflows'!F437</f>
        <v>0</v>
      </c>
      <c r="I438" s="129">
        <f>'Table 4 - Asset Cashflows'!C437</f>
        <v>0</v>
      </c>
    </row>
    <row r="439" spans="1:9" x14ac:dyDescent="0.25">
      <c r="A439" s="123">
        <f t="shared" si="29"/>
        <v>430</v>
      </c>
      <c r="B439" s="77">
        <f>(1+_xlfn.XLOOKUP(INT(($A439-1)/12)+1,'ZC Curve'!$B$8:$B$107,'ZC Curve'!R$9:R$108,,0))^(1/12)-1</f>
        <v>0</v>
      </c>
      <c r="C439" s="77">
        <f>(1+_xlfn.XLOOKUP(INT(($A439-1)/12)+1,'ZC Curve'!$B$8:$B$107,'ZC Curve'!S$9:S$108,,0))^(1/12)-1</f>
        <v>0</v>
      </c>
      <c r="D439" s="77">
        <f>(1+_xlfn.XLOOKUP(INT(($A439-1)/12)+1,'ZC Curve'!$B$8:$B$107,'ZC Curve'!T$9:T$108,,0))^(1/12)-1</f>
        <v>0</v>
      </c>
      <c r="E439" s="57">
        <f t="shared" si="28"/>
        <v>1</v>
      </c>
      <c r="F439" s="57">
        <f t="shared" si="26"/>
        <v>1</v>
      </c>
      <c r="G439" s="57">
        <f t="shared" si="27"/>
        <v>1</v>
      </c>
      <c r="H439" s="129">
        <f>'Table 4 - Asset Cashflows'!F438</f>
        <v>0</v>
      </c>
      <c r="I439" s="129">
        <f>'Table 4 - Asset Cashflows'!C438</f>
        <v>0</v>
      </c>
    </row>
    <row r="440" spans="1:9" x14ac:dyDescent="0.25">
      <c r="A440" s="123">
        <f t="shared" si="29"/>
        <v>431</v>
      </c>
      <c r="B440" s="77">
        <f>(1+_xlfn.XLOOKUP(INT(($A440-1)/12)+1,'ZC Curve'!$B$8:$B$107,'ZC Curve'!R$9:R$108,,0))^(1/12)-1</f>
        <v>0</v>
      </c>
      <c r="C440" s="77">
        <f>(1+_xlfn.XLOOKUP(INT(($A440-1)/12)+1,'ZC Curve'!$B$8:$B$107,'ZC Curve'!S$9:S$108,,0))^(1/12)-1</f>
        <v>0</v>
      </c>
      <c r="D440" s="77">
        <f>(1+_xlfn.XLOOKUP(INT(($A440-1)/12)+1,'ZC Curve'!$B$8:$B$107,'ZC Curve'!T$9:T$108,,0))^(1/12)-1</f>
        <v>0</v>
      </c>
      <c r="E440" s="57">
        <f t="shared" si="28"/>
        <v>1</v>
      </c>
      <c r="F440" s="57">
        <f t="shared" si="26"/>
        <v>1</v>
      </c>
      <c r="G440" s="57">
        <f t="shared" si="27"/>
        <v>1</v>
      </c>
      <c r="H440" s="129">
        <f>'Table 4 - Asset Cashflows'!F439</f>
        <v>0</v>
      </c>
      <c r="I440" s="129">
        <f>'Table 4 - Asset Cashflows'!C439</f>
        <v>0</v>
      </c>
    </row>
    <row r="441" spans="1:9" x14ac:dyDescent="0.25">
      <c r="A441" s="123">
        <f t="shared" si="29"/>
        <v>432</v>
      </c>
      <c r="B441" s="77">
        <f>(1+_xlfn.XLOOKUP(INT(($A441-1)/12)+1,'ZC Curve'!$B$8:$B$107,'ZC Curve'!R$9:R$108,,0))^(1/12)-1</f>
        <v>0</v>
      </c>
      <c r="C441" s="77">
        <f>(1+_xlfn.XLOOKUP(INT(($A441-1)/12)+1,'ZC Curve'!$B$8:$B$107,'ZC Curve'!S$9:S$108,,0))^(1/12)-1</f>
        <v>0</v>
      </c>
      <c r="D441" s="77">
        <f>(1+_xlfn.XLOOKUP(INT(($A441-1)/12)+1,'ZC Curve'!$B$8:$B$107,'ZC Curve'!T$9:T$108,,0))^(1/12)-1</f>
        <v>0</v>
      </c>
      <c r="E441" s="57">
        <f t="shared" si="28"/>
        <v>1</v>
      </c>
      <c r="F441" s="57">
        <f t="shared" si="26"/>
        <v>1</v>
      </c>
      <c r="G441" s="57">
        <f t="shared" si="27"/>
        <v>1</v>
      </c>
      <c r="H441" s="129">
        <f>'Table 4 - Asset Cashflows'!F440</f>
        <v>0</v>
      </c>
      <c r="I441" s="129">
        <f>'Table 4 - Asset Cashflows'!C440</f>
        <v>0</v>
      </c>
    </row>
    <row r="442" spans="1:9" x14ac:dyDescent="0.25">
      <c r="A442" s="123">
        <f t="shared" si="29"/>
        <v>433</v>
      </c>
      <c r="B442" s="77">
        <f>(1+_xlfn.XLOOKUP(INT(($A442-1)/12)+1,'ZC Curve'!$B$8:$B$107,'ZC Curve'!R$9:R$108,,0))^(1/12)-1</f>
        <v>0</v>
      </c>
      <c r="C442" s="77">
        <f>(1+_xlfn.XLOOKUP(INT(($A442-1)/12)+1,'ZC Curve'!$B$8:$B$107,'ZC Curve'!S$9:S$108,,0))^(1/12)-1</f>
        <v>0</v>
      </c>
      <c r="D442" s="77">
        <f>(1+_xlfn.XLOOKUP(INT(($A442-1)/12)+1,'ZC Curve'!$B$8:$B$107,'ZC Curve'!T$9:T$108,,0))^(1/12)-1</f>
        <v>0</v>
      </c>
      <c r="E442" s="57">
        <f t="shared" si="28"/>
        <v>1</v>
      </c>
      <c r="F442" s="57">
        <f t="shared" si="26"/>
        <v>1</v>
      </c>
      <c r="G442" s="57">
        <f t="shared" si="27"/>
        <v>1</v>
      </c>
      <c r="H442" s="129">
        <f>'Table 4 - Asset Cashflows'!F441</f>
        <v>0</v>
      </c>
      <c r="I442" s="129">
        <f>'Table 4 - Asset Cashflows'!C441</f>
        <v>0</v>
      </c>
    </row>
    <row r="443" spans="1:9" x14ac:dyDescent="0.25">
      <c r="A443" s="123">
        <f t="shared" si="29"/>
        <v>434</v>
      </c>
      <c r="B443" s="77">
        <f>(1+_xlfn.XLOOKUP(INT(($A443-1)/12)+1,'ZC Curve'!$B$8:$B$107,'ZC Curve'!R$9:R$108,,0))^(1/12)-1</f>
        <v>0</v>
      </c>
      <c r="C443" s="77">
        <f>(1+_xlfn.XLOOKUP(INT(($A443-1)/12)+1,'ZC Curve'!$B$8:$B$107,'ZC Curve'!S$9:S$108,,0))^(1/12)-1</f>
        <v>0</v>
      </c>
      <c r="D443" s="77">
        <f>(1+_xlfn.XLOOKUP(INT(($A443-1)/12)+1,'ZC Curve'!$B$8:$B$107,'ZC Curve'!T$9:T$108,,0))^(1/12)-1</f>
        <v>0</v>
      </c>
      <c r="E443" s="57">
        <f t="shared" si="28"/>
        <v>1</v>
      </c>
      <c r="F443" s="57">
        <f t="shared" si="26"/>
        <v>1</v>
      </c>
      <c r="G443" s="57">
        <f t="shared" si="27"/>
        <v>1</v>
      </c>
      <c r="H443" s="129">
        <f>'Table 4 - Asset Cashflows'!F442</f>
        <v>0</v>
      </c>
      <c r="I443" s="129">
        <f>'Table 4 - Asset Cashflows'!C442</f>
        <v>0</v>
      </c>
    </row>
    <row r="444" spans="1:9" x14ac:dyDescent="0.25">
      <c r="A444" s="123">
        <f t="shared" si="29"/>
        <v>435</v>
      </c>
      <c r="B444" s="77">
        <f>(1+_xlfn.XLOOKUP(INT(($A444-1)/12)+1,'ZC Curve'!$B$8:$B$107,'ZC Curve'!R$9:R$108,,0))^(1/12)-1</f>
        <v>0</v>
      </c>
      <c r="C444" s="77">
        <f>(1+_xlfn.XLOOKUP(INT(($A444-1)/12)+1,'ZC Curve'!$B$8:$B$107,'ZC Curve'!S$9:S$108,,0))^(1/12)-1</f>
        <v>0</v>
      </c>
      <c r="D444" s="77">
        <f>(1+_xlfn.XLOOKUP(INT(($A444-1)/12)+1,'ZC Curve'!$B$8:$B$107,'ZC Curve'!T$9:T$108,,0))^(1/12)-1</f>
        <v>0</v>
      </c>
      <c r="E444" s="57">
        <f t="shared" si="28"/>
        <v>1</v>
      </c>
      <c r="F444" s="57">
        <f t="shared" si="26"/>
        <v>1</v>
      </c>
      <c r="G444" s="57">
        <f t="shared" si="27"/>
        <v>1</v>
      </c>
      <c r="H444" s="129">
        <f>'Table 4 - Asset Cashflows'!F443</f>
        <v>0</v>
      </c>
      <c r="I444" s="129">
        <f>'Table 4 - Asset Cashflows'!C443</f>
        <v>0</v>
      </c>
    </row>
    <row r="445" spans="1:9" x14ac:dyDescent="0.25">
      <c r="A445" s="123">
        <f t="shared" si="29"/>
        <v>436</v>
      </c>
      <c r="B445" s="77">
        <f>(1+_xlfn.XLOOKUP(INT(($A445-1)/12)+1,'ZC Curve'!$B$8:$B$107,'ZC Curve'!R$9:R$108,,0))^(1/12)-1</f>
        <v>0</v>
      </c>
      <c r="C445" s="77">
        <f>(1+_xlfn.XLOOKUP(INT(($A445-1)/12)+1,'ZC Curve'!$B$8:$B$107,'ZC Curve'!S$9:S$108,,0))^(1/12)-1</f>
        <v>0</v>
      </c>
      <c r="D445" s="77">
        <f>(1+_xlfn.XLOOKUP(INT(($A445-1)/12)+1,'ZC Curve'!$B$8:$B$107,'ZC Curve'!T$9:T$108,,0))^(1/12)-1</f>
        <v>0</v>
      </c>
      <c r="E445" s="57">
        <f t="shared" si="28"/>
        <v>1</v>
      </c>
      <c r="F445" s="57">
        <f t="shared" si="26"/>
        <v>1</v>
      </c>
      <c r="G445" s="57">
        <f t="shared" si="27"/>
        <v>1</v>
      </c>
      <c r="H445" s="129">
        <f>'Table 4 - Asset Cashflows'!F444</f>
        <v>0</v>
      </c>
      <c r="I445" s="129">
        <f>'Table 4 - Asset Cashflows'!C444</f>
        <v>0</v>
      </c>
    </row>
    <row r="446" spans="1:9" x14ac:dyDescent="0.25">
      <c r="A446" s="123">
        <f t="shared" si="29"/>
        <v>437</v>
      </c>
      <c r="B446" s="77">
        <f>(1+_xlfn.XLOOKUP(INT(($A446-1)/12)+1,'ZC Curve'!$B$8:$B$107,'ZC Curve'!R$9:R$108,,0))^(1/12)-1</f>
        <v>0</v>
      </c>
      <c r="C446" s="77">
        <f>(1+_xlfn.XLOOKUP(INT(($A446-1)/12)+1,'ZC Curve'!$B$8:$B$107,'ZC Curve'!S$9:S$108,,0))^(1/12)-1</f>
        <v>0</v>
      </c>
      <c r="D446" s="77">
        <f>(1+_xlfn.XLOOKUP(INT(($A446-1)/12)+1,'ZC Curve'!$B$8:$B$107,'ZC Curve'!T$9:T$108,,0))^(1/12)-1</f>
        <v>0</v>
      </c>
      <c r="E446" s="57">
        <f t="shared" si="28"/>
        <v>1</v>
      </c>
      <c r="F446" s="57">
        <f t="shared" si="26"/>
        <v>1</v>
      </c>
      <c r="G446" s="57">
        <f t="shared" si="27"/>
        <v>1</v>
      </c>
      <c r="H446" s="129">
        <f>'Table 4 - Asset Cashflows'!F445</f>
        <v>0</v>
      </c>
      <c r="I446" s="129">
        <f>'Table 4 - Asset Cashflows'!C445</f>
        <v>0</v>
      </c>
    </row>
    <row r="447" spans="1:9" x14ac:dyDescent="0.25">
      <c r="A447" s="123">
        <f t="shared" si="29"/>
        <v>438</v>
      </c>
      <c r="B447" s="77">
        <f>(1+_xlfn.XLOOKUP(INT(($A447-1)/12)+1,'ZC Curve'!$B$8:$B$107,'ZC Curve'!R$9:R$108,,0))^(1/12)-1</f>
        <v>0</v>
      </c>
      <c r="C447" s="77">
        <f>(1+_xlfn.XLOOKUP(INT(($A447-1)/12)+1,'ZC Curve'!$B$8:$B$107,'ZC Curve'!S$9:S$108,,0))^(1/12)-1</f>
        <v>0</v>
      </c>
      <c r="D447" s="77">
        <f>(1+_xlfn.XLOOKUP(INT(($A447-1)/12)+1,'ZC Curve'!$B$8:$B$107,'ZC Curve'!T$9:T$108,,0))^(1/12)-1</f>
        <v>0</v>
      </c>
      <c r="E447" s="57">
        <f t="shared" si="28"/>
        <v>1</v>
      </c>
      <c r="F447" s="57">
        <f t="shared" si="26"/>
        <v>1</v>
      </c>
      <c r="G447" s="57">
        <f t="shared" si="27"/>
        <v>1</v>
      </c>
      <c r="H447" s="129">
        <f>'Table 4 - Asset Cashflows'!F446</f>
        <v>0</v>
      </c>
      <c r="I447" s="129">
        <f>'Table 4 - Asset Cashflows'!C446</f>
        <v>0</v>
      </c>
    </row>
    <row r="448" spans="1:9" x14ac:dyDescent="0.25">
      <c r="A448" s="123">
        <f t="shared" si="29"/>
        <v>439</v>
      </c>
      <c r="B448" s="77">
        <f>(1+_xlfn.XLOOKUP(INT(($A448-1)/12)+1,'ZC Curve'!$B$8:$B$107,'ZC Curve'!R$9:R$108,,0))^(1/12)-1</f>
        <v>0</v>
      </c>
      <c r="C448" s="77">
        <f>(1+_xlfn.XLOOKUP(INT(($A448-1)/12)+1,'ZC Curve'!$B$8:$B$107,'ZC Curve'!S$9:S$108,,0))^(1/12)-1</f>
        <v>0</v>
      </c>
      <c r="D448" s="77">
        <f>(1+_xlfn.XLOOKUP(INT(($A448-1)/12)+1,'ZC Curve'!$B$8:$B$107,'ZC Curve'!T$9:T$108,,0))^(1/12)-1</f>
        <v>0</v>
      </c>
      <c r="E448" s="57">
        <f t="shared" si="28"/>
        <v>1</v>
      </c>
      <c r="F448" s="57">
        <f t="shared" si="26"/>
        <v>1</v>
      </c>
      <c r="G448" s="57">
        <f t="shared" si="27"/>
        <v>1</v>
      </c>
      <c r="H448" s="129">
        <f>'Table 4 - Asset Cashflows'!F447</f>
        <v>0</v>
      </c>
      <c r="I448" s="129">
        <f>'Table 4 - Asset Cashflows'!C447</f>
        <v>0</v>
      </c>
    </row>
    <row r="449" spans="1:9" x14ac:dyDescent="0.25">
      <c r="A449" s="123">
        <f t="shared" si="29"/>
        <v>440</v>
      </c>
      <c r="B449" s="77">
        <f>(1+_xlfn.XLOOKUP(INT(($A449-1)/12)+1,'ZC Curve'!$B$8:$B$107,'ZC Curve'!R$9:R$108,,0))^(1/12)-1</f>
        <v>0</v>
      </c>
      <c r="C449" s="77">
        <f>(1+_xlfn.XLOOKUP(INT(($A449-1)/12)+1,'ZC Curve'!$B$8:$B$107,'ZC Curve'!S$9:S$108,,0))^(1/12)-1</f>
        <v>0</v>
      </c>
      <c r="D449" s="77">
        <f>(1+_xlfn.XLOOKUP(INT(($A449-1)/12)+1,'ZC Curve'!$B$8:$B$107,'ZC Curve'!T$9:T$108,,0))^(1/12)-1</f>
        <v>0</v>
      </c>
      <c r="E449" s="57">
        <f t="shared" si="28"/>
        <v>1</v>
      </c>
      <c r="F449" s="57">
        <f t="shared" si="26"/>
        <v>1</v>
      </c>
      <c r="G449" s="57">
        <f t="shared" si="27"/>
        <v>1</v>
      </c>
      <c r="H449" s="129">
        <f>'Table 4 - Asset Cashflows'!F448</f>
        <v>0</v>
      </c>
      <c r="I449" s="129">
        <f>'Table 4 - Asset Cashflows'!C448</f>
        <v>0</v>
      </c>
    </row>
    <row r="450" spans="1:9" x14ac:dyDescent="0.25">
      <c r="A450" s="123">
        <f t="shared" si="29"/>
        <v>441</v>
      </c>
      <c r="B450" s="77">
        <f>(1+_xlfn.XLOOKUP(INT(($A450-1)/12)+1,'ZC Curve'!$B$8:$B$107,'ZC Curve'!R$9:R$108,,0))^(1/12)-1</f>
        <v>0</v>
      </c>
      <c r="C450" s="77">
        <f>(1+_xlfn.XLOOKUP(INT(($A450-1)/12)+1,'ZC Curve'!$B$8:$B$107,'ZC Curve'!S$9:S$108,,0))^(1/12)-1</f>
        <v>0</v>
      </c>
      <c r="D450" s="77">
        <f>(1+_xlfn.XLOOKUP(INT(($A450-1)/12)+1,'ZC Curve'!$B$8:$B$107,'ZC Curve'!T$9:T$108,,0))^(1/12)-1</f>
        <v>0</v>
      </c>
      <c r="E450" s="57">
        <f t="shared" si="28"/>
        <v>1</v>
      </c>
      <c r="F450" s="57">
        <f t="shared" si="26"/>
        <v>1</v>
      </c>
      <c r="G450" s="57">
        <f t="shared" si="27"/>
        <v>1</v>
      </c>
      <c r="H450" s="129">
        <f>'Table 4 - Asset Cashflows'!F449</f>
        <v>0</v>
      </c>
      <c r="I450" s="129">
        <f>'Table 4 - Asset Cashflows'!C449</f>
        <v>0</v>
      </c>
    </row>
    <row r="451" spans="1:9" x14ac:dyDescent="0.25">
      <c r="A451" s="123">
        <f t="shared" si="29"/>
        <v>442</v>
      </c>
      <c r="B451" s="77">
        <f>(1+_xlfn.XLOOKUP(INT(($A451-1)/12)+1,'ZC Curve'!$B$8:$B$107,'ZC Curve'!R$9:R$108,,0))^(1/12)-1</f>
        <v>0</v>
      </c>
      <c r="C451" s="77">
        <f>(1+_xlfn.XLOOKUP(INT(($A451-1)/12)+1,'ZC Curve'!$B$8:$B$107,'ZC Curve'!S$9:S$108,,0))^(1/12)-1</f>
        <v>0</v>
      </c>
      <c r="D451" s="77">
        <f>(1+_xlfn.XLOOKUP(INT(($A451-1)/12)+1,'ZC Curve'!$B$8:$B$107,'ZC Curve'!T$9:T$108,,0))^(1/12)-1</f>
        <v>0</v>
      </c>
      <c r="E451" s="57">
        <f t="shared" si="28"/>
        <v>1</v>
      </c>
      <c r="F451" s="57">
        <f t="shared" si="26"/>
        <v>1</v>
      </c>
      <c r="G451" s="57">
        <f t="shared" si="27"/>
        <v>1</v>
      </c>
      <c r="H451" s="129">
        <f>'Table 4 - Asset Cashflows'!F450</f>
        <v>0</v>
      </c>
      <c r="I451" s="129">
        <f>'Table 4 - Asset Cashflows'!C450</f>
        <v>0</v>
      </c>
    </row>
    <row r="452" spans="1:9" x14ac:dyDescent="0.25">
      <c r="A452" s="123">
        <f t="shared" si="29"/>
        <v>443</v>
      </c>
      <c r="B452" s="77">
        <f>(1+_xlfn.XLOOKUP(INT(($A452-1)/12)+1,'ZC Curve'!$B$8:$B$107,'ZC Curve'!R$9:R$108,,0))^(1/12)-1</f>
        <v>0</v>
      </c>
      <c r="C452" s="77">
        <f>(1+_xlfn.XLOOKUP(INT(($A452-1)/12)+1,'ZC Curve'!$B$8:$B$107,'ZC Curve'!S$9:S$108,,0))^(1/12)-1</f>
        <v>0</v>
      </c>
      <c r="D452" s="77">
        <f>(1+_xlfn.XLOOKUP(INT(($A452-1)/12)+1,'ZC Curve'!$B$8:$B$107,'ZC Curve'!T$9:T$108,,0))^(1/12)-1</f>
        <v>0</v>
      </c>
      <c r="E452" s="57">
        <f t="shared" si="28"/>
        <v>1</v>
      </c>
      <c r="F452" s="57">
        <f t="shared" si="26"/>
        <v>1</v>
      </c>
      <c r="G452" s="57">
        <f t="shared" si="27"/>
        <v>1</v>
      </c>
      <c r="H452" s="129">
        <f>'Table 4 - Asset Cashflows'!F451</f>
        <v>0</v>
      </c>
      <c r="I452" s="129">
        <f>'Table 4 - Asset Cashflows'!C451</f>
        <v>0</v>
      </c>
    </row>
    <row r="453" spans="1:9" x14ac:dyDescent="0.25">
      <c r="A453" s="123">
        <f t="shared" si="29"/>
        <v>444</v>
      </c>
      <c r="B453" s="77">
        <f>(1+_xlfn.XLOOKUP(INT(($A453-1)/12)+1,'ZC Curve'!$B$8:$B$107,'ZC Curve'!R$9:R$108,,0))^(1/12)-1</f>
        <v>0</v>
      </c>
      <c r="C453" s="77">
        <f>(1+_xlfn.XLOOKUP(INT(($A453-1)/12)+1,'ZC Curve'!$B$8:$B$107,'ZC Curve'!S$9:S$108,,0))^(1/12)-1</f>
        <v>0</v>
      </c>
      <c r="D453" s="77">
        <f>(1+_xlfn.XLOOKUP(INT(($A453-1)/12)+1,'ZC Curve'!$B$8:$B$107,'ZC Curve'!T$9:T$108,,0))^(1/12)-1</f>
        <v>0</v>
      </c>
      <c r="E453" s="57">
        <f t="shared" si="28"/>
        <v>1</v>
      </c>
      <c r="F453" s="57">
        <f t="shared" si="26"/>
        <v>1</v>
      </c>
      <c r="G453" s="57">
        <f t="shared" si="27"/>
        <v>1</v>
      </c>
      <c r="H453" s="129">
        <f>'Table 4 - Asset Cashflows'!F452</f>
        <v>0</v>
      </c>
      <c r="I453" s="129">
        <f>'Table 4 - Asset Cashflows'!C452</f>
        <v>0</v>
      </c>
    </row>
    <row r="454" spans="1:9" x14ac:dyDescent="0.25">
      <c r="A454" s="123">
        <f t="shared" si="29"/>
        <v>445</v>
      </c>
      <c r="B454" s="77">
        <f>(1+_xlfn.XLOOKUP(INT(($A454-1)/12)+1,'ZC Curve'!$B$8:$B$107,'ZC Curve'!R$9:R$108,,0))^(1/12)-1</f>
        <v>0</v>
      </c>
      <c r="C454" s="77">
        <f>(1+_xlfn.XLOOKUP(INT(($A454-1)/12)+1,'ZC Curve'!$B$8:$B$107,'ZC Curve'!S$9:S$108,,0))^(1/12)-1</f>
        <v>0</v>
      </c>
      <c r="D454" s="77">
        <f>(1+_xlfn.XLOOKUP(INT(($A454-1)/12)+1,'ZC Curve'!$B$8:$B$107,'ZC Curve'!T$9:T$108,,0))^(1/12)-1</f>
        <v>0</v>
      </c>
      <c r="E454" s="57">
        <f t="shared" si="28"/>
        <v>1</v>
      </c>
      <c r="F454" s="57">
        <f t="shared" si="26"/>
        <v>1</v>
      </c>
      <c r="G454" s="57">
        <f t="shared" si="27"/>
        <v>1</v>
      </c>
      <c r="H454" s="129">
        <f>'Table 4 - Asset Cashflows'!F453</f>
        <v>0</v>
      </c>
      <c r="I454" s="129">
        <f>'Table 4 - Asset Cashflows'!C453</f>
        <v>0</v>
      </c>
    </row>
    <row r="455" spans="1:9" x14ac:dyDescent="0.25">
      <c r="A455" s="123">
        <f t="shared" si="29"/>
        <v>446</v>
      </c>
      <c r="B455" s="77">
        <f>(1+_xlfn.XLOOKUP(INT(($A455-1)/12)+1,'ZC Curve'!$B$8:$B$107,'ZC Curve'!R$9:R$108,,0))^(1/12)-1</f>
        <v>0</v>
      </c>
      <c r="C455" s="77">
        <f>(1+_xlfn.XLOOKUP(INT(($A455-1)/12)+1,'ZC Curve'!$B$8:$B$107,'ZC Curve'!S$9:S$108,,0))^(1/12)-1</f>
        <v>0</v>
      </c>
      <c r="D455" s="77">
        <f>(1+_xlfn.XLOOKUP(INT(($A455-1)/12)+1,'ZC Curve'!$B$8:$B$107,'ZC Curve'!T$9:T$108,,0))^(1/12)-1</f>
        <v>0</v>
      </c>
      <c r="E455" s="57">
        <f t="shared" si="28"/>
        <v>1</v>
      </c>
      <c r="F455" s="57">
        <f t="shared" si="26"/>
        <v>1</v>
      </c>
      <c r="G455" s="57">
        <f t="shared" si="27"/>
        <v>1</v>
      </c>
      <c r="H455" s="129">
        <f>'Table 4 - Asset Cashflows'!F454</f>
        <v>0</v>
      </c>
      <c r="I455" s="129">
        <f>'Table 4 - Asset Cashflows'!C454</f>
        <v>0</v>
      </c>
    </row>
    <row r="456" spans="1:9" x14ac:dyDescent="0.25">
      <c r="A456" s="123">
        <f t="shared" si="29"/>
        <v>447</v>
      </c>
      <c r="B456" s="77">
        <f>(1+_xlfn.XLOOKUP(INT(($A456-1)/12)+1,'ZC Curve'!$B$8:$B$107,'ZC Curve'!R$9:R$108,,0))^(1/12)-1</f>
        <v>0</v>
      </c>
      <c r="C456" s="77">
        <f>(1+_xlfn.XLOOKUP(INT(($A456-1)/12)+1,'ZC Curve'!$B$8:$B$107,'ZC Curve'!S$9:S$108,,0))^(1/12)-1</f>
        <v>0</v>
      </c>
      <c r="D456" s="77">
        <f>(1+_xlfn.XLOOKUP(INT(($A456-1)/12)+1,'ZC Curve'!$B$8:$B$107,'ZC Curve'!T$9:T$108,,0))^(1/12)-1</f>
        <v>0</v>
      </c>
      <c r="E456" s="57">
        <f t="shared" si="28"/>
        <v>1</v>
      </c>
      <c r="F456" s="57">
        <f t="shared" si="26"/>
        <v>1</v>
      </c>
      <c r="G456" s="57">
        <f t="shared" si="27"/>
        <v>1</v>
      </c>
      <c r="H456" s="129">
        <f>'Table 4 - Asset Cashflows'!F455</f>
        <v>0</v>
      </c>
      <c r="I456" s="129">
        <f>'Table 4 - Asset Cashflows'!C455</f>
        <v>0</v>
      </c>
    </row>
    <row r="457" spans="1:9" x14ac:dyDescent="0.25">
      <c r="A457" s="123">
        <f t="shared" si="29"/>
        <v>448</v>
      </c>
      <c r="B457" s="77">
        <f>(1+_xlfn.XLOOKUP(INT(($A457-1)/12)+1,'ZC Curve'!$B$8:$B$107,'ZC Curve'!R$9:R$108,,0))^(1/12)-1</f>
        <v>0</v>
      </c>
      <c r="C457" s="77">
        <f>(1+_xlfn.XLOOKUP(INT(($A457-1)/12)+1,'ZC Curve'!$B$8:$B$107,'ZC Curve'!S$9:S$108,,0))^(1/12)-1</f>
        <v>0</v>
      </c>
      <c r="D457" s="77">
        <f>(1+_xlfn.XLOOKUP(INT(($A457-1)/12)+1,'ZC Curve'!$B$8:$B$107,'ZC Curve'!T$9:T$108,,0))^(1/12)-1</f>
        <v>0</v>
      </c>
      <c r="E457" s="57">
        <f t="shared" si="28"/>
        <v>1</v>
      </c>
      <c r="F457" s="57">
        <f t="shared" si="26"/>
        <v>1</v>
      </c>
      <c r="G457" s="57">
        <f t="shared" si="27"/>
        <v>1</v>
      </c>
      <c r="H457" s="129">
        <f>'Table 4 - Asset Cashflows'!F456</f>
        <v>0</v>
      </c>
      <c r="I457" s="129">
        <f>'Table 4 - Asset Cashflows'!C456</f>
        <v>0</v>
      </c>
    </row>
    <row r="458" spans="1:9" x14ac:dyDescent="0.25">
      <c r="A458" s="123">
        <f t="shared" si="29"/>
        <v>449</v>
      </c>
      <c r="B458" s="77">
        <f>(1+_xlfn.XLOOKUP(INT(($A458-1)/12)+1,'ZC Curve'!$B$8:$B$107,'ZC Curve'!R$9:R$108,,0))^(1/12)-1</f>
        <v>0</v>
      </c>
      <c r="C458" s="77">
        <f>(1+_xlfn.XLOOKUP(INT(($A458-1)/12)+1,'ZC Curve'!$B$8:$B$107,'ZC Curve'!S$9:S$108,,0))^(1/12)-1</f>
        <v>0</v>
      </c>
      <c r="D458" s="77">
        <f>(1+_xlfn.XLOOKUP(INT(($A458-1)/12)+1,'ZC Curve'!$B$8:$B$107,'ZC Curve'!T$9:T$108,,0))^(1/12)-1</f>
        <v>0</v>
      </c>
      <c r="E458" s="57">
        <f t="shared" si="28"/>
        <v>1</v>
      </c>
      <c r="F458" s="57">
        <f t="shared" si="26"/>
        <v>1</v>
      </c>
      <c r="G458" s="57">
        <f t="shared" si="27"/>
        <v>1</v>
      </c>
      <c r="H458" s="129">
        <f>'Table 4 - Asset Cashflows'!F457</f>
        <v>0</v>
      </c>
      <c r="I458" s="129">
        <f>'Table 4 - Asset Cashflows'!C457</f>
        <v>0</v>
      </c>
    </row>
    <row r="459" spans="1:9" x14ac:dyDescent="0.25">
      <c r="A459" s="123">
        <f t="shared" si="29"/>
        <v>450</v>
      </c>
      <c r="B459" s="77">
        <f>(1+_xlfn.XLOOKUP(INT(($A459-1)/12)+1,'ZC Curve'!$B$8:$B$107,'ZC Curve'!R$9:R$108,,0))^(1/12)-1</f>
        <v>0</v>
      </c>
      <c r="C459" s="77">
        <f>(1+_xlfn.XLOOKUP(INT(($A459-1)/12)+1,'ZC Curve'!$B$8:$B$107,'ZC Curve'!S$9:S$108,,0))^(1/12)-1</f>
        <v>0</v>
      </c>
      <c r="D459" s="77">
        <f>(1+_xlfn.XLOOKUP(INT(($A459-1)/12)+1,'ZC Curve'!$B$8:$B$107,'ZC Curve'!T$9:T$108,,0))^(1/12)-1</f>
        <v>0</v>
      </c>
      <c r="E459" s="57">
        <f t="shared" si="28"/>
        <v>1</v>
      </c>
      <c r="F459" s="57">
        <f t="shared" ref="F459:F488" si="30">F458/(1+C459)</f>
        <v>1</v>
      </c>
      <c r="G459" s="57">
        <f t="shared" ref="G459:G488" si="31">G458/(1+D459)</f>
        <v>1</v>
      </c>
      <c r="H459" s="129">
        <f>'Table 4 - Asset Cashflows'!F458</f>
        <v>0</v>
      </c>
      <c r="I459" s="129">
        <f>'Table 4 - Asset Cashflows'!C458</f>
        <v>0</v>
      </c>
    </row>
    <row r="460" spans="1:9" x14ac:dyDescent="0.25">
      <c r="A460" s="123">
        <f t="shared" si="29"/>
        <v>451</v>
      </c>
      <c r="B460" s="77">
        <f>(1+_xlfn.XLOOKUP(INT(($A460-1)/12)+1,'ZC Curve'!$B$8:$B$107,'ZC Curve'!R$9:R$108,,0))^(1/12)-1</f>
        <v>0</v>
      </c>
      <c r="C460" s="77">
        <f>(1+_xlfn.XLOOKUP(INT(($A460-1)/12)+1,'ZC Curve'!$B$8:$B$107,'ZC Curve'!S$9:S$108,,0))^(1/12)-1</f>
        <v>0</v>
      </c>
      <c r="D460" s="77">
        <f>(1+_xlfn.XLOOKUP(INT(($A460-1)/12)+1,'ZC Curve'!$B$8:$B$107,'ZC Curve'!T$9:T$108,,0))^(1/12)-1</f>
        <v>0</v>
      </c>
      <c r="E460" s="57">
        <f t="shared" ref="E460:E488" si="32">E459/(1+B460)</f>
        <v>1</v>
      </c>
      <c r="F460" s="57">
        <f t="shared" si="30"/>
        <v>1</v>
      </c>
      <c r="G460" s="57">
        <f t="shared" si="31"/>
        <v>1</v>
      </c>
      <c r="H460" s="129">
        <f>'Table 4 - Asset Cashflows'!F459</f>
        <v>0</v>
      </c>
      <c r="I460" s="129">
        <f>'Table 4 - Asset Cashflows'!C459</f>
        <v>0</v>
      </c>
    </row>
    <row r="461" spans="1:9" x14ac:dyDescent="0.25">
      <c r="A461" s="123">
        <f t="shared" si="29"/>
        <v>452</v>
      </c>
      <c r="B461" s="77">
        <f>(1+_xlfn.XLOOKUP(INT(($A461-1)/12)+1,'ZC Curve'!$B$8:$B$107,'ZC Curve'!R$9:R$108,,0))^(1/12)-1</f>
        <v>0</v>
      </c>
      <c r="C461" s="77">
        <f>(1+_xlfn.XLOOKUP(INT(($A461-1)/12)+1,'ZC Curve'!$B$8:$B$107,'ZC Curve'!S$9:S$108,,0))^(1/12)-1</f>
        <v>0</v>
      </c>
      <c r="D461" s="77">
        <f>(1+_xlfn.XLOOKUP(INT(($A461-1)/12)+1,'ZC Curve'!$B$8:$B$107,'ZC Curve'!T$9:T$108,,0))^(1/12)-1</f>
        <v>0</v>
      </c>
      <c r="E461" s="57">
        <f t="shared" si="32"/>
        <v>1</v>
      </c>
      <c r="F461" s="57">
        <f t="shared" si="30"/>
        <v>1</v>
      </c>
      <c r="G461" s="57">
        <f t="shared" si="31"/>
        <v>1</v>
      </c>
      <c r="H461" s="129">
        <f>'Table 4 - Asset Cashflows'!F460</f>
        <v>0</v>
      </c>
      <c r="I461" s="129">
        <f>'Table 4 - Asset Cashflows'!C460</f>
        <v>0</v>
      </c>
    </row>
    <row r="462" spans="1:9" x14ac:dyDescent="0.25">
      <c r="A462" s="123">
        <f t="shared" si="29"/>
        <v>453</v>
      </c>
      <c r="B462" s="77">
        <f>(1+_xlfn.XLOOKUP(INT(($A462-1)/12)+1,'ZC Curve'!$B$8:$B$107,'ZC Curve'!R$9:R$108,,0))^(1/12)-1</f>
        <v>0</v>
      </c>
      <c r="C462" s="77">
        <f>(1+_xlfn.XLOOKUP(INT(($A462-1)/12)+1,'ZC Curve'!$B$8:$B$107,'ZC Curve'!S$9:S$108,,0))^(1/12)-1</f>
        <v>0</v>
      </c>
      <c r="D462" s="77">
        <f>(1+_xlfn.XLOOKUP(INT(($A462-1)/12)+1,'ZC Curve'!$B$8:$B$107,'ZC Curve'!T$9:T$108,,0))^(1/12)-1</f>
        <v>0</v>
      </c>
      <c r="E462" s="57">
        <f t="shared" si="32"/>
        <v>1</v>
      </c>
      <c r="F462" s="57">
        <f t="shared" si="30"/>
        <v>1</v>
      </c>
      <c r="G462" s="57">
        <f t="shared" si="31"/>
        <v>1</v>
      </c>
      <c r="H462" s="129">
        <f>'Table 4 - Asset Cashflows'!F461</f>
        <v>0</v>
      </c>
      <c r="I462" s="129">
        <f>'Table 4 - Asset Cashflows'!C461</f>
        <v>0</v>
      </c>
    </row>
    <row r="463" spans="1:9" x14ac:dyDescent="0.25">
      <c r="A463" s="123">
        <f t="shared" si="29"/>
        <v>454</v>
      </c>
      <c r="B463" s="77">
        <f>(1+_xlfn.XLOOKUP(INT(($A463-1)/12)+1,'ZC Curve'!$B$8:$B$107,'ZC Curve'!R$9:R$108,,0))^(1/12)-1</f>
        <v>0</v>
      </c>
      <c r="C463" s="77">
        <f>(1+_xlfn.XLOOKUP(INT(($A463-1)/12)+1,'ZC Curve'!$B$8:$B$107,'ZC Curve'!S$9:S$108,,0))^(1/12)-1</f>
        <v>0</v>
      </c>
      <c r="D463" s="77">
        <f>(1+_xlfn.XLOOKUP(INT(($A463-1)/12)+1,'ZC Curve'!$B$8:$B$107,'ZC Curve'!T$9:T$108,,0))^(1/12)-1</f>
        <v>0</v>
      </c>
      <c r="E463" s="57">
        <f t="shared" si="32"/>
        <v>1</v>
      </c>
      <c r="F463" s="57">
        <f t="shared" si="30"/>
        <v>1</v>
      </c>
      <c r="G463" s="57">
        <f t="shared" si="31"/>
        <v>1</v>
      </c>
      <c r="H463" s="129">
        <f>'Table 4 - Asset Cashflows'!F462</f>
        <v>0</v>
      </c>
      <c r="I463" s="129">
        <f>'Table 4 - Asset Cashflows'!C462</f>
        <v>0</v>
      </c>
    </row>
    <row r="464" spans="1:9" x14ac:dyDescent="0.25">
      <c r="A464" s="123">
        <f t="shared" si="29"/>
        <v>455</v>
      </c>
      <c r="B464" s="77">
        <f>(1+_xlfn.XLOOKUP(INT(($A464-1)/12)+1,'ZC Curve'!$B$8:$B$107,'ZC Curve'!R$9:R$108,,0))^(1/12)-1</f>
        <v>0</v>
      </c>
      <c r="C464" s="77">
        <f>(1+_xlfn.XLOOKUP(INT(($A464-1)/12)+1,'ZC Curve'!$B$8:$B$107,'ZC Curve'!S$9:S$108,,0))^(1/12)-1</f>
        <v>0</v>
      </c>
      <c r="D464" s="77">
        <f>(1+_xlfn.XLOOKUP(INT(($A464-1)/12)+1,'ZC Curve'!$B$8:$B$107,'ZC Curve'!T$9:T$108,,0))^(1/12)-1</f>
        <v>0</v>
      </c>
      <c r="E464" s="57">
        <f t="shared" si="32"/>
        <v>1</v>
      </c>
      <c r="F464" s="57">
        <f t="shared" si="30"/>
        <v>1</v>
      </c>
      <c r="G464" s="57">
        <f t="shared" si="31"/>
        <v>1</v>
      </c>
      <c r="H464" s="129">
        <f>'Table 4 - Asset Cashflows'!F463</f>
        <v>0</v>
      </c>
      <c r="I464" s="129">
        <f>'Table 4 - Asset Cashflows'!C463</f>
        <v>0</v>
      </c>
    </row>
    <row r="465" spans="1:9" x14ac:dyDescent="0.25">
      <c r="A465" s="123">
        <f t="shared" si="29"/>
        <v>456</v>
      </c>
      <c r="B465" s="77">
        <f>(1+_xlfn.XLOOKUP(INT(($A465-1)/12)+1,'ZC Curve'!$B$8:$B$107,'ZC Curve'!R$9:R$108,,0))^(1/12)-1</f>
        <v>0</v>
      </c>
      <c r="C465" s="77">
        <f>(1+_xlfn.XLOOKUP(INT(($A465-1)/12)+1,'ZC Curve'!$B$8:$B$107,'ZC Curve'!S$9:S$108,,0))^(1/12)-1</f>
        <v>0</v>
      </c>
      <c r="D465" s="77">
        <f>(1+_xlfn.XLOOKUP(INT(($A465-1)/12)+1,'ZC Curve'!$B$8:$B$107,'ZC Curve'!T$9:T$108,,0))^(1/12)-1</f>
        <v>0</v>
      </c>
      <c r="E465" s="57">
        <f t="shared" si="32"/>
        <v>1</v>
      </c>
      <c r="F465" s="57">
        <f t="shared" si="30"/>
        <v>1</v>
      </c>
      <c r="G465" s="57">
        <f t="shared" si="31"/>
        <v>1</v>
      </c>
      <c r="H465" s="129">
        <f>'Table 4 - Asset Cashflows'!F464</f>
        <v>0</v>
      </c>
      <c r="I465" s="129">
        <f>'Table 4 - Asset Cashflows'!C464</f>
        <v>0</v>
      </c>
    </row>
    <row r="466" spans="1:9" x14ac:dyDescent="0.25">
      <c r="A466" s="123">
        <f t="shared" si="29"/>
        <v>457</v>
      </c>
      <c r="B466" s="77">
        <f>(1+_xlfn.XLOOKUP(INT(($A466-1)/12)+1,'ZC Curve'!$B$8:$B$107,'ZC Curve'!R$9:R$108,,0))^(1/12)-1</f>
        <v>0</v>
      </c>
      <c r="C466" s="77">
        <f>(1+_xlfn.XLOOKUP(INT(($A466-1)/12)+1,'ZC Curve'!$B$8:$B$107,'ZC Curve'!S$9:S$108,,0))^(1/12)-1</f>
        <v>0</v>
      </c>
      <c r="D466" s="77">
        <f>(1+_xlfn.XLOOKUP(INT(($A466-1)/12)+1,'ZC Curve'!$B$8:$B$107,'ZC Curve'!T$9:T$108,,0))^(1/12)-1</f>
        <v>0</v>
      </c>
      <c r="E466" s="57">
        <f t="shared" si="32"/>
        <v>1</v>
      </c>
      <c r="F466" s="57">
        <f t="shared" si="30"/>
        <v>1</v>
      </c>
      <c r="G466" s="57">
        <f t="shared" si="31"/>
        <v>1</v>
      </c>
      <c r="H466" s="129">
        <f>'Table 4 - Asset Cashflows'!F465</f>
        <v>0</v>
      </c>
      <c r="I466" s="129">
        <f>'Table 4 - Asset Cashflows'!C465</f>
        <v>0</v>
      </c>
    </row>
    <row r="467" spans="1:9" x14ac:dyDescent="0.25">
      <c r="A467" s="123">
        <f t="shared" si="29"/>
        <v>458</v>
      </c>
      <c r="B467" s="77">
        <f>(1+_xlfn.XLOOKUP(INT(($A467-1)/12)+1,'ZC Curve'!$B$8:$B$107,'ZC Curve'!R$9:R$108,,0))^(1/12)-1</f>
        <v>0</v>
      </c>
      <c r="C467" s="77">
        <f>(1+_xlfn.XLOOKUP(INT(($A467-1)/12)+1,'ZC Curve'!$B$8:$B$107,'ZC Curve'!S$9:S$108,,0))^(1/12)-1</f>
        <v>0</v>
      </c>
      <c r="D467" s="77">
        <f>(1+_xlfn.XLOOKUP(INT(($A467-1)/12)+1,'ZC Curve'!$B$8:$B$107,'ZC Curve'!T$9:T$108,,0))^(1/12)-1</f>
        <v>0</v>
      </c>
      <c r="E467" s="57">
        <f t="shared" si="32"/>
        <v>1</v>
      </c>
      <c r="F467" s="57">
        <f t="shared" si="30"/>
        <v>1</v>
      </c>
      <c r="G467" s="57">
        <f t="shared" si="31"/>
        <v>1</v>
      </c>
      <c r="H467" s="129">
        <f>'Table 4 - Asset Cashflows'!F466</f>
        <v>0</v>
      </c>
      <c r="I467" s="129">
        <f>'Table 4 - Asset Cashflows'!C466</f>
        <v>0</v>
      </c>
    </row>
    <row r="468" spans="1:9" x14ac:dyDescent="0.25">
      <c r="A468" s="123">
        <f t="shared" si="29"/>
        <v>459</v>
      </c>
      <c r="B468" s="77">
        <f>(1+_xlfn.XLOOKUP(INT(($A468-1)/12)+1,'ZC Curve'!$B$8:$B$107,'ZC Curve'!R$9:R$108,,0))^(1/12)-1</f>
        <v>0</v>
      </c>
      <c r="C468" s="77">
        <f>(1+_xlfn.XLOOKUP(INT(($A468-1)/12)+1,'ZC Curve'!$B$8:$B$107,'ZC Curve'!S$9:S$108,,0))^(1/12)-1</f>
        <v>0</v>
      </c>
      <c r="D468" s="77">
        <f>(1+_xlfn.XLOOKUP(INT(($A468-1)/12)+1,'ZC Curve'!$B$8:$B$107,'ZC Curve'!T$9:T$108,,0))^(1/12)-1</f>
        <v>0</v>
      </c>
      <c r="E468" s="57">
        <f t="shared" si="32"/>
        <v>1</v>
      </c>
      <c r="F468" s="57">
        <f t="shared" si="30"/>
        <v>1</v>
      </c>
      <c r="G468" s="57">
        <f t="shared" si="31"/>
        <v>1</v>
      </c>
      <c r="H468" s="129">
        <f>'Table 4 - Asset Cashflows'!F467</f>
        <v>0</v>
      </c>
      <c r="I468" s="129">
        <f>'Table 4 - Asset Cashflows'!C467</f>
        <v>0</v>
      </c>
    </row>
    <row r="469" spans="1:9" x14ac:dyDescent="0.25">
      <c r="A469" s="123">
        <f t="shared" si="29"/>
        <v>460</v>
      </c>
      <c r="B469" s="77">
        <f>(1+_xlfn.XLOOKUP(INT(($A469-1)/12)+1,'ZC Curve'!$B$8:$B$107,'ZC Curve'!R$9:R$108,,0))^(1/12)-1</f>
        <v>0</v>
      </c>
      <c r="C469" s="77">
        <f>(1+_xlfn.XLOOKUP(INT(($A469-1)/12)+1,'ZC Curve'!$B$8:$B$107,'ZC Curve'!S$9:S$108,,0))^(1/12)-1</f>
        <v>0</v>
      </c>
      <c r="D469" s="77">
        <f>(1+_xlfn.XLOOKUP(INT(($A469-1)/12)+1,'ZC Curve'!$B$8:$B$107,'ZC Curve'!T$9:T$108,,0))^(1/12)-1</f>
        <v>0</v>
      </c>
      <c r="E469" s="57">
        <f t="shared" si="32"/>
        <v>1</v>
      </c>
      <c r="F469" s="57">
        <f t="shared" si="30"/>
        <v>1</v>
      </c>
      <c r="G469" s="57">
        <f t="shared" si="31"/>
        <v>1</v>
      </c>
      <c r="H469" s="129">
        <f>'Table 4 - Asset Cashflows'!F468</f>
        <v>0</v>
      </c>
      <c r="I469" s="129">
        <f>'Table 4 - Asset Cashflows'!C468</f>
        <v>0</v>
      </c>
    </row>
    <row r="470" spans="1:9" x14ac:dyDescent="0.25">
      <c r="A470" s="123">
        <f t="shared" si="29"/>
        <v>461</v>
      </c>
      <c r="B470" s="77">
        <f>(1+_xlfn.XLOOKUP(INT(($A470-1)/12)+1,'ZC Curve'!$B$8:$B$107,'ZC Curve'!R$9:R$108,,0))^(1/12)-1</f>
        <v>0</v>
      </c>
      <c r="C470" s="77">
        <f>(1+_xlfn.XLOOKUP(INT(($A470-1)/12)+1,'ZC Curve'!$B$8:$B$107,'ZC Curve'!S$9:S$108,,0))^(1/12)-1</f>
        <v>0</v>
      </c>
      <c r="D470" s="77">
        <f>(1+_xlfn.XLOOKUP(INT(($A470-1)/12)+1,'ZC Curve'!$B$8:$B$107,'ZC Curve'!T$9:T$108,,0))^(1/12)-1</f>
        <v>0</v>
      </c>
      <c r="E470" s="57">
        <f t="shared" si="32"/>
        <v>1</v>
      </c>
      <c r="F470" s="57">
        <f t="shared" si="30"/>
        <v>1</v>
      </c>
      <c r="G470" s="57">
        <f t="shared" si="31"/>
        <v>1</v>
      </c>
      <c r="H470" s="129">
        <f>'Table 4 - Asset Cashflows'!F469</f>
        <v>0</v>
      </c>
      <c r="I470" s="129">
        <f>'Table 4 - Asset Cashflows'!C469</f>
        <v>0</v>
      </c>
    </row>
    <row r="471" spans="1:9" x14ac:dyDescent="0.25">
      <c r="A471" s="123">
        <f t="shared" ref="A471:A488" si="33">A470+1</f>
        <v>462</v>
      </c>
      <c r="B471" s="77">
        <f>(1+_xlfn.XLOOKUP(INT(($A471-1)/12)+1,'ZC Curve'!$B$8:$B$107,'ZC Curve'!R$9:R$108,,0))^(1/12)-1</f>
        <v>0</v>
      </c>
      <c r="C471" s="77">
        <f>(1+_xlfn.XLOOKUP(INT(($A471-1)/12)+1,'ZC Curve'!$B$8:$B$107,'ZC Curve'!S$9:S$108,,0))^(1/12)-1</f>
        <v>0</v>
      </c>
      <c r="D471" s="77">
        <f>(1+_xlfn.XLOOKUP(INT(($A471-1)/12)+1,'ZC Curve'!$B$8:$B$107,'ZC Curve'!T$9:T$108,,0))^(1/12)-1</f>
        <v>0</v>
      </c>
      <c r="E471" s="57">
        <f t="shared" si="32"/>
        <v>1</v>
      </c>
      <c r="F471" s="57">
        <f t="shared" si="30"/>
        <v>1</v>
      </c>
      <c r="G471" s="57">
        <f t="shared" si="31"/>
        <v>1</v>
      </c>
      <c r="H471" s="129">
        <f>'Table 4 - Asset Cashflows'!F470</f>
        <v>0</v>
      </c>
      <c r="I471" s="129">
        <f>'Table 4 - Asset Cashflows'!C470</f>
        <v>0</v>
      </c>
    </row>
    <row r="472" spans="1:9" x14ac:dyDescent="0.25">
      <c r="A472" s="123">
        <f t="shared" si="33"/>
        <v>463</v>
      </c>
      <c r="B472" s="77">
        <f>(1+_xlfn.XLOOKUP(INT(($A472-1)/12)+1,'ZC Curve'!$B$8:$B$107,'ZC Curve'!R$9:R$108,,0))^(1/12)-1</f>
        <v>0</v>
      </c>
      <c r="C472" s="77">
        <f>(1+_xlfn.XLOOKUP(INT(($A472-1)/12)+1,'ZC Curve'!$B$8:$B$107,'ZC Curve'!S$9:S$108,,0))^(1/12)-1</f>
        <v>0</v>
      </c>
      <c r="D472" s="77">
        <f>(1+_xlfn.XLOOKUP(INT(($A472-1)/12)+1,'ZC Curve'!$B$8:$B$107,'ZC Curve'!T$9:T$108,,0))^(1/12)-1</f>
        <v>0</v>
      </c>
      <c r="E472" s="57">
        <f t="shared" si="32"/>
        <v>1</v>
      </c>
      <c r="F472" s="57">
        <f t="shared" si="30"/>
        <v>1</v>
      </c>
      <c r="G472" s="57">
        <f t="shared" si="31"/>
        <v>1</v>
      </c>
      <c r="H472" s="129">
        <f>'Table 4 - Asset Cashflows'!F471</f>
        <v>0</v>
      </c>
      <c r="I472" s="129">
        <f>'Table 4 - Asset Cashflows'!C471</f>
        <v>0</v>
      </c>
    </row>
    <row r="473" spans="1:9" x14ac:dyDescent="0.25">
      <c r="A473" s="123">
        <f t="shared" si="33"/>
        <v>464</v>
      </c>
      <c r="B473" s="77">
        <f>(1+_xlfn.XLOOKUP(INT(($A473-1)/12)+1,'ZC Curve'!$B$8:$B$107,'ZC Curve'!R$9:R$108,,0))^(1/12)-1</f>
        <v>0</v>
      </c>
      <c r="C473" s="77">
        <f>(1+_xlfn.XLOOKUP(INT(($A473-1)/12)+1,'ZC Curve'!$B$8:$B$107,'ZC Curve'!S$9:S$108,,0))^(1/12)-1</f>
        <v>0</v>
      </c>
      <c r="D473" s="77">
        <f>(1+_xlfn.XLOOKUP(INT(($A473-1)/12)+1,'ZC Curve'!$B$8:$B$107,'ZC Curve'!T$9:T$108,,0))^(1/12)-1</f>
        <v>0</v>
      </c>
      <c r="E473" s="57">
        <f t="shared" si="32"/>
        <v>1</v>
      </c>
      <c r="F473" s="57">
        <f t="shared" si="30"/>
        <v>1</v>
      </c>
      <c r="G473" s="57">
        <f t="shared" si="31"/>
        <v>1</v>
      </c>
      <c r="H473" s="129">
        <f>'Table 4 - Asset Cashflows'!F472</f>
        <v>0</v>
      </c>
      <c r="I473" s="129">
        <f>'Table 4 - Asset Cashflows'!C472</f>
        <v>0</v>
      </c>
    </row>
    <row r="474" spans="1:9" x14ac:dyDescent="0.25">
      <c r="A474" s="123">
        <f t="shared" si="33"/>
        <v>465</v>
      </c>
      <c r="B474" s="77">
        <f>(1+_xlfn.XLOOKUP(INT(($A474-1)/12)+1,'ZC Curve'!$B$8:$B$107,'ZC Curve'!R$9:R$108,,0))^(1/12)-1</f>
        <v>0</v>
      </c>
      <c r="C474" s="77">
        <f>(1+_xlfn.XLOOKUP(INT(($A474-1)/12)+1,'ZC Curve'!$B$8:$B$107,'ZC Curve'!S$9:S$108,,0))^(1/12)-1</f>
        <v>0</v>
      </c>
      <c r="D474" s="77">
        <f>(1+_xlfn.XLOOKUP(INT(($A474-1)/12)+1,'ZC Curve'!$B$8:$B$107,'ZC Curve'!T$9:T$108,,0))^(1/12)-1</f>
        <v>0</v>
      </c>
      <c r="E474" s="57">
        <f t="shared" si="32"/>
        <v>1</v>
      </c>
      <c r="F474" s="57">
        <f t="shared" si="30"/>
        <v>1</v>
      </c>
      <c r="G474" s="57">
        <f t="shared" si="31"/>
        <v>1</v>
      </c>
      <c r="H474" s="129">
        <f>'Table 4 - Asset Cashflows'!F473</f>
        <v>0</v>
      </c>
      <c r="I474" s="129">
        <f>'Table 4 - Asset Cashflows'!C473</f>
        <v>0</v>
      </c>
    </row>
    <row r="475" spans="1:9" x14ac:dyDescent="0.25">
      <c r="A475" s="123">
        <f t="shared" si="33"/>
        <v>466</v>
      </c>
      <c r="B475" s="77">
        <f>(1+_xlfn.XLOOKUP(INT(($A475-1)/12)+1,'ZC Curve'!$B$8:$B$107,'ZC Curve'!R$9:R$108,,0))^(1/12)-1</f>
        <v>0</v>
      </c>
      <c r="C475" s="77">
        <f>(1+_xlfn.XLOOKUP(INT(($A475-1)/12)+1,'ZC Curve'!$B$8:$B$107,'ZC Curve'!S$9:S$108,,0))^(1/12)-1</f>
        <v>0</v>
      </c>
      <c r="D475" s="77">
        <f>(1+_xlfn.XLOOKUP(INT(($A475-1)/12)+1,'ZC Curve'!$B$8:$B$107,'ZC Curve'!T$9:T$108,,0))^(1/12)-1</f>
        <v>0</v>
      </c>
      <c r="E475" s="57">
        <f t="shared" si="32"/>
        <v>1</v>
      </c>
      <c r="F475" s="57">
        <f t="shared" si="30"/>
        <v>1</v>
      </c>
      <c r="G475" s="57">
        <f t="shared" si="31"/>
        <v>1</v>
      </c>
      <c r="H475" s="129">
        <f>'Table 4 - Asset Cashflows'!F474</f>
        <v>0</v>
      </c>
      <c r="I475" s="129">
        <f>'Table 4 - Asset Cashflows'!C474</f>
        <v>0</v>
      </c>
    </row>
    <row r="476" spans="1:9" x14ac:dyDescent="0.25">
      <c r="A476" s="123">
        <f t="shared" si="33"/>
        <v>467</v>
      </c>
      <c r="B476" s="77">
        <f>(1+_xlfn.XLOOKUP(INT(($A476-1)/12)+1,'ZC Curve'!$B$8:$B$107,'ZC Curve'!R$9:R$108,,0))^(1/12)-1</f>
        <v>0</v>
      </c>
      <c r="C476" s="77">
        <f>(1+_xlfn.XLOOKUP(INT(($A476-1)/12)+1,'ZC Curve'!$B$8:$B$107,'ZC Curve'!S$9:S$108,,0))^(1/12)-1</f>
        <v>0</v>
      </c>
      <c r="D476" s="77">
        <f>(1+_xlfn.XLOOKUP(INT(($A476-1)/12)+1,'ZC Curve'!$B$8:$B$107,'ZC Curve'!T$9:T$108,,0))^(1/12)-1</f>
        <v>0</v>
      </c>
      <c r="E476" s="57">
        <f t="shared" si="32"/>
        <v>1</v>
      </c>
      <c r="F476" s="57">
        <f t="shared" si="30"/>
        <v>1</v>
      </c>
      <c r="G476" s="57">
        <f t="shared" si="31"/>
        <v>1</v>
      </c>
      <c r="H476" s="129">
        <f>'Table 4 - Asset Cashflows'!F475</f>
        <v>0</v>
      </c>
      <c r="I476" s="129">
        <f>'Table 4 - Asset Cashflows'!C475</f>
        <v>0</v>
      </c>
    </row>
    <row r="477" spans="1:9" x14ac:dyDescent="0.25">
      <c r="A477" s="123">
        <f t="shared" si="33"/>
        <v>468</v>
      </c>
      <c r="B477" s="77">
        <f>(1+_xlfn.XLOOKUP(INT(($A477-1)/12)+1,'ZC Curve'!$B$8:$B$107,'ZC Curve'!R$9:R$108,,0))^(1/12)-1</f>
        <v>0</v>
      </c>
      <c r="C477" s="77">
        <f>(1+_xlfn.XLOOKUP(INT(($A477-1)/12)+1,'ZC Curve'!$B$8:$B$107,'ZC Curve'!S$9:S$108,,0))^(1/12)-1</f>
        <v>0</v>
      </c>
      <c r="D477" s="77">
        <f>(1+_xlfn.XLOOKUP(INT(($A477-1)/12)+1,'ZC Curve'!$B$8:$B$107,'ZC Curve'!T$9:T$108,,0))^(1/12)-1</f>
        <v>0</v>
      </c>
      <c r="E477" s="57">
        <f t="shared" si="32"/>
        <v>1</v>
      </c>
      <c r="F477" s="57">
        <f t="shared" si="30"/>
        <v>1</v>
      </c>
      <c r="G477" s="57">
        <f t="shared" si="31"/>
        <v>1</v>
      </c>
      <c r="H477" s="129">
        <f>'Table 4 - Asset Cashflows'!F476</f>
        <v>0</v>
      </c>
      <c r="I477" s="129">
        <f>'Table 4 - Asset Cashflows'!C476</f>
        <v>0</v>
      </c>
    </row>
    <row r="478" spans="1:9" x14ac:dyDescent="0.25">
      <c r="A478" s="123">
        <f t="shared" si="33"/>
        <v>469</v>
      </c>
      <c r="B478" s="77">
        <f>(1+_xlfn.XLOOKUP(INT(($A478-1)/12)+1,'ZC Curve'!$B$8:$B$107,'ZC Curve'!R$9:R$108,,0))^(1/12)-1</f>
        <v>0</v>
      </c>
      <c r="C478" s="77">
        <f>(1+_xlfn.XLOOKUP(INT(($A478-1)/12)+1,'ZC Curve'!$B$8:$B$107,'ZC Curve'!S$9:S$108,,0))^(1/12)-1</f>
        <v>0</v>
      </c>
      <c r="D478" s="77">
        <f>(1+_xlfn.XLOOKUP(INT(($A478-1)/12)+1,'ZC Curve'!$B$8:$B$107,'ZC Curve'!T$9:T$108,,0))^(1/12)-1</f>
        <v>0</v>
      </c>
      <c r="E478" s="57">
        <f t="shared" si="32"/>
        <v>1</v>
      </c>
      <c r="F478" s="57">
        <f t="shared" si="30"/>
        <v>1</v>
      </c>
      <c r="G478" s="57">
        <f t="shared" si="31"/>
        <v>1</v>
      </c>
      <c r="H478" s="129">
        <f>'Table 4 - Asset Cashflows'!F477</f>
        <v>0</v>
      </c>
      <c r="I478" s="129">
        <f>'Table 4 - Asset Cashflows'!C477</f>
        <v>0</v>
      </c>
    </row>
    <row r="479" spans="1:9" x14ac:dyDescent="0.25">
      <c r="A479" s="123">
        <f t="shared" si="33"/>
        <v>470</v>
      </c>
      <c r="B479" s="77">
        <f>(1+_xlfn.XLOOKUP(INT(($A479-1)/12)+1,'ZC Curve'!$B$8:$B$107,'ZC Curve'!R$9:R$108,,0))^(1/12)-1</f>
        <v>0</v>
      </c>
      <c r="C479" s="77">
        <f>(1+_xlfn.XLOOKUP(INT(($A479-1)/12)+1,'ZC Curve'!$B$8:$B$107,'ZC Curve'!S$9:S$108,,0))^(1/12)-1</f>
        <v>0</v>
      </c>
      <c r="D479" s="77">
        <f>(1+_xlfn.XLOOKUP(INT(($A479-1)/12)+1,'ZC Curve'!$B$8:$B$107,'ZC Curve'!T$9:T$108,,0))^(1/12)-1</f>
        <v>0</v>
      </c>
      <c r="E479" s="57">
        <f t="shared" si="32"/>
        <v>1</v>
      </c>
      <c r="F479" s="57">
        <f t="shared" si="30"/>
        <v>1</v>
      </c>
      <c r="G479" s="57">
        <f t="shared" si="31"/>
        <v>1</v>
      </c>
      <c r="H479" s="129">
        <f>'Table 4 - Asset Cashflows'!F478</f>
        <v>0</v>
      </c>
      <c r="I479" s="129">
        <f>'Table 4 - Asset Cashflows'!C478</f>
        <v>0</v>
      </c>
    </row>
    <row r="480" spans="1:9" x14ac:dyDescent="0.25">
      <c r="A480" s="123">
        <f t="shared" si="33"/>
        <v>471</v>
      </c>
      <c r="B480" s="77">
        <f>(1+_xlfn.XLOOKUP(INT(($A480-1)/12)+1,'ZC Curve'!$B$8:$B$107,'ZC Curve'!R$9:R$108,,0))^(1/12)-1</f>
        <v>0</v>
      </c>
      <c r="C480" s="77">
        <f>(1+_xlfn.XLOOKUP(INT(($A480-1)/12)+1,'ZC Curve'!$B$8:$B$107,'ZC Curve'!S$9:S$108,,0))^(1/12)-1</f>
        <v>0</v>
      </c>
      <c r="D480" s="77">
        <f>(1+_xlfn.XLOOKUP(INT(($A480-1)/12)+1,'ZC Curve'!$B$8:$B$107,'ZC Curve'!T$9:T$108,,0))^(1/12)-1</f>
        <v>0</v>
      </c>
      <c r="E480" s="57">
        <f t="shared" si="32"/>
        <v>1</v>
      </c>
      <c r="F480" s="57">
        <f t="shared" si="30"/>
        <v>1</v>
      </c>
      <c r="G480" s="57">
        <f t="shared" si="31"/>
        <v>1</v>
      </c>
      <c r="H480" s="129">
        <f>'Table 4 - Asset Cashflows'!F479</f>
        <v>0</v>
      </c>
      <c r="I480" s="129">
        <f>'Table 4 - Asset Cashflows'!C479</f>
        <v>0</v>
      </c>
    </row>
    <row r="481" spans="1:36" x14ac:dyDescent="0.25">
      <c r="A481" s="123">
        <f t="shared" si="33"/>
        <v>472</v>
      </c>
      <c r="B481" s="77">
        <f>(1+_xlfn.XLOOKUP(INT(($A481-1)/12)+1,'ZC Curve'!$B$8:$B$107,'ZC Curve'!R$9:R$108,,0))^(1/12)-1</f>
        <v>0</v>
      </c>
      <c r="C481" s="77">
        <f>(1+_xlfn.XLOOKUP(INT(($A481-1)/12)+1,'ZC Curve'!$B$8:$B$107,'ZC Curve'!S$9:S$108,,0))^(1/12)-1</f>
        <v>0</v>
      </c>
      <c r="D481" s="77">
        <f>(1+_xlfn.XLOOKUP(INT(($A481-1)/12)+1,'ZC Curve'!$B$8:$B$107,'ZC Curve'!T$9:T$108,,0))^(1/12)-1</f>
        <v>0</v>
      </c>
      <c r="E481" s="57">
        <f t="shared" si="32"/>
        <v>1</v>
      </c>
      <c r="F481" s="57">
        <f t="shared" si="30"/>
        <v>1</v>
      </c>
      <c r="G481" s="57">
        <f t="shared" si="31"/>
        <v>1</v>
      </c>
      <c r="H481" s="129">
        <f>'Table 4 - Asset Cashflows'!F480</f>
        <v>0</v>
      </c>
      <c r="I481" s="129">
        <f>'Table 4 - Asset Cashflows'!C480</f>
        <v>0</v>
      </c>
      <c r="J481" s="473"/>
      <c r="K481" s="473"/>
      <c r="L481" s="473"/>
      <c r="M481" s="473"/>
      <c r="N481" s="473"/>
      <c r="O481" s="473"/>
      <c r="P481" s="473"/>
      <c r="Q481" s="473"/>
      <c r="R481" s="473"/>
      <c r="S481" s="473"/>
      <c r="T481" s="473"/>
      <c r="U481" s="473"/>
      <c r="V481" s="473"/>
      <c r="W481" s="473"/>
      <c r="X481" s="473"/>
      <c r="Y481" s="473"/>
      <c r="Z481" s="473"/>
      <c r="AA481" s="473"/>
      <c r="AB481" s="473"/>
      <c r="AC481" s="473"/>
      <c r="AD481" s="473"/>
      <c r="AE481" s="473"/>
      <c r="AF481" s="473"/>
      <c r="AG481" s="473"/>
      <c r="AH481" s="473"/>
      <c r="AI481" s="473"/>
      <c r="AJ481" s="473"/>
    </row>
    <row r="482" spans="1:36" x14ac:dyDescent="0.25">
      <c r="A482" s="123">
        <f t="shared" si="33"/>
        <v>473</v>
      </c>
      <c r="B482" s="77">
        <f>(1+_xlfn.XLOOKUP(INT(($A482-1)/12)+1,'ZC Curve'!$B$8:$B$107,'ZC Curve'!R$9:R$108,,0))^(1/12)-1</f>
        <v>0</v>
      </c>
      <c r="C482" s="77">
        <f>(1+_xlfn.XLOOKUP(INT(($A482-1)/12)+1,'ZC Curve'!$B$8:$B$107,'ZC Curve'!S$9:S$108,,0))^(1/12)-1</f>
        <v>0</v>
      </c>
      <c r="D482" s="77">
        <f>(1+_xlfn.XLOOKUP(INT(($A482-1)/12)+1,'ZC Curve'!$B$8:$B$107,'ZC Curve'!T$9:T$108,,0))^(1/12)-1</f>
        <v>0</v>
      </c>
      <c r="E482" s="57">
        <f t="shared" si="32"/>
        <v>1</v>
      </c>
      <c r="F482" s="57">
        <f t="shared" si="30"/>
        <v>1</v>
      </c>
      <c r="G482" s="57">
        <f t="shared" si="31"/>
        <v>1</v>
      </c>
      <c r="H482" s="129">
        <f>'Table 4 - Asset Cashflows'!F481</f>
        <v>0</v>
      </c>
      <c r="I482" s="129">
        <f>'Table 4 - Asset Cashflows'!C481</f>
        <v>0</v>
      </c>
      <c r="J482" s="473"/>
      <c r="K482" s="473"/>
      <c r="L482" s="473"/>
      <c r="M482" s="473"/>
      <c r="N482" s="473"/>
      <c r="O482" s="473"/>
      <c r="P482" s="473"/>
      <c r="Q482" s="473"/>
      <c r="R482" s="473"/>
      <c r="S482" s="473"/>
      <c r="T482" s="473"/>
      <c r="U482" s="473"/>
      <c r="V482" s="473"/>
      <c r="W482" s="473"/>
      <c r="X482" s="473"/>
      <c r="Y482" s="473"/>
      <c r="Z482" s="473"/>
      <c r="AA482" s="473"/>
      <c r="AB482" s="473"/>
      <c r="AC482" s="473"/>
      <c r="AD482" s="473"/>
      <c r="AE482" s="473"/>
      <c r="AF482" s="473"/>
      <c r="AG482" s="473"/>
      <c r="AH482" s="473"/>
      <c r="AI482" s="473"/>
      <c r="AJ482" s="473"/>
    </row>
    <row r="483" spans="1:36" x14ac:dyDescent="0.25">
      <c r="A483" s="123">
        <f t="shared" si="33"/>
        <v>474</v>
      </c>
      <c r="B483" s="77">
        <f>(1+_xlfn.XLOOKUP(INT(($A483-1)/12)+1,'ZC Curve'!$B$8:$B$107,'ZC Curve'!R$9:R$108,,0))^(1/12)-1</f>
        <v>0</v>
      </c>
      <c r="C483" s="77">
        <f>(1+_xlfn.XLOOKUP(INT(($A483-1)/12)+1,'ZC Curve'!$B$8:$B$107,'ZC Curve'!S$9:S$108,,0))^(1/12)-1</f>
        <v>0</v>
      </c>
      <c r="D483" s="77">
        <f>(1+_xlfn.XLOOKUP(INT(($A483-1)/12)+1,'ZC Curve'!$B$8:$B$107,'ZC Curve'!T$9:T$108,,0))^(1/12)-1</f>
        <v>0</v>
      </c>
      <c r="E483" s="57">
        <f t="shared" si="32"/>
        <v>1</v>
      </c>
      <c r="F483" s="57">
        <f t="shared" si="30"/>
        <v>1</v>
      </c>
      <c r="G483" s="57">
        <f t="shared" si="31"/>
        <v>1</v>
      </c>
      <c r="H483" s="129">
        <f>'Table 4 - Asset Cashflows'!F482</f>
        <v>0</v>
      </c>
      <c r="I483" s="129">
        <f>'Table 4 - Asset Cashflows'!C482</f>
        <v>0</v>
      </c>
      <c r="J483" s="473"/>
      <c r="K483" s="473"/>
      <c r="L483" s="473"/>
      <c r="M483" s="473"/>
      <c r="N483" s="473"/>
      <c r="O483" s="473"/>
      <c r="P483" s="473"/>
      <c r="Q483" s="473"/>
      <c r="R483" s="473"/>
      <c r="S483" s="473"/>
      <c r="T483" s="473"/>
      <c r="U483" s="473"/>
      <c r="V483" s="473"/>
      <c r="W483" s="473"/>
      <c r="X483" s="473"/>
      <c r="Y483" s="473"/>
      <c r="Z483" s="473"/>
      <c r="AA483" s="473"/>
      <c r="AB483" s="473"/>
      <c r="AC483" s="473"/>
      <c r="AD483" s="473"/>
      <c r="AE483" s="473"/>
      <c r="AF483" s="473"/>
      <c r="AG483" s="473"/>
      <c r="AH483" s="473"/>
      <c r="AI483" s="473"/>
      <c r="AJ483" s="473"/>
    </row>
    <row r="484" spans="1:36" x14ac:dyDescent="0.25">
      <c r="A484" s="123">
        <f t="shared" si="33"/>
        <v>475</v>
      </c>
      <c r="B484" s="77">
        <f>(1+_xlfn.XLOOKUP(INT(($A484-1)/12)+1,'ZC Curve'!$B$8:$B$107,'ZC Curve'!R$9:R$108,,0))^(1/12)-1</f>
        <v>0</v>
      </c>
      <c r="C484" s="77">
        <f>(1+_xlfn.XLOOKUP(INT(($A484-1)/12)+1,'ZC Curve'!$B$8:$B$107,'ZC Curve'!S$9:S$108,,0))^(1/12)-1</f>
        <v>0</v>
      </c>
      <c r="D484" s="77">
        <f>(1+_xlfn.XLOOKUP(INT(($A484-1)/12)+1,'ZC Curve'!$B$8:$B$107,'ZC Curve'!T$9:T$108,,0))^(1/12)-1</f>
        <v>0</v>
      </c>
      <c r="E484" s="57">
        <f t="shared" si="32"/>
        <v>1</v>
      </c>
      <c r="F484" s="57">
        <f t="shared" si="30"/>
        <v>1</v>
      </c>
      <c r="G484" s="57">
        <f t="shared" si="31"/>
        <v>1</v>
      </c>
      <c r="H484" s="129">
        <f>'Table 4 - Asset Cashflows'!F483</f>
        <v>0</v>
      </c>
      <c r="I484" s="129">
        <f>'Table 4 - Asset Cashflows'!C483</f>
        <v>0</v>
      </c>
      <c r="J484" s="473"/>
      <c r="K484" s="473"/>
      <c r="L484" s="473"/>
      <c r="M484" s="473"/>
      <c r="N484" s="473"/>
      <c r="O484" s="473"/>
      <c r="P484" s="473"/>
      <c r="Q484" s="473"/>
      <c r="R484" s="473"/>
      <c r="S484" s="473"/>
      <c r="T484" s="473"/>
      <c r="U484" s="473"/>
      <c r="V484" s="473"/>
      <c r="W484" s="473"/>
      <c r="X484" s="473"/>
      <c r="Y484" s="473"/>
      <c r="Z484" s="473"/>
      <c r="AA484" s="473"/>
      <c r="AB484" s="473"/>
      <c r="AC484" s="473"/>
      <c r="AD484" s="473"/>
      <c r="AE484" s="473"/>
      <c r="AF484" s="473"/>
      <c r="AG484" s="473"/>
      <c r="AH484" s="473"/>
      <c r="AI484" s="473"/>
      <c r="AJ484" s="473"/>
    </row>
    <row r="485" spans="1:36" x14ac:dyDescent="0.25">
      <c r="A485" s="123">
        <f t="shared" si="33"/>
        <v>476</v>
      </c>
      <c r="B485" s="77">
        <f>(1+_xlfn.XLOOKUP(INT(($A485-1)/12)+1,'ZC Curve'!$B$8:$B$107,'ZC Curve'!R$9:R$108,,0))^(1/12)-1</f>
        <v>0</v>
      </c>
      <c r="C485" s="77">
        <f>(1+_xlfn.XLOOKUP(INT(($A485-1)/12)+1,'ZC Curve'!$B$8:$B$107,'ZC Curve'!S$9:S$108,,0))^(1/12)-1</f>
        <v>0</v>
      </c>
      <c r="D485" s="77">
        <f>(1+_xlfn.XLOOKUP(INT(($A485-1)/12)+1,'ZC Curve'!$B$8:$B$107,'ZC Curve'!T$9:T$108,,0))^(1/12)-1</f>
        <v>0</v>
      </c>
      <c r="E485" s="57">
        <f t="shared" si="32"/>
        <v>1</v>
      </c>
      <c r="F485" s="57">
        <f t="shared" si="30"/>
        <v>1</v>
      </c>
      <c r="G485" s="57">
        <f t="shared" si="31"/>
        <v>1</v>
      </c>
      <c r="H485" s="129">
        <f>'Table 4 - Asset Cashflows'!F484</f>
        <v>0</v>
      </c>
      <c r="I485" s="129">
        <f>'Table 4 - Asset Cashflows'!C484</f>
        <v>0</v>
      </c>
      <c r="J485" s="473"/>
      <c r="K485" s="473"/>
      <c r="L485" s="473"/>
      <c r="M485" s="473"/>
      <c r="N485" s="473"/>
      <c r="O485" s="473"/>
      <c r="P485" s="473"/>
      <c r="Q485" s="473"/>
      <c r="R485" s="473"/>
      <c r="S485" s="473"/>
      <c r="T485" s="473"/>
      <c r="U485" s="473"/>
      <c r="V485" s="473"/>
      <c r="W485" s="473"/>
      <c r="X485" s="473"/>
      <c r="Y485" s="473"/>
      <c r="Z485" s="473"/>
      <c r="AA485" s="473"/>
      <c r="AB485" s="473"/>
      <c r="AC485" s="473"/>
      <c r="AD485" s="473"/>
      <c r="AE485" s="473"/>
      <c r="AF485" s="473"/>
      <c r="AG485" s="473"/>
      <c r="AH485" s="473"/>
      <c r="AI485" s="473"/>
      <c r="AJ485" s="473"/>
    </row>
    <row r="486" spans="1:36" x14ac:dyDescent="0.25">
      <c r="A486" s="123">
        <f t="shared" si="33"/>
        <v>477</v>
      </c>
      <c r="B486" s="77">
        <f>(1+_xlfn.XLOOKUP(INT(($A486-1)/12)+1,'ZC Curve'!$B$8:$B$107,'ZC Curve'!R$9:R$108,,0))^(1/12)-1</f>
        <v>0</v>
      </c>
      <c r="C486" s="77">
        <f>(1+_xlfn.XLOOKUP(INT(($A486-1)/12)+1,'ZC Curve'!$B$8:$B$107,'ZC Curve'!S$9:S$108,,0))^(1/12)-1</f>
        <v>0</v>
      </c>
      <c r="D486" s="77">
        <f>(1+_xlfn.XLOOKUP(INT(($A486-1)/12)+1,'ZC Curve'!$B$8:$B$107,'ZC Curve'!T$9:T$108,,0))^(1/12)-1</f>
        <v>0</v>
      </c>
      <c r="E486" s="57">
        <f t="shared" si="32"/>
        <v>1</v>
      </c>
      <c r="F486" s="57">
        <f t="shared" si="30"/>
        <v>1</v>
      </c>
      <c r="G486" s="57">
        <f t="shared" si="31"/>
        <v>1</v>
      </c>
      <c r="H486" s="129">
        <f>'Table 4 - Asset Cashflows'!F485</f>
        <v>0</v>
      </c>
      <c r="I486" s="129">
        <f>'Table 4 - Asset Cashflows'!C485</f>
        <v>0</v>
      </c>
      <c r="J486" s="473"/>
      <c r="K486" s="473"/>
      <c r="L486" s="473"/>
      <c r="M486" s="473"/>
      <c r="N486" s="473"/>
      <c r="O486" s="473"/>
      <c r="P486" s="473"/>
      <c r="Q486" s="473"/>
      <c r="R486" s="473"/>
      <c r="S486" s="473"/>
      <c r="T486" s="473"/>
      <c r="U486" s="473"/>
      <c r="V486" s="473"/>
      <c r="W486" s="473"/>
      <c r="X486" s="473"/>
      <c r="Y486" s="473"/>
      <c r="Z486" s="473"/>
      <c r="AA486" s="473"/>
      <c r="AB486" s="473"/>
      <c r="AC486" s="473"/>
      <c r="AD486" s="473"/>
      <c r="AE486" s="473"/>
      <c r="AF486" s="473"/>
      <c r="AG486" s="473"/>
      <c r="AH486" s="473"/>
      <c r="AI486" s="473"/>
      <c r="AJ486" s="473"/>
    </row>
    <row r="487" spans="1:36" x14ac:dyDescent="0.25">
      <c r="A487" s="123">
        <f t="shared" si="33"/>
        <v>478</v>
      </c>
      <c r="B487" s="77">
        <f>(1+_xlfn.XLOOKUP(INT(($A487-1)/12)+1,'ZC Curve'!$B$8:$B$107,'ZC Curve'!R$9:R$108,,0))^(1/12)-1</f>
        <v>0</v>
      </c>
      <c r="C487" s="77">
        <f>(1+_xlfn.XLOOKUP(INT(($A487-1)/12)+1,'ZC Curve'!$B$8:$B$107,'ZC Curve'!S$9:S$108,,0))^(1/12)-1</f>
        <v>0</v>
      </c>
      <c r="D487" s="77">
        <f>(1+_xlfn.XLOOKUP(INT(($A487-1)/12)+1,'ZC Curve'!$B$8:$B$107,'ZC Curve'!T$9:T$108,,0))^(1/12)-1</f>
        <v>0</v>
      </c>
      <c r="E487" s="57">
        <f t="shared" si="32"/>
        <v>1</v>
      </c>
      <c r="F487" s="57">
        <f t="shared" si="30"/>
        <v>1</v>
      </c>
      <c r="G487" s="57">
        <f t="shared" si="31"/>
        <v>1</v>
      </c>
      <c r="H487" s="129">
        <f>'Table 4 - Asset Cashflows'!F486</f>
        <v>0</v>
      </c>
      <c r="I487" s="129">
        <f>'Table 4 - Asset Cashflows'!C486</f>
        <v>0</v>
      </c>
      <c r="J487" s="473"/>
      <c r="K487" s="473"/>
      <c r="L487" s="473"/>
      <c r="M487" s="473"/>
      <c r="N487" s="473"/>
      <c r="O487" s="473"/>
      <c r="P487" s="473"/>
      <c r="Q487" s="473"/>
      <c r="R487" s="473"/>
      <c r="S487" s="473"/>
      <c r="T487" s="473"/>
      <c r="U487" s="473"/>
      <c r="V487" s="473"/>
      <c r="W487" s="473"/>
      <c r="X487" s="473"/>
      <c r="Y487" s="473"/>
      <c r="Z487" s="473"/>
      <c r="AA487" s="473"/>
      <c r="AB487" s="473"/>
      <c r="AC487" s="473"/>
      <c r="AD487" s="473"/>
      <c r="AE487" s="473"/>
      <c r="AF487" s="473"/>
      <c r="AG487" s="473"/>
      <c r="AH487" s="473"/>
      <c r="AI487" s="473"/>
      <c r="AJ487" s="473"/>
    </row>
    <row r="488" spans="1:36" x14ac:dyDescent="0.25">
      <c r="A488" s="123">
        <f t="shared" si="33"/>
        <v>479</v>
      </c>
      <c r="B488" s="77">
        <f>(1+_xlfn.XLOOKUP(INT(($A488-1)/12)+1,'ZC Curve'!$B$8:$B$107,'ZC Curve'!R$9:R$108,,0))^(1/12)-1</f>
        <v>0</v>
      </c>
      <c r="C488" s="77">
        <f>(1+_xlfn.XLOOKUP(INT(($A488-1)/12)+1,'ZC Curve'!$B$8:$B$107,'ZC Curve'!S$9:S$108,,0))^(1/12)-1</f>
        <v>0</v>
      </c>
      <c r="D488" s="77">
        <f>(1+_xlfn.XLOOKUP(INT(($A488-1)/12)+1,'ZC Curve'!$B$8:$B$107,'ZC Curve'!T$9:T$108,,0))^(1/12)-1</f>
        <v>0</v>
      </c>
      <c r="E488" s="57">
        <f t="shared" si="32"/>
        <v>1</v>
      </c>
      <c r="F488" s="57">
        <f t="shared" si="30"/>
        <v>1</v>
      </c>
      <c r="G488" s="57">
        <f t="shared" si="31"/>
        <v>1</v>
      </c>
      <c r="H488" s="129">
        <f>'Table 4 - Asset Cashflows'!F487</f>
        <v>0</v>
      </c>
      <c r="I488" s="129">
        <f>'Table 4 - Asset Cashflows'!C487</f>
        <v>0</v>
      </c>
      <c r="J488" s="473"/>
      <c r="K488" s="473"/>
      <c r="L488" s="473"/>
      <c r="M488" s="473"/>
      <c r="N488" s="473"/>
      <c r="O488" s="473"/>
      <c r="P488" s="473"/>
      <c r="Q488" s="473"/>
      <c r="R488" s="473"/>
      <c r="S488" s="473"/>
      <c r="T488" s="473"/>
      <c r="U488" s="473"/>
      <c r="V488" s="473"/>
      <c r="W488" s="473"/>
      <c r="X488" s="473"/>
      <c r="Y488" s="473"/>
      <c r="Z488" s="473"/>
      <c r="AA488" s="473"/>
      <c r="AB488" s="473"/>
      <c r="AC488" s="473"/>
      <c r="AD488" s="473"/>
      <c r="AE488" s="473"/>
      <c r="AF488" s="473"/>
      <c r="AG488" s="473"/>
      <c r="AH488" s="473"/>
      <c r="AI488" s="473"/>
      <c r="AJ488" s="473"/>
    </row>
    <row r="489" spans="1:36" x14ac:dyDescent="0.25">
      <c r="A489" s="123">
        <f t="shared" ref="A489" si="34">A488+1</f>
        <v>480</v>
      </c>
      <c r="B489" s="77">
        <f>(1+_xlfn.XLOOKUP(INT(($A489-1)/12)+1,'ZC Curve'!$B$8:$B$107,'ZC Curve'!R$9:R$108,,0))^(1/12)-1</f>
        <v>0</v>
      </c>
      <c r="C489" s="77">
        <f>(1+_xlfn.XLOOKUP(INT(($A489-1)/12)+1,'ZC Curve'!$B$8:$B$107,'ZC Curve'!S$9:S$108,,0))^(1/12)-1</f>
        <v>0</v>
      </c>
      <c r="D489" s="77">
        <f>(1+_xlfn.XLOOKUP(INT(($A489-1)/12)+1,'ZC Curve'!$B$8:$B$107,'ZC Curve'!T$9:T$108,,0))^(1/12)-1</f>
        <v>0</v>
      </c>
      <c r="E489" s="57">
        <f t="shared" ref="E489" si="35">E488/(1+B489)</f>
        <v>1</v>
      </c>
      <c r="F489" s="57">
        <f t="shared" ref="F489" si="36">F488/(1+C489)</f>
        <v>1</v>
      </c>
      <c r="G489" s="57">
        <f t="shared" ref="G489" si="37">G488/(1+D489)</f>
        <v>1</v>
      </c>
      <c r="H489" s="129">
        <f>'Table 4 - Asset Cashflows'!F488</f>
        <v>0</v>
      </c>
      <c r="I489" s="129">
        <f>'Table 4 - Asset Cashflows'!C488</f>
        <v>0</v>
      </c>
      <c r="J489" s="473"/>
      <c r="K489" s="473"/>
      <c r="L489" s="473"/>
      <c r="M489" s="473"/>
      <c r="N489" s="473"/>
      <c r="O489" s="473"/>
      <c r="P489" s="473"/>
      <c r="Q489" s="473"/>
      <c r="R489" s="473"/>
      <c r="S489" s="473"/>
      <c r="T489" s="473"/>
      <c r="U489" s="473"/>
      <c r="V489" s="473"/>
      <c r="W489" s="473"/>
      <c r="X489" s="473"/>
      <c r="Y489" s="473"/>
      <c r="Z489" s="473"/>
      <c r="AA489" s="473"/>
      <c r="AB489" s="473"/>
      <c r="AC489" s="473"/>
      <c r="AD489" s="473"/>
      <c r="AE489" s="473"/>
      <c r="AF489" s="473"/>
      <c r="AG489" s="473"/>
      <c r="AH489" s="473"/>
      <c r="AI489" s="473"/>
      <c r="AJ489" s="473"/>
    </row>
    <row r="491" spans="1:36" x14ac:dyDescent="0.25">
      <c r="A491" s="189" t="s">
        <v>819</v>
      </c>
      <c r="B491" s="122"/>
      <c r="C491" s="122"/>
      <c r="D491" s="122"/>
      <c r="E491" s="122"/>
      <c r="F491" s="122"/>
      <c r="G491" s="122"/>
      <c r="H491" s="122"/>
      <c r="I491" s="122"/>
      <c r="J491" s="122"/>
      <c r="K491" s="122"/>
      <c r="L491" s="122"/>
      <c r="M491" s="122"/>
      <c r="N491" s="473"/>
      <c r="O491" s="473"/>
      <c r="P491" s="473"/>
      <c r="Q491" s="473"/>
      <c r="R491" s="473"/>
      <c r="S491" s="473"/>
      <c r="T491" s="473"/>
      <c r="U491" s="473"/>
      <c r="V491" s="473"/>
      <c r="W491" s="473"/>
      <c r="X491" s="473"/>
      <c r="Y491" s="473"/>
      <c r="Z491" s="473"/>
      <c r="AA491" s="473"/>
      <c r="AB491" s="473"/>
      <c r="AC491" s="473"/>
      <c r="AD491" s="473"/>
      <c r="AE491" s="473"/>
      <c r="AF491" s="473"/>
      <c r="AG491" s="473"/>
      <c r="AH491" s="473"/>
      <c r="AI491" s="473"/>
      <c r="AJ491" s="473"/>
    </row>
    <row r="492" spans="1:36" x14ac:dyDescent="0.25">
      <c r="A492" s="1019" t="s">
        <v>820</v>
      </c>
      <c r="B492" s="1019"/>
      <c r="C492" s="1019"/>
      <c r="D492" s="1019"/>
      <c r="E492" s="1019"/>
      <c r="F492" s="1019"/>
      <c r="G492" s="1019"/>
      <c r="H492" s="1019"/>
      <c r="I492" s="631"/>
      <c r="J492" s="473"/>
      <c r="K492" s="473"/>
      <c r="L492" s="473"/>
      <c r="M492" s="473"/>
      <c r="N492" s="473"/>
      <c r="O492" s="473"/>
      <c r="P492" s="473"/>
      <c r="Q492" s="473"/>
      <c r="R492" s="473"/>
      <c r="S492" s="473"/>
      <c r="T492" s="473"/>
      <c r="U492" s="473"/>
      <c r="V492" s="473"/>
      <c r="W492" s="473"/>
      <c r="X492" s="473"/>
      <c r="Y492" s="473"/>
      <c r="Z492" s="473"/>
      <c r="AA492" s="473"/>
      <c r="AB492" s="473"/>
      <c r="AC492" s="473"/>
      <c r="AD492" s="473"/>
      <c r="AE492" s="473"/>
      <c r="AF492" s="473"/>
      <c r="AG492" s="473"/>
      <c r="AH492" s="473"/>
      <c r="AI492" s="473"/>
      <c r="AJ492" s="473"/>
    </row>
    <row r="493" spans="1:36" ht="52.8" x14ac:dyDescent="0.25">
      <c r="A493" s="506"/>
      <c r="B493" s="1020" t="s">
        <v>821</v>
      </c>
      <c r="C493" s="1021"/>
      <c r="D493" s="1022"/>
      <c r="E493" s="1023" t="s">
        <v>807</v>
      </c>
      <c r="F493" s="1024"/>
      <c r="G493" s="1025"/>
      <c r="H493" s="820" t="s">
        <v>822</v>
      </c>
      <c r="I493" s="130"/>
      <c r="J493" s="473"/>
      <c r="K493" s="1026" t="s">
        <v>809</v>
      </c>
      <c r="L493" s="1027"/>
      <c r="M493" s="1028"/>
      <c r="N493" s="473"/>
      <c r="O493" s="473"/>
      <c r="P493" s="473"/>
      <c r="Q493" s="473"/>
      <c r="R493" s="473"/>
      <c r="S493" s="473"/>
      <c r="T493" s="473"/>
      <c r="U493" s="473"/>
      <c r="V493" s="473"/>
      <c r="W493" s="473"/>
      <c r="X493" s="473"/>
      <c r="Y493" s="473"/>
      <c r="Z493" s="473"/>
      <c r="AA493" s="473"/>
      <c r="AB493" s="473"/>
      <c r="AC493" s="473"/>
      <c r="AD493" s="473"/>
      <c r="AE493" s="473"/>
      <c r="AF493" s="473"/>
      <c r="AG493" s="473"/>
      <c r="AH493" s="473"/>
      <c r="AI493" s="473"/>
      <c r="AJ493" s="473"/>
    </row>
    <row r="494" spans="1:36" ht="13.8" thickBot="1" x14ac:dyDescent="0.3">
      <c r="A494" s="123"/>
      <c r="B494" s="123"/>
      <c r="C494" s="123"/>
      <c r="D494" s="123"/>
      <c r="E494" s="123"/>
      <c r="F494" s="123"/>
      <c r="G494" s="123"/>
      <c r="H494" s="19"/>
      <c r="I494" s="130"/>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row>
    <row r="495" spans="1:36" ht="26.4" x14ac:dyDescent="0.25">
      <c r="A495" s="124" t="s">
        <v>646</v>
      </c>
      <c r="B495" s="125" t="s">
        <v>823</v>
      </c>
      <c r="C495" s="125" t="s">
        <v>773</v>
      </c>
      <c r="D495" s="125" t="s">
        <v>774</v>
      </c>
      <c r="E495" s="126" t="s">
        <v>651</v>
      </c>
      <c r="F495" s="126" t="s">
        <v>773</v>
      </c>
      <c r="G495" s="126" t="s">
        <v>774</v>
      </c>
      <c r="H495" s="816" t="s">
        <v>824</v>
      </c>
      <c r="I495" s="130"/>
      <c r="J495" s="19"/>
      <c r="K495" s="192" t="s">
        <v>813</v>
      </c>
      <c r="L495" s="193" t="s">
        <v>814</v>
      </c>
      <c r="M495" s="194" t="s">
        <v>815</v>
      </c>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row>
    <row r="496" spans="1:36" ht="13.8" thickBot="1" x14ac:dyDescent="0.3">
      <c r="A496" s="123">
        <f>'ZC Curve'!M9</f>
        <v>1</v>
      </c>
      <c r="B496" s="77">
        <f>(1+_xlfn.XLOOKUP(INT(($A496-1)/12)+1,'ZC Curve'!$B$8:$B$107,'ZC Curve'!U$9:U$108,,0))^(1/12)-1</f>
        <v>0</v>
      </c>
      <c r="C496" s="77" t="e">
        <f>(1+_xlfn.XLOOKUP(INT(($A496-1)/12)+1,'ZC Curve'!$B$8:$B$107,'ZC Curve'!V$9:V$108,,0))^(1/12)-1</f>
        <v>#DIV/0!</v>
      </c>
      <c r="D496" s="77" t="e">
        <f>(1+_xlfn.XLOOKUP(INT(($A496-1)/12)+1,'ZC Curve'!$B$8:$B$107,'ZC Curve'!W$9:W$108,,0))^(1/12)-1</f>
        <v>#DIV/0!</v>
      </c>
      <c r="E496" s="57">
        <f>1/(1+B496)</f>
        <v>1</v>
      </c>
      <c r="F496" s="57" t="e">
        <f t="shared" ref="F496" si="38">1/(1+C496)</f>
        <v>#DIV/0!</v>
      </c>
      <c r="G496" s="57" t="e">
        <f t="shared" ref="G496" si="39">1/(1+D496)</f>
        <v>#DIV/0!</v>
      </c>
      <c r="H496" s="129">
        <f>'Table 4 - Asset Cashflows'!D9+'Table 4 - Asset Cashflows'!E9</f>
        <v>0</v>
      </c>
      <c r="I496" s="130"/>
      <c r="J496" s="130"/>
      <c r="K496" s="131">
        <f>SUMPRODUCT(E10:E489,$I$10:$I$489)+SUMPRODUCT(E496:E975,$H$496:$H$975)</f>
        <v>0</v>
      </c>
      <c r="L496" s="132" t="e">
        <f t="shared" ref="L496:M496" si="40">SUMPRODUCT(F10:F489,$I$10:$I$489)+SUMPRODUCT(F496:F975,$H$496:$H$975)</f>
        <v>#DIV/0!</v>
      </c>
      <c r="M496" s="133" t="e">
        <f t="shared" si="40"/>
        <v>#DIV/0!</v>
      </c>
      <c r="N496" s="19"/>
      <c r="O496" s="19"/>
      <c r="P496" s="19"/>
      <c r="Q496" s="190"/>
      <c r="R496" s="191"/>
      <c r="S496" s="191"/>
      <c r="T496" s="191"/>
      <c r="U496" s="19"/>
      <c r="V496" s="19"/>
      <c r="W496" s="19"/>
      <c r="X496" s="130"/>
      <c r="Y496" s="19"/>
      <c r="Z496" s="19"/>
      <c r="AA496" s="19"/>
      <c r="AB496" s="19"/>
      <c r="AC496" s="19"/>
      <c r="AD496" s="19"/>
      <c r="AE496" s="19"/>
      <c r="AF496" s="19"/>
      <c r="AG496" s="19"/>
      <c r="AH496" s="19"/>
      <c r="AI496" s="19"/>
      <c r="AJ496" s="19"/>
    </row>
    <row r="497" spans="1:36" ht="13.8" thickBot="1" x14ac:dyDescent="0.3">
      <c r="A497" s="123">
        <f t="shared" ref="A497:A560" si="41">A496+1</f>
        <v>2</v>
      </c>
      <c r="B497" s="77">
        <f>(1+_xlfn.XLOOKUP(INT(($A497-1)/12)+1,'ZC Curve'!$B$8:$B$107,'ZC Curve'!U$9:U$108,,0))^(1/12)-1</f>
        <v>0</v>
      </c>
      <c r="C497" s="77" t="e">
        <f>(1+_xlfn.XLOOKUP(INT(($A497-1)/12)+1,'ZC Curve'!$B$8:$B$107,'ZC Curve'!V$9:V$108,,0))^(1/12)-1</f>
        <v>#DIV/0!</v>
      </c>
      <c r="D497" s="77" t="e">
        <f>(1+_xlfn.XLOOKUP(INT(($A497-1)/12)+1,'ZC Curve'!$B$8:$B$107,'ZC Curve'!W$9:W$108,,0))^(1/12)-1</f>
        <v>#DIV/0!</v>
      </c>
      <c r="E497" s="57">
        <f>E496/(1+B497)</f>
        <v>1</v>
      </c>
      <c r="F497" s="57" t="e">
        <f t="shared" ref="F497:F560" si="42">F496/(1+C497)</f>
        <v>#DIV/0!</v>
      </c>
      <c r="G497" s="57" t="e">
        <f t="shared" ref="G497:G560" si="43">G496/(1+D497)</f>
        <v>#DIV/0!</v>
      </c>
      <c r="H497" s="129">
        <f>'Table 4 - Asset Cashflows'!D10+'Table 4 - Asset Cashflows'!E10</f>
        <v>0</v>
      </c>
      <c r="I497" s="130"/>
      <c r="J497" s="130"/>
      <c r="K497" s="69"/>
      <c r="L497" s="19"/>
      <c r="M497" s="134"/>
      <c r="N497" s="473"/>
      <c r="O497" s="19"/>
      <c r="P497" s="19"/>
      <c r="Q497" s="190"/>
      <c r="R497" s="191"/>
      <c r="S497" s="191"/>
      <c r="T497" s="191"/>
      <c r="U497" s="19"/>
      <c r="V497" s="19"/>
      <c r="W497" s="19"/>
      <c r="X497" s="130"/>
      <c r="Y497" s="19"/>
      <c r="Z497" s="19"/>
      <c r="AA497" s="19"/>
      <c r="AB497" s="19"/>
      <c r="AC497" s="19"/>
      <c r="AD497" s="19"/>
      <c r="AE497" s="19"/>
      <c r="AF497" s="19"/>
      <c r="AG497" s="19"/>
      <c r="AH497" s="19"/>
      <c r="AI497" s="19"/>
      <c r="AJ497" s="19"/>
    </row>
    <row r="498" spans="1:36" x14ac:dyDescent="0.25">
      <c r="A498" s="123">
        <f t="shared" si="41"/>
        <v>3</v>
      </c>
      <c r="B498" s="77">
        <f>(1+_xlfn.XLOOKUP(INT(($A498-1)/12)+1,'ZC Curve'!$B$8:$B$107,'ZC Curve'!U$9:U$108,,0))^(1/12)-1</f>
        <v>0</v>
      </c>
      <c r="C498" s="77" t="e">
        <f>(1+_xlfn.XLOOKUP(INT(($A498-1)/12)+1,'ZC Curve'!$B$8:$B$107,'ZC Curve'!V$9:V$108,,0))^(1/12)-1</f>
        <v>#DIV/0!</v>
      </c>
      <c r="D498" s="77" t="e">
        <f>(1+_xlfn.XLOOKUP(INT(($A498-1)/12)+1,'ZC Curve'!$B$8:$B$107,'ZC Curve'!W$9:W$108,,0))^(1/12)-1</f>
        <v>#DIV/0!</v>
      </c>
      <c r="E498" s="57">
        <f t="shared" ref="E498:E561" si="44">E497/(1+B498)</f>
        <v>1</v>
      </c>
      <c r="F498" s="57" t="e">
        <f t="shared" si="42"/>
        <v>#DIV/0!</v>
      </c>
      <c r="G498" s="57" t="e">
        <f t="shared" si="43"/>
        <v>#DIV/0!</v>
      </c>
      <c r="H498" s="129">
        <f>'Table 4 - Asset Cashflows'!D11+'Table 4 - Asset Cashflows'!E11</f>
        <v>0</v>
      </c>
      <c r="I498" s="130"/>
      <c r="J498" s="130"/>
      <c r="K498" s="135" t="s">
        <v>816</v>
      </c>
      <c r="L498" s="817"/>
      <c r="M498" s="818"/>
      <c r="N498" s="19"/>
      <c r="O498" s="19"/>
      <c r="P498" s="19"/>
      <c r="Q498" s="190"/>
      <c r="R498" s="191"/>
      <c r="S498" s="191"/>
      <c r="T498" s="191"/>
      <c r="U498" s="19"/>
      <c r="V498" s="19"/>
      <c r="W498" s="19"/>
      <c r="X498" s="130"/>
      <c r="Y498" s="19"/>
      <c r="Z498" s="140"/>
      <c r="AA498" s="19"/>
      <c r="AB498" s="19"/>
      <c r="AC498" s="19"/>
      <c r="AD498" s="19"/>
      <c r="AE498" s="19"/>
      <c r="AF498" s="19"/>
      <c r="AG498" s="19"/>
      <c r="AH498" s="19"/>
      <c r="AI498" s="19"/>
      <c r="AJ498" s="19"/>
    </row>
    <row r="499" spans="1:36" ht="13.8" thickBot="1" x14ac:dyDescent="0.3">
      <c r="A499" s="123">
        <f t="shared" si="41"/>
        <v>4</v>
      </c>
      <c r="B499" s="77">
        <f>(1+_xlfn.XLOOKUP(INT(($A499-1)/12)+1,'ZC Curve'!$B$8:$B$107,'ZC Curve'!U$9:U$108,,0))^(1/12)-1</f>
        <v>0</v>
      </c>
      <c r="C499" s="77" t="e">
        <f>(1+_xlfn.XLOOKUP(INT(($A499-1)/12)+1,'ZC Curve'!$B$8:$B$107,'ZC Curve'!V$9:V$108,,0))^(1/12)-1</f>
        <v>#DIV/0!</v>
      </c>
      <c r="D499" s="77" t="e">
        <f>(1+_xlfn.XLOOKUP(INT(($A499-1)/12)+1,'ZC Curve'!$B$8:$B$107,'ZC Curve'!W$9:W$108,,0))^(1/12)-1</f>
        <v>#DIV/0!</v>
      </c>
      <c r="E499" s="57">
        <f t="shared" si="44"/>
        <v>1</v>
      </c>
      <c r="F499" s="57" t="e">
        <f t="shared" si="42"/>
        <v>#DIV/0!</v>
      </c>
      <c r="G499" s="57" t="e">
        <f t="shared" si="43"/>
        <v>#DIV/0!</v>
      </c>
      <c r="H499" s="129">
        <f>'Table 4 - Asset Cashflows'!D12+'Table 4 - Asset Cashflows'!E12</f>
        <v>0</v>
      </c>
      <c r="I499" s="130"/>
      <c r="J499" s="130"/>
      <c r="K499" s="493"/>
      <c r="L499" s="19"/>
      <c r="M499" s="134"/>
      <c r="N499" s="140"/>
      <c r="O499" s="19"/>
      <c r="P499" s="19"/>
      <c r="Q499" s="190"/>
      <c r="R499" s="191"/>
      <c r="S499" s="191"/>
      <c r="T499" s="191"/>
      <c r="U499" s="19"/>
      <c r="V499" s="19"/>
      <c r="W499" s="19"/>
      <c r="X499" s="130"/>
      <c r="Y499" s="19"/>
      <c r="Z499" s="140"/>
      <c r="AA499" s="19"/>
      <c r="AB499" s="19"/>
      <c r="AC499" s="19"/>
      <c r="AD499" s="19"/>
      <c r="AE499" s="19"/>
      <c r="AF499" s="19"/>
      <c r="AG499" s="19"/>
      <c r="AH499" s="19"/>
      <c r="AI499" s="19"/>
      <c r="AJ499" s="19"/>
    </row>
    <row r="500" spans="1:36" x14ac:dyDescent="0.25">
      <c r="A500" s="123">
        <f t="shared" si="41"/>
        <v>5</v>
      </c>
      <c r="B500" s="77">
        <f>(1+_xlfn.XLOOKUP(INT(($A500-1)/12)+1,'ZC Curve'!$B$8:$B$107,'ZC Curve'!U$9:U$108,,0))^(1/12)-1</f>
        <v>0</v>
      </c>
      <c r="C500" s="77" t="e">
        <f>(1+_xlfn.XLOOKUP(INT(($A500-1)/12)+1,'ZC Curve'!$B$8:$B$107,'ZC Curve'!V$9:V$108,,0))^(1/12)-1</f>
        <v>#DIV/0!</v>
      </c>
      <c r="D500" s="77" t="e">
        <f>(1+_xlfn.XLOOKUP(INT(($A500-1)/12)+1,'ZC Curve'!$B$8:$B$107,'ZC Curve'!W$9:W$108,,0))^(1/12)-1</f>
        <v>#DIV/0!</v>
      </c>
      <c r="E500" s="57">
        <f t="shared" si="44"/>
        <v>1</v>
      </c>
      <c r="F500" s="57" t="e">
        <f t="shared" si="42"/>
        <v>#DIV/0!</v>
      </c>
      <c r="G500" s="57" t="e">
        <f t="shared" si="43"/>
        <v>#DIV/0!</v>
      </c>
      <c r="H500" s="129">
        <f>'Table 4 - Asset Cashflows'!D13+'Table 4 - Asset Cashflows'!E13</f>
        <v>0</v>
      </c>
      <c r="I500" s="130"/>
      <c r="J500" s="130"/>
      <c r="K500" s="136" t="s">
        <v>817</v>
      </c>
      <c r="L500" s="819"/>
      <c r="M500" s="137" t="e">
        <f>L496-K496</f>
        <v>#DIV/0!</v>
      </c>
      <c r="N500" s="140"/>
      <c r="O500" s="19"/>
      <c r="P500" s="19"/>
      <c r="Q500" s="190"/>
      <c r="R500" s="191"/>
      <c r="S500" s="191"/>
      <c r="T500" s="191"/>
      <c r="U500" s="19"/>
      <c r="V500" s="19"/>
      <c r="W500" s="19"/>
      <c r="X500" s="130"/>
      <c r="Y500" s="19"/>
      <c r="Z500" s="19"/>
      <c r="AA500" s="19"/>
      <c r="AB500" s="19"/>
      <c r="AC500" s="19"/>
      <c r="AD500" s="19"/>
      <c r="AE500" s="19"/>
      <c r="AF500" s="19"/>
      <c r="AG500" s="19"/>
      <c r="AH500" s="19"/>
      <c r="AI500" s="19"/>
      <c r="AJ500" s="19"/>
    </row>
    <row r="501" spans="1:36" ht="13.8" thickBot="1" x14ac:dyDescent="0.3">
      <c r="A501" s="123">
        <f t="shared" si="41"/>
        <v>6</v>
      </c>
      <c r="B501" s="77">
        <f>(1+_xlfn.XLOOKUP(INT(($A501-1)/12)+1,'ZC Curve'!$B$8:$B$107,'ZC Curve'!U$9:U$108,,0))^(1/12)-1</f>
        <v>0</v>
      </c>
      <c r="C501" s="77" t="e">
        <f>(1+_xlfn.XLOOKUP(INT(($A501-1)/12)+1,'ZC Curve'!$B$8:$B$107,'ZC Curve'!V$9:V$108,,0))^(1/12)-1</f>
        <v>#DIV/0!</v>
      </c>
      <c r="D501" s="77" t="e">
        <f>(1+_xlfn.XLOOKUP(INT(($A501-1)/12)+1,'ZC Curve'!$B$8:$B$107,'ZC Curve'!W$9:W$108,,0))^(1/12)-1</f>
        <v>#DIV/0!</v>
      </c>
      <c r="E501" s="57">
        <f t="shared" si="44"/>
        <v>1</v>
      </c>
      <c r="F501" s="57" t="e">
        <f t="shared" si="42"/>
        <v>#DIV/0!</v>
      </c>
      <c r="G501" s="57" t="e">
        <f t="shared" si="43"/>
        <v>#DIV/0!</v>
      </c>
      <c r="H501" s="129">
        <f>'Table 4 - Asset Cashflows'!D14+'Table 4 - Asset Cashflows'!E14</f>
        <v>0</v>
      </c>
      <c r="I501" s="130"/>
      <c r="J501" s="130"/>
      <c r="K501" s="138" t="s">
        <v>818</v>
      </c>
      <c r="L501" s="813"/>
      <c r="M501" s="139" t="e">
        <f>M496-K496</f>
        <v>#DIV/0!</v>
      </c>
      <c r="N501" s="140"/>
      <c r="O501" s="19"/>
      <c r="P501" s="19"/>
      <c r="Q501" s="190"/>
      <c r="R501" s="191"/>
      <c r="S501" s="191"/>
      <c r="T501" s="191"/>
      <c r="U501" s="19"/>
      <c r="V501" s="19"/>
      <c r="W501" s="19"/>
      <c r="X501" s="130"/>
      <c r="Y501" s="19"/>
      <c r="Z501" s="19"/>
      <c r="AA501" s="19"/>
      <c r="AB501" s="19"/>
      <c r="AC501" s="19"/>
      <c r="AD501" s="19"/>
      <c r="AE501" s="19"/>
      <c r="AF501" s="19"/>
      <c r="AG501" s="19"/>
      <c r="AH501" s="19"/>
      <c r="AI501" s="19"/>
      <c r="AJ501" s="19"/>
    </row>
    <row r="502" spans="1:36" x14ac:dyDescent="0.25">
      <c r="A502" s="123">
        <f t="shared" si="41"/>
        <v>7</v>
      </c>
      <c r="B502" s="77">
        <f>(1+_xlfn.XLOOKUP(INT(($A502-1)/12)+1,'ZC Curve'!$B$8:$B$107,'ZC Curve'!U$9:U$108,,0))^(1/12)-1</f>
        <v>0</v>
      </c>
      <c r="C502" s="77" t="e">
        <f>(1+_xlfn.XLOOKUP(INT(($A502-1)/12)+1,'ZC Curve'!$B$8:$B$107,'ZC Curve'!V$9:V$108,,0))^(1/12)-1</f>
        <v>#DIV/0!</v>
      </c>
      <c r="D502" s="77" t="e">
        <f>(1+_xlfn.XLOOKUP(INT(($A502-1)/12)+1,'ZC Curve'!$B$8:$B$107,'ZC Curve'!W$9:W$108,,0))^(1/12)-1</f>
        <v>#DIV/0!</v>
      </c>
      <c r="E502" s="57">
        <f t="shared" si="44"/>
        <v>1</v>
      </c>
      <c r="F502" s="57" t="e">
        <f t="shared" si="42"/>
        <v>#DIV/0!</v>
      </c>
      <c r="G502" s="57" t="e">
        <f t="shared" si="43"/>
        <v>#DIV/0!</v>
      </c>
      <c r="H502" s="129">
        <f>'Table 4 - Asset Cashflows'!D15+'Table 4 - Asset Cashflows'!E15</f>
        <v>0</v>
      </c>
      <c r="I502" s="130"/>
      <c r="J502" s="130"/>
      <c r="K502" s="473"/>
      <c r="L502" s="473"/>
      <c r="M502" s="473"/>
      <c r="N502" s="140"/>
      <c r="O502" s="19"/>
      <c r="P502" s="19"/>
      <c r="Q502" s="190"/>
      <c r="R502" s="191"/>
      <c r="S502" s="191"/>
      <c r="T502" s="191"/>
      <c r="U502" s="19"/>
      <c r="V502" s="19"/>
      <c r="W502" s="19"/>
      <c r="X502" s="130"/>
      <c r="Y502" s="19"/>
      <c r="Z502" s="19"/>
      <c r="AA502" s="19"/>
      <c r="AB502" s="19"/>
      <c r="AC502" s="19"/>
      <c r="AD502" s="19"/>
      <c r="AE502" s="19"/>
      <c r="AF502" s="19"/>
      <c r="AG502" s="19"/>
      <c r="AH502" s="19"/>
      <c r="AI502" s="19"/>
      <c r="AJ502" s="19"/>
    </row>
    <row r="503" spans="1:36" x14ac:dyDescent="0.25">
      <c r="A503" s="123">
        <f t="shared" si="41"/>
        <v>8</v>
      </c>
      <c r="B503" s="77">
        <f>(1+_xlfn.XLOOKUP(INT(($A503-1)/12)+1,'ZC Curve'!$B$8:$B$107,'ZC Curve'!U$9:U$108,,0))^(1/12)-1</f>
        <v>0</v>
      </c>
      <c r="C503" s="77" t="e">
        <f>(1+_xlfn.XLOOKUP(INT(($A503-1)/12)+1,'ZC Curve'!$B$8:$B$107,'ZC Curve'!V$9:V$108,,0))^(1/12)-1</f>
        <v>#DIV/0!</v>
      </c>
      <c r="D503" s="77" t="e">
        <f>(1+_xlfn.XLOOKUP(INT(($A503-1)/12)+1,'ZC Curve'!$B$8:$B$107,'ZC Curve'!W$9:W$108,,0))^(1/12)-1</f>
        <v>#DIV/0!</v>
      </c>
      <c r="E503" s="57">
        <f t="shared" si="44"/>
        <v>1</v>
      </c>
      <c r="F503" s="57" t="e">
        <f t="shared" si="42"/>
        <v>#DIV/0!</v>
      </c>
      <c r="G503" s="57" t="e">
        <f t="shared" si="43"/>
        <v>#DIV/0!</v>
      </c>
      <c r="H503" s="129">
        <f>'Table 4 - Asset Cashflows'!D16+'Table 4 - Asset Cashflows'!E16</f>
        <v>0</v>
      </c>
      <c r="I503" s="130"/>
      <c r="J503" s="130"/>
      <c r="K503" s="473"/>
      <c r="L503" s="473"/>
      <c r="M503" s="473"/>
      <c r="N503" s="140"/>
      <c r="O503" s="19"/>
      <c r="P503" s="19"/>
      <c r="Q503" s="190"/>
      <c r="R503" s="191"/>
      <c r="S503" s="191"/>
      <c r="T503" s="191"/>
      <c r="U503" s="19"/>
      <c r="V503" s="19"/>
      <c r="W503" s="19"/>
      <c r="X503" s="130"/>
      <c r="Y503" s="19"/>
      <c r="Z503" s="19"/>
      <c r="AA503" s="19"/>
      <c r="AB503" s="19"/>
      <c r="AC503" s="19"/>
      <c r="AD503" s="19"/>
      <c r="AE503" s="19"/>
      <c r="AF503" s="19"/>
      <c r="AG503" s="19"/>
      <c r="AH503" s="19"/>
      <c r="AI503" s="19"/>
      <c r="AJ503" s="19"/>
    </row>
    <row r="504" spans="1:36" x14ac:dyDescent="0.25">
      <c r="A504" s="123">
        <f t="shared" si="41"/>
        <v>9</v>
      </c>
      <c r="B504" s="77">
        <f>(1+_xlfn.XLOOKUP(INT(($A504-1)/12)+1,'ZC Curve'!$B$8:$B$107,'ZC Curve'!U$9:U$108,,0))^(1/12)-1</f>
        <v>0</v>
      </c>
      <c r="C504" s="77" t="e">
        <f>(1+_xlfn.XLOOKUP(INT(($A504-1)/12)+1,'ZC Curve'!$B$8:$B$107,'ZC Curve'!V$9:V$108,,0))^(1/12)-1</f>
        <v>#DIV/0!</v>
      </c>
      <c r="D504" s="77" t="e">
        <f>(1+_xlfn.XLOOKUP(INT(($A504-1)/12)+1,'ZC Curve'!$B$8:$B$107,'ZC Curve'!W$9:W$108,,0))^(1/12)-1</f>
        <v>#DIV/0!</v>
      </c>
      <c r="E504" s="57">
        <f t="shared" si="44"/>
        <v>1</v>
      </c>
      <c r="F504" s="57" t="e">
        <f t="shared" si="42"/>
        <v>#DIV/0!</v>
      </c>
      <c r="G504" s="57" t="e">
        <f t="shared" si="43"/>
        <v>#DIV/0!</v>
      </c>
      <c r="H504" s="129">
        <f>'Table 4 - Asset Cashflows'!D17+'Table 4 - Asset Cashflows'!E17</f>
        <v>0</v>
      </c>
      <c r="I504" s="130"/>
      <c r="J504" s="130"/>
      <c r="K504" s="473"/>
      <c r="L504" s="473"/>
      <c r="M504" s="473"/>
      <c r="N504" s="140"/>
      <c r="O504" s="19"/>
      <c r="P504" s="19"/>
      <c r="Q504" s="190"/>
      <c r="R504" s="191"/>
      <c r="S504" s="191"/>
      <c r="T504" s="191"/>
      <c r="U504" s="19"/>
      <c r="V504" s="19"/>
      <c r="W504" s="19"/>
      <c r="X504" s="130"/>
      <c r="Y504" s="19"/>
      <c r="Z504" s="19"/>
      <c r="AA504" s="19"/>
      <c r="AB504" s="19"/>
      <c r="AC504" s="19"/>
      <c r="AD504" s="19"/>
      <c r="AE504" s="19"/>
      <c r="AF504" s="19"/>
      <c r="AG504" s="19"/>
      <c r="AH504" s="19"/>
      <c r="AI504" s="19"/>
      <c r="AJ504" s="19"/>
    </row>
    <row r="505" spans="1:36" x14ac:dyDescent="0.25">
      <c r="A505" s="123">
        <f t="shared" si="41"/>
        <v>10</v>
      </c>
      <c r="B505" s="77">
        <f>(1+_xlfn.XLOOKUP(INT(($A505-1)/12)+1,'ZC Curve'!$B$8:$B$107,'ZC Curve'!U$9:U$108,,0))^(1/12)-1</f>
        <v>0</v>
      </c>
      <c r="C505" s="77" t="e">
        <f>(1+_xlfn.XLOOKUP(INT(($A505-1)/12)+1,'ZC Curve'!$B$8:$B$107,'ZC Curve'!V$9:V$108,,0))^(1/12)-1</f>
        <v>#DIV/0!</v>
      </c>
      <c r="D505" s="77" t="e">
        <f>(1+_xlfn.XLOOKUP(INT(($A505-1)/12)+1,'ZC Curve'!$B$8:$B$107,'ZC Curve'!W$9:W$108,,0))^(1/12)-1</f>
        <v>#DIV/0!</v>
      </c>
      <c r="E505" s="57">
        <f t="shared" si="44"/>
        <v>1</v>
      </c>
      <c r="F505" s="57" t="e">
        <f t="shared" si="42"/>
        <v>#DIV/0!</v>
      </c>
      <c r="G505" s="57" t="e">
        <f t="shared" si="43"/>
        <v>#DIV/0!</v>
      </c>
      <c r="H505" s="129">
        <f>'Table 4 - Asset Cashflows'!D18+'Table 4 - Asset Cashflows'!E18</f>
        <v>0</v>
      </c>
      <c r="I505" s="130"/>
      <c r="J505" s="130"/>
      <c r="K505" s="473"/>
      <c r="L505" s="473"/>
      <c r="M505" s="473"/>
      <c r="N505" s="140"/>
      <c r="O505" s="19"/>
      <c r="P505" s="19"/>
      <c r="Q505" s="190"/>
      <c r="R505" s="191"/>
      <c r="S505" s="191"/>
      <c r="T505" s="191"/>
      <c r="U505" s="19"/>
      <c r="V505" s="19"/>
      <c r="W505" s="19"/>
      <c r="X505" s="130"/>
      <c r="Y505" s="19"/>
      <c r="Z505" s="19"/>
      <c r="AA505" s="19"/>
      <c r="AB505" s="19"/>
      <c r="AC505" s="19"/>
      <c r="AD505" s="19"/>
      <c r="AE505" s="19"/>
      <c r="AF505" s="19"/>
      <c r="AG505" s="19"/>
      <c r="AH505" s="19"/>
      <c r="AI505" s="19"/>
      <c r="AJ505" s="19"/>
    </row>
    <row r="506" spans="1:36" x14ac:dyDescent="0.25">
      <c r="A506" s="123">
        <f t="shared" si="41"/>
        <v>11</v>
      </c>
      <c r="B506" s="77">
        <f>(1+_xlfn.XLOOKUP(INT(($A506-1)/12)+1,'ZC Curve'!$B$8:$B$107,'ZC Curve'!U$9:U$108,,0))^(1/12)-1</f>
        <v>0</v>
      </c>
      <c r="C506" s="77" t="e">
        <f>(1+_xlfn.XLOOKUP(INT(($A506-1)/12)+1,'ZC Curve'!$B$8:$B$107,'ZC Curve'!V$9:V$108,,0))^(1/12)-1</f>
        <v>#DIV/0!</v>
      </c>
      <c r="D506" s="77" t="e">
        <f>(1+_xlfn.XLOOKUP(INT(($A506-1)/12)+1,'ZC Curve'!$B$8:$B$107,'ZC Curve'!W$9:W$108,,0))^(1/12)-1</f>
        <v>#DIV/0!</v>
      </c>
      <c r="E506" s="57">
        <f t="shared" si="44"/>
        <v>1</v>
      </c>
      <c r="F506" s="57" t="e">
        <f t="shared" si="42"/>
        <v>#DIV/0!</v>
      </c>
      <c r="G506" s="57" t="e">
        <f t="shared" si="43"/>
        <v>#DIV/0!</v>
      </c>
      <c r="H506" s="129">
        <f>'Table 4 - Asset Cashflows'!D19+'Table 4 - Asset Cashflows'!E19</f>
        <v>0</v>
      </c>
      <c r="I506" s="130"/>
      <c r="J506" s="130"/>
      <c r="K506" s="473"/>
      <c r="L506" s="473"/>
      <c r="M506" s="473"/>
      <c r="N506" s="140"/>
      <c r="O506" s="19"/>
      <c r="P506" s="19"/>
      <c r="Q506" s="190"/>
      <c r="R506" s="191"/>
      <c r="S506" s="191"/>
      <c r="T506" s="191"/>
      <c r="U506" s="19"/>
      <c r="V506" s="19"/>
      <c r="W506" s="19"/>
      <c r="X506" s="130"/>
      <c r="Y506" s="19"/>
      <c r="Z506" s="19"/>
      <c r="AA506" s="19"/>
      <c r="AB506" s="19"/>
      <c r="AC506" s="19"/>
      <c r="AD506" s="19"/>
      <c r="AE506" s="19"/>
      <c r="AF506" s="19"/>
      <c r="AG506" s="19"/>
      <c r="AH506" s="19"/>
      <c r="AI506" s="19"/>
      <c r="AJ506" s="19"/>
    </row>
    <row r="507" spans="1:36" x14ac:dyDescent="0.25">
      <c r="A507" s="123">
        <f t="shared" si="41"/>
        <v>12</v>
      </c>
      <c r="B507" s="77">
        <f>(1+_xlfn.XLOOKUP(INT(($A507-1)/12)+1,'ZC Curve'!$B$8:$B$107,'ZC Curve'!U$9:U$108,,0))^(1/12)-1</f>
        <v>0</v>
      </c>
      <c r="C507" s="77" t="e">
        <f>(1+_xlfn.XLOOKUP(INT(($A507-1)/12)+1,'ZC Curve'!$B$8:$B$107,'ZC Curve'!V$9:V$108,,0))^(1/12)-1</f>
        <v>#DIV/0!</v>
      </c>
      <c r="D507" s="77" t="e">
        <f>(1+_xlfn.XLOOKUP(INT(($A507-1)/12)+1,'ZC Curve'!$B$8:$B$107,'ZC Curve'!W$9:W$108,,0))^(1/12)-1</f>
        <v>#DIV/0!</v>
      </c>
      <c r="E507" s="57">
        <f t="shared" si="44"/>
        <v>1</v>
      </c>
      <c r="F507" s="57" t="e">
        <f t="shared" si="42"/>
        <v>#DIV/0!</v>
      </c>
      <c r="G507" s="57" t="e">
        <f t="shared" si="43"/>
        <v>#DIV/0!</v>
      </c>
      <c r="H507" s="129">
        <f>'Table 4 - Asset Cashflows'!D20+'Table 4 - Asset Cashflows'!E20</f>
        <v>0</v>
      </c>
      <c r="I507" s="130"/>
      <c r="J507" s="130"/>
      <c r="K507" s="473"/>
      <c r="L507" s="473"/>
      <c r="M507" s="473"/>
      <c r="N507" s="140"/>
      <c r="O507" s="19"/>
      <c r="P507" s="19"/>
      <c r="Q507" s="190"/>
      <c r="R507" s="191"/>
      <c r="S507" s="191"/>
      <c r="T507" s="191"/>
      <c r="U507" s="19"/>
      <c r="V507" s="19"/>
      <c r="W507" s="19"/>
      <c r="X507" s="130"/>
      <c r="Y507" s="19"/>
      <c r="Z507" s="19"/>
      <c r="AA507" s="19"/>
      <c r="AB507" s="19"/>
      <c r="AC507" s="19"/>
      <c r="AD507" s="19"/>
      <c r="AE507" s="19"/>
      <c r="AF507" s="19"/>
      <c r="AG507" s="19"/>
      <c r="AH507" s="19"/>
      <c r="AI507" s="19"/>
      <c r="AJ507" s="19"/>
    </row>
    <row r="508" spans="1:36" x14ac:dyDescent="0.25">
      <c r="A508" s="123">
        <f t="shared" si="41"/>
        <v>13</v>
      </c>
      <c r="B508" s="77">
        <f>(1+_xlfn.XLOOKUP(INT(($A508-1)/12)+1,'ZC Curve'!$B$8:$B$107,'ZC Curve'!U$9:U$108,,0))^(1/12)-1</f>
        <v>0</v>
      </c>
      <c r="C508" s="77" t="e">
        <f>(1+_xlfn.XLOOKUP(INT(($A508-1)/12)+1,'ZC Curve'!$B$8:$B$107,'ZC Curve'!V$9:V$108,,0))^(1/12)-1</f>
        <v>#DIV/0!</v>
      </c>
      <c r="D508" s="77" t="e">
        <f>(1+_xlfn.XLOOKUP(INT(($A508-1)/12)+1,'ZC Curve'!$B$8:$B$107,'ZC Curve'!W$9:W$108,,0))^(1/12)-1</f>
        <v>#DIV/0!</v>
      </c>
      <c r="E508" s="57">
        <f t="shared" si="44"/>
        <v>1</v>
      </c>
      <c r="F508" s="57" t="e">
        <f t="shared" si="42"/>
        <v>#DIV/0!</v>
      </c>
      <c r="G508" s="57" t="e">
        <f t="shared" si="43"/>
        <v>#DIV/0!</v>
      </c>
      <c r="H508" s="129">
        <f>'Table 4 - Asset Cashflows'!D21+'Table 4 - Asset Cashflows'!E21</f>
        <v>0</v>
      </c>
      <c r="I508" s="130"/>
      <c r="J508" s="130"/>
      <c r="K508" s="473"/>
      <c r="L508" s="473"/>
      <c r="M508" s="473"/>
      <c r="N508" s="140"/>
      <c r="O508" s="19"/>
      <c r="P508" s="19"/>
      <c r="Q508" s="190"/>
      <c r="R508" s="191"/>
      <c r="S508" s="191"/>
      <c r="T508" s="191"/>
      <c r="U508" s="19"/>
      <c r="V508" s="19"/>
      <c r="W508" s="19"/>
      <c r="X508" s="130"/>
      <c r="Y508" s="19"/>
      <c r="Z508" s="19"/>
      <c r="AA508" s="19"/>
      <c r="AB508" s="19"/>
      <c r="AC508" s="19"/>
      <c r="AD508" s="19"/>
      <c r="AE508" s="19"/>
      <c r="AF508" s="19"/>
      <c r="AG508" s="19"/>
      <c r="AH508" s="19"/>
      <c r="AI508" s="19"/>
      <c r="AJ508" s="19"/>
    </row>
    <row r="509" spans="1:36" x14ac:dyDescent="0.25">
      <c r="A509" s="123">
        <f t="shared" si="41"/>
        <v>14</v>
      </c>
      <c r="B509" s="77">
        <f>(1+_xlfn.XLOOKUP(INT(($A509-1)/12)+1,'ZC Curve'!$B$8:$B$107,'ZC Curve'!U$9:U$108,,0))^(1/12)-1</f>
        <v>0</v>
      </c>
      <c r="C509" s="77" t="e">
        <f>(1+_xlfn.XLOOKUP(INT(($A509-1)/12)+1,'ZC Curve'!$B$8:$B$107,'ZC Curve'!V$9:V$108,,0))^(1/12)-1</f>
        <v>#DIV/0!</v>
      </c>
      <c r="D509" s="77" t="e">
        <f>(1+_xlfn.XLOOKUP(INT(($A509-1)/12)+1,'ZC Curve'!$B$8:$B$107,'ZC Curve'!W$9:W$108,,0))^(1/12)-1</f>
        <v>#DIV/0!</v>
      </c>
      <c r="E509" s="57">
        <f t="shared" si="44"/>
        <v>1</v>
      </c>
      <c r="F509" s="57" t="e">
        <f t="shared" si="42"/>
        <v>#DIV/0!</v>
      </c>
      <c r="G509" s="57" t="e">
        <f t="shared" si="43"/>
        <v>#DIV/0!</v>
      </c>
      <c r="H509" s="129">
        <f>'Table 4 - Asset Cashflows'!D22+'Table 4 - Asset Cashflows'!E22</f>
        <v>0</v>
      </c>
      <c r="I509" s="130"/>
      <c r="J509" s="130"/>
      <c r="K509" s="19"/>
      <c r="L509" s="140"/>
      <c r="M509" s="19"/>
      <c r="N509" s="140"/>
      <c r="O509" s="19"/>
      <c r="P509" s="19"/>
      <c r="Q509" s="190"/>
      <c r="R509" s="191"/>
      <c r="S509" s="191"/>
      <c r="T509" s="191"/>
      <c r="U509" s="19"/>
      <c r="V509" s="19"/>
      <c r="W509" s="19"/>
      <c r="X509" s="130"/>
      <c r="Y509" s="19"/>
      <c r="Z509" s="19"/>
      <c r="AA509" s="19"/>
      <c r="AB509" s="19"/>
      <c r="AC509" s="19"/>
      <c r="AD509" s="19"/>
      <c r="AE509" s="19"/>
      <c r="AF509" s="19"/>
      <c r="AG509" s="19"/>
      <c r="AH509" s="19"/>
      <c r="AI509" s="19"/>
      <c r="AJ509" s="19"/>
    </row>
    <row r="510" spans="1:36" x14ac:dyDescent="0.25">
      <c r="A510" s="123">
        <f t="shared" si="41"/>
        <v>15</v>
      </c>
      <c r="B510" s="77">
        <f>(1+_xlfn.XLOOKUP(INT(($A510-1)/12)+1,'ZC Curve'!$B$8:$B$107,'ZC Curve'!U$9:U$108,,0))^(1/12)-1</f>
        <v>0</v>
      </c>
      <c r="C510" s="77" t="e">
        <f>(1+_xlfn.XLOOKUP(INT(($A510-1)/12)+1,'ZC Curve'!$B$8:$B$107,'ZC Curve'!V$9:V$108,,0))^(1/12)-1</f>
        <v>#DIV/0!</v>
      </c>
      <c r="D510" s="77" t="e">
        <f>(1+_xlfn.XLOOKUP(INT(($A510-1)/12)+1,'ZC Curve'!$B$8:$B$107,'ZC Curve'!W$9:W$108,,0))^(1/12)-1</f>
        <v>#DIV/0!</v>
      </c>
      <c r="E510" s="57">
        <f t="shared" si="44"/>
        <v>1</v>
      </c>
      <c r="F510" s="57" t="e">
        <f t="shared" si="42"/>
        <v>#DIV/0!</v>
      </c>
      <c r="G510" s="57" t="e">
        <f t="shared" si="43"/>
        <v>#DIV/0!</v>
      </c>
      <c r="H510" s="129">
        <f>'Table 4 - Asset Cashflows'!D23+'Table 4 - Asset Cashflows'!E23</f>
        <v>0</v>
      </c>
      <c r="I510" s="130"/>
      <c r="J510" s="130"/>
      <c r="K510" s="19"/>
      <c r="L510" s="140"/>
      <c r="M510" s="19"/>
      <c r="N510" s="140"/>
      <c r="O510" s="19"/>
      <c r="P510" s="19"/>
      <c r="Q510" s="190"/>
      <c r="R510" s="191"/>
      <c r="S510" s="191"/>
      <c r="T510" s="191"/>
      <c r="U510" s="19"/>
      <c r="V510" s="19"/>
      <c r="W510" s="19"/>
      <c r="X510" s="130"/>
      <c r="Y510" s="19"/>
      <c r="Z510" s="19"/>
      <c r="AA510" s="19"/>
      <c r="AB510" s="19"/>
      <c r="AC510" s="19"/>
      <c r="AD510" s="19"/>
      <c r="AE510" s="19"/>
      <c r="AF510" s="19"/>
      <c r="AG510" s="19"/>
      <c r="AH510" s="19"/>
      <c r="AI510" s="19"/>
      <c r="AJ510" s="19"/>
    </row>
    <row r="511" spans="1:36" x14ac:dyDescent="0.25">
      <c r="A511" s="123">
        <f t="shared" si="41"/>
        <v>16</v>
      </c>
      <c r="B511" s="77">
        <f>(1+_xlfn.XLOOKUP(INT(($A511-1)/12)+1,'ZC Curve'!$B$8:$B$107,'ZC Curve'!U$9:U$108,,0))^(1/12)-1</f>
        <v>0</v>
      </c>
      <c r="C511" s="77" t="e">
        <f>(1+_xlfn.XLOOKUP(INT(($A511-1)/12)+1,'ZC Curve'!$B$8:$B$107,'ZC Curve'!V$9:V$108,,0))^(1/12)-1</f>
        <v>#DIV/0!</v>
      </c>
      <c r="D511" s="77" t="e">
        <f>(1+_xlfn.XLOOKUP(INT(($A511-1)/12)+1,'ZC Curve'!$B$8:$B$107,'ZC Curve'!W$9:W$108,,0))^(1/12)-1</f>
        <v>#DIV/0!</v>
      </c>
      <c r="E511" s="57">
        <f t="shared" si="44"/>
        <v>1</v>
      </c>
      <c r="F511" s="57" t="e">
        <f t="shared" si="42"/>
        <v>#DIV/0!</v>
      </c>
      <c r="G511" s="57" t="e">
        <f t="shared" si="43"/>
        <v>#DIV/0!</v>
      </c>
      <c r="H511" s="129">
        <f>'Table 4 - Asset Cashflows'!D24+'Table 4 - Asset Cashflows'!E24</f>
        <v>0</v>
      </c>
      <c r="I511" s="130"/>
      <c r="J511" s="130"/>
      <c r="K511" s="19"/>
      <c r="L511" s="140"/>
      <c r="M511" s="19"/>
      <c r="N511" s="140"/>
      <c r="O511" s="19"/>
      <c r="P511" s="19"/>
      <c r="Q511" s="190"/>
      <c r="R511" s="191"/>
      <c r="S511" s="191"/>
      <c r="T511" s="191"/>
      <c r="U511" s="19"/>
      <c r="V511" s="19"/>
      <c r="W511" s="19"/>
      <c r="X511" s="130"/>
      <c r="Y511" s="19"/>
      <c r="Z511" s="19"/>
      <c r="AA511" s="19"/>
      <c r="AB511" s="19"/>
      <c r="AC511" s="19"/>
      <c r="AD511" s="19"/>
      <c r="AE511" s="19"/>
      <c r="AF511" s="19"/>
      <c r="AG511" s="19"/>
      <c r="AH511" s="19"/>
      <c r="AI511" s="19"/>
      <c r="AJ511" s="19"/>
    </row>
    <row r="512" spans="1:36" x14ac:dyDescent="0.25">
      <c r="A512" s="123">
        <f t="shared" si="41"/>
        <v>17</v>
      </c>
      <c r="B512" s="77">
        <f>(1+_xlfn.XLOOKUP(INT(($A512-1)/12)+1,'ZC Curve'!$B$8:$B$107,'ZC Curve'!U$9:U$108,,0))^(1/12)-1</f>
        <v>0</v>
      </c>
      <c r="C512" s="77" t="e">
        <f>(1+_xlfn.XLOOKUP(INT(($A512-1)/12)+1,'ZC Curve'!$B$8:$B$107,'ZC Curve'!V$9:V$108,,0))^(1/12)-1</f>
        <v>#DIV/0!</v>
      </c>
      <c r="D512" s="77" t="e">
        <f>(1+_xlfn.XLOOKUP(INT(($A512-1)/12)+1,'ZC Curve'!$B$8:$B$107,'ZC Curve'!W$9:W$108,,0))^(1/12)-1</f>
        <v>#DIV/0!</v>
      </c>
      <c r="E512" s="57">
        <f t="shared" si="44"/>
        <v>1</v>
      </c>
      <c r="F512" s="57" t="e">
        <f t="shared" si="42"/>
        <v>#DIV/0!</v>
      </c>
      <c r="G512" s="57" t="e">
        <f t="shared" si="43"/>
        <v>#DIV/0!</v>
      </c>
      <c r="H512" s="129">
        <f>'Table 4 - Asset Cashflows'!D25+'Table 4 - Asset Cashflows'!E25</f>
        <v>0</v>
      </c>
      <c r="I512" s="130"/>
      <c r="J512" s="130"/>
      <c r="K512" s="19"/>
      <c r="L512" s="140"/>
      <c r="M512" s="19"/>
      <c r="N512" s="140"/>
      <c r="O512" s="19"/>
      <c r="P512" s="19"/>
      <c r="Q512" s="190"/>
      <c r="R512" s="191"/>
      <c r="S512" s="191"/>
      <c r="T512" s="191"/>
      <c r="U512" s="19"/>
      <c r="V512" s="19"/>
      <c r="W512" s="19"/>
      <c r="X512" s="130"/>
      <c r="Y512" s="19"/>
      <c r="Z512" s="19"/>
      <c r="AA512" s="19"/>
      <c r="AB512" s="19"/>
      <c r="AC512" s="19"/>
      <c r="AD512" s="19"/>
      <c r="AE512" s="19"/>
      <c r="AF512" s="19"/>
      <c r="AG512" s="19"/>
      <c r="AH512" s="19"/>
      <c r="AI512" s="19"/>
      <c r="AJ512" s="19"/>
    </row>
    <row r="513" spans="1:36" x14ac:dyDescent="0.25">
      <c r="A513" s="123">
        <f t="shared" si="41"/>
        <v>18</v>
      </c>
      <c r="B513" s="77">
        <f>(1+_xlfn.XLOOKUP(INT(($A513-1)/12)+1,'ZC Curve'!$B$8:$B$107,'ZC Curve'!U$9:U$108,,0))^(1/12)-1</f>
        <v>0</v>
      </c>
      <c r="C513" s="77" t="e">
        <f>(1+_xlfn.XLOOKUP(INT(($A513-1)/12)+1,'ZC Curve'!$B$8:$B$107,'ZC Curve'!V$9:V$108,,0))^(1/12)-1</f>
        <v>#DIV/0!</v>
      </c>
      <c r="D513" s="77" t="e">
        <f>(1+_xlfn.XLOOKUP(INT(($A513-1)/12)+1,'ZC Curve'!$B$8:$B$107,'ZC Curve'!W$9:W$108,,0))^(1/12)-1</f>
        <v>#DIV/0!</v>
      </c>
      <c r="E513" s="57">
        <f t="shared" si="44"/>
        <v>1</v>
      </c>
      <c r="F513" s="57" t="e">
        <f t="shared" si="42"/>
        <v>#DIV/0!</v>
      </c>
      <c r="G513" s="57" t="e">
        <f t="shared" si="43"/>
        <v>#DIV/0!</v>
      </c>
      <c r="H513" s="129">
        <f>'Table 4 - Asset Cashflows'!D26+'Table 4 - Asset Cashflows'!E26</f>
        <v>0</v>
      </c>
      <c r="I513" s="130"/>
      <c r="J513" s="130"/>
      <c r="K513" s="19"/>
      <c r="L513" s="140"/>
      <c r="M513" s="19"/>
      <c r="N513" s="140"/>
      <c r="O513" s="19"/>
      <c r="P513" s="19"/>
      <c r="Q513" s="190"/>
      <c r="R513" s="191"/>
      <c r="S513" s="191"/>
      <c r="T513" s="191"/>
      <c r="U513" s="19"/>
      <c r="V513" s="19"/>
      <c r="W513" s="19"/>
      <c r="X513" s="130"/>
      <c r="Y513" s="19"/>
      <c r="Z513" s="19"/>
      <c r="AA513" s="19"/>
      <c r="AB513" s="19"/>
      <c r="AC513" s="19"/>
      <c r="AD513" s="19"/>
      <c r="AE513" s="19"/>
      <c r="AF513" s="19"/>
      <c r="AG513" s="19"/>
      <c r="AH513" s="19"/>
      <c r="AI513" s="19"/>
      <c r="AJ513" s="19"/>
    </row>
    <row r="514" spans="1:36" x14ac:dyDescent="0.25">
      <c r="A514" s="123">
        <f t="shared" si="41"/>
        <v>19</v>
      </c>
      <c r="B514" s="77">
        <f>(1+_xlfn.XLOOKUP(INT(($A514-1)/12)+1,'ZC Curve'!$B$8:$B$107,'ZC Curve'!U$9:U$108,,0))^(1/12)-1</f>
        <v>0</v>
      </c>
      <c r="C514" s="77" t="e">
        <f>(1+_xlfn.XLOOKUP(INT(($A514-1)/12)+1,'ZC Curve'!$B$8:$B$107,'ZC Curve'!V$9:V$108,,0))^(1/12)-1</f>
        <v>#DIV/0!</v>
      </c>
      <c r="D514" s="77" t="e">
        <f>(1+_xlfn.XLOOKUP(INT(($A514-1)/12)+1,'ZC Curve'!$B$8:$B$107,'ZC Curve'!W$9:W$108,,0))^(1/12)-1</f>
        <v>#DIV/0!</v>
      </c>
      <c r="E514" s="57">
        <f t="shared" si="44"/>
        <v>1</v>
      </c>
      <c r="F514" s="57" t="e">
        <f t="shared" si="42"/>
        <v>#DIV/0!</v>
      </c>
      <c r="G514" s="57" t="e">
        <f t="shared" si="43"/>
        <v>#DIV/0!</v>
      </c>
      <c r="H514" s="129">
        <f>'Table 4 - Asset Cashflows'!D27+'Table 4 - Asset Cashflows'!E27</f>
        <v>0</v>
      </c>
      <c r="I514" s="130"/>
      <c r="J514" s="130"/>
      <c r="K514" s="473"/>
      <c r="L514" s="473"/>
      <c r="M514" s="473"/>
      <c r="N514" s="473"/>
      <c r="O514" s="473"/>
      <c r="P514" s="473"/>
      <c r="Q514" s="473"/>
      <c r="R514" s="473"/>
      <c r="S514" s="473"/>
      <c r="T514" s="473"/>
      <c r="U514" s="473"/>
      <c r="V514" s="473"/>
      <c r="W514" s="473"/>
      <c r="X514" s="473"/>
      <c r="Y514" s="473"/>
      <c r="Z514" s="473"/>
      <c r="AA514" s="473"/>
      <c r="AB514" s="473"/>
      <c r="AC514" s="473"/>
      <c r="AD514" s="473"/>
      <c r="AE514" s="473"/>
      <c r="AF514" s="473"/>
      <c r="AG514" s="473"/>
      <c r="AH514" s="473"/>
      <c r="AI514" s="473"/>
      <c r="AJ514" s="473"/>
    </row>
    <row r="515" spans="1:36" x14ac:dyDescent="0.25">
      <c r="A515" s="123">
        <f t="shared" si="41"/>
        <v>20</v>
      </c>
      <c r="B515" s="77">
        <f>(1+_xlfn.XLOOKUP(INT(($A515-1)/12)+1,'ZC Curve'!$B$8:$B$107,'ZC Curve'!U$9:U$108,,0))^(1/12)-1</f>
        <v>0</v>
      </c>
      <c r="C515" s="77" t="e">
        <f>(1+_xlfn.XLOOKUP(INT(($A515-1)/12)+1,'ZC Curve'!$B$8:$B$107,'ZC Curve'!V$9:V$108,,0))^(1/12)-1</f>
        <v>#DIV/0!</v>
      </c>
      <c r="D515" s="77" t="e">
        <f>(1+_xlfn.XLOOKUP(INT(($A515-1)/12)+1,'ZC Curve'!$B$8:$B$107,'ZC Curve'!W$9:W$108,,0))^(1/12)-1</f>
        <v>#DIV/0!</v>
      </c>
      <c r="E515" s="57">
        <f t="shared" si="44"/>
        <v>1</v>
      </c>
      <c r="F515" s="57" t="e">
        <f t="shared" si="42"/>
        <v>#DIV/0!</v>
      </c>
      <c r="G515" s="57" t="e">
        <f t="shared" si="43"/>
        <v>#DIV/0!</v>
      </c>
      <c r="H515" s="129">
        <f>'Table 4 - Asset Cashflows'!D28+'Table 4 - Asset Cashflows'!E28</f>
        <v>0</v>
      </c>
      <c r="I515" s="130"/>
      <c r="J515" s="130"/>
      <c r="K515" s="473"/>
      <c r="L515" s="473"/>
      <c r="M515" s="473"/>
      <c r="N515" s="473"/>
      <c r="O515" s="473"/>
      <c r="P515" s="473"/>
      <c r="Q515" s="473"/>
      <c r="R515" s="473"/>
      <c r="S515" s="473"/>
      <c r="T515" s="473"/>
      <c r="U515" s="473"/>
      <c r="V515" s="473"/>
      <c r="W515" s="473"/>
      <c r="X515" s="473"/>
      <c r="Y515" s="473"/>
      <c r="Z515" s="473"/>
      <c r="AA515" s="473"/>
      <c r="AB515" s="473"/>
      <c r="AC515" s="473"/>
      <c r="AD515" s="473"/>
      <c r="AE515" s="473"/>
      <c r="AF515" s="473"/>
      <c r="AG515" s="473"/>
      <c r="AH515" s="473"/>
      <c r="AI515" s="473"/>
      <c r="AJ515" s="473"/>
    </row>
    <row r="516" spans="1:36" x14ac:dyDescent="0.25">
      <c r="A516" s="123">
        <f t="shared" si="41"/>
        <v>21</v>
      </c>
      <c r="B516" s="77">
        <f>(1+_xlfn.XLOOKUP(INT(($A516-1)/12)+1,'ZC Curve'!$B$8:$B$107,'ZC Curve'!U$9:U$108,,0))^(1/12)-1</f>
        <v>0</v>
      </c>
      <c r="C516" s="77" t="e">
        <f>(1+_xlfn.XLOOKUP(INT(($A516-1)/12)+1,'ZC Curve'!$B$8:$B$107,'ZC Curve'!V$9:V$108,,0))^(1/12)-1</f>
        <v>#DIV/0!</v>
      </c>
      <c r="D516" s="77" t="e">
        <f>(1+_xlfn.XLOOKUP(INT(($A516-1)/12)+1,'ZC Curve'!$B$8:$B$107,'ZC Curve'!W$9:W$108,,0))^(1/12)-1</f>
        <v>#DIV/0!</v>
      </c>
      <c r="E516" s="57">
        <f t="shared" si="44"/>
        <v>1</v>
      </c>
      <c r="F516" s="57" t="e">
        <f t="shared" si="42"/>
        <v>#DIV/0!</v>
      </c>
      <c r="G516" s="57" t="e">
        <f t="shared" si="43"/>
        <v>#DIV/0!</v>
      </c>
      <c r="H516" s="129">
        <f>'Table 4 - Asset Cashflows'!D29+'Table 4 - Asset Cashflows'!E29</f>
        <v>0</v>
      </c>
      <c r="I516" s="130"/>
      <c r="J516" s="130"/>
      <c r="K516" s="473"/>
      <c r="L516" s="473"/>
      <c r="M516" s="473"/>
      <c r="N516" s="473"/>
      <c r="O516" s="473"/>
      <c r="P516" s="473"/>
      <c r="Q516" s="473"/>
      <c r="R516" s="473"/>
      <c r="S516" s="473"/>
      <c r="T516" s="473"/>
      <c r="U516" s="473"/>
      <c r="V516" s="473"/>
      <c r="W516" s="473"/>
      <c r="X516" s="473"/>
      <c r="Y516" s="473"/>
      <c r="Z516" s="473"/>
      <c r="AA516" s="473"/>
      <c r="AB516" s="473"/>
      <c r="AC516" s="473"/>
      <c r="AD516" s="473"/>
      <c r="AE516" s="473"/>
      <c r="AF516" s="473"/>
      <c r="AG516" s="473"/>
      <c r="AH516" s="473"/>
      <c r="AI516" s="473"/>
      <c r="AJ516" s="473"/>
    </row>
    <row r="517" spans="1:36" x14ac:dyDescent="0.25">
      <c r="A517" s="123">
        <f t="shared" si="41"/>
        <v>22</v>
      </c>
      <c r="B517" s="77">
        <f>(1+_xlfn.XLOOKUP(INT(($A517-1)/12)+1,'ZC Curve'!$B$8:$B$107,'ZC Curve'!U$9:U$108,,0))^(1/12)-1</f>
        <v>0</v>
      </c>
      <c r="C517" s="77" t="e">
        <f>(1+_xlfn.XLOOKUP(INT(($A517-1)/12)+1,'ZC Curve'!$B$8:$B$107,'ZC Curve'!V$9:V$108,,0))^(1/12)-1</f>
        <v>#DIV/0!</v>
      </c>
      <c r="D517" s="77" t="e">
        <f>(1+_xlfn.XLOOKUP(INT(($A517-1)/12)+1,'ZC Curve'!$B$8:$B$107,'ZC Curve'!W$9:W$108,,0))^(1/12)-1</f>
        <v>#DIV/0!</v>
      </c>
      <c r="E517" s="57">
        <f t="shared" si="44"/>
        <v>1</v>
      </c>
      <c r="F517" s="57" t="e">
        <f t="shared" si="42"/>
        <v>#DIV/0!</v>
      </c>
      <c r="G517" s="57" t="e">
        <f t="shared" si="43"/>
        <v>#DIV/0!</v>
      </c>
      <c r="H517" s="129">
        <f>'Table 4 - Asset Cashflows'!D30+'Table 4 - Asset Cashflows'!E30</f>
        <v>0</v>
      </c>
      <c r="I517" s="130"/>
      <c r="J517" s="473"/>
      <c r="K517" s="473"/>
      <c r="L517" s="473"/>
      <c r="M517" s="473"/>
      <c r="N517" s="473"/>
      <c r="O517" s="473"/>
      <c r="P517" s="473"/>
      <c r="Q517" s="473"/>
      <c r="R517" s="473"/>
      <c r="S517" s="473"/>
      <c r="T517" s="473"/>
      <c r="U517" s="473"/>
      <c r="V517" s="473"/>
      <c r="W517" s="473"/>
      <c r="X517" s="473"/>
      <c r="Y517" s="473"/>
      <c r="Z517" s="473"/>
      <c r="AA517" s="473"/>
      <c r="AB517" s="473"/>
      <c r="AC517" s="473"/>
      <c r="AD517" s="473"/>
      <c r="AE517" s="473"/>
      <c r="AF517" s="473"/>
      <c r="AG517" s="473"/>
      <c r="AH517" s="473"/>
      <c r="AI517" s="473"/>
      <c r="AJ517" s="473"/>
    </row>
    <row r="518" spans="1:36" x14ac:dyDescent="0.25">
      <c r="A518" s="123">
        <f t="shared" si="41"/>
        <v>23</v>
      </c>
      <c r="B518" s="77">
        <f>(1+_xlfn.XLOOKUP(INT(($A518-1)/12)+1,'ZC Curve'!$B$8:$B$107,'ZC Curve'!U$9:U$108,,0))^(1/12)-1</f>
        <v>0</v>
      </c>
      <c r="C518" s="77" t="e">
        <f>(1+_xlfn.XLOOKUP(INT(($A518-1)/12)+1,'ZC Curve'!$B$8:$B$107,'ZC Curve'!V$9:V$108,,0))^(1/12)-1</f>
        <v>#DIV/0!</v>
      </c>
      <c r="D518" s="77" t="e">
        <f>(1+_xlfn.XLOOKUP(INT(($A518-1)/12)+1,'ZC Curve'!$B$8:$B$107,'ZC Curve'!W$9:W$108,,0))^(1/12)-1</f>
        <v>#DIV/0!</v>
      </c>
      <c r="E518" s="57">
        <f t="shared" si="44"/>
        <v>1</v>
      </c>
      <c r="F518" s="57" t="e">
        <f t="shared" si="42"/>
        <v>#DIV/0!</v>
      </c>
      <c r="G518" s="57" t="e">
        <f t="shared" si="43"/>
        <v>#DIV/0!</v>
      </c>
      <c r="H518" s="129">
        <f>'Table 4 - Asset Cashflows'!D31+'Table 4 - Asset Cashflows'!E31</f>
        <v>0</v>
      </c>
      <c r="I518" s="130"/>
      <c r="J518" s="473"/>
      <c r="K518" s="473"/>
      <c r="L518" s="473"/>
      <c r="M518" s="473"/>
      <c r="N518" s="473"/>
      <c r="O518" s="473"/>
      <c r="P518" s="473"/>
      <c r="Q518" s="473"/>
      <c r="R518" s="473"/>
      <c r="S518" s="473"/>
      <c r="T518" s="473"/>
      <c r="U518" s="473"/>
      <c r="V518" s="473"/>
      <c r="W518" s="473"/>
      <c r="X518" s="473"/>
      <c r="Y518" s="473"/>
      <c r="Z518" s="473"/>
      <c r="AA518" s="473"/>
      <c r="AB518" s="473"/>
      <c r="AC518" s="473"/>
      <c r="AD518" s="473"/>
      <c r="AE518" s="473"/>
      <c r="AF518" s="473"/>
      <c r="AG518" s="473"/>
      <c r="AH518" s="473"/>
      <c r="AI518" s="473"/>
      <c r="AJ518" s="473"/>
    </row>
    <row r="519" spans="1:36" x14ac:dyDescent="0.25">
      <c r="A519" s="123">
        <f t="shared" si="41"/>
        <v>24</v>
      </c>
      <c r="B519" s="77">
        <f>(1+_xlfn.XLOOKUP(INT(($A519-1)/12)+1,'ZC Curve'!$B$8:$B$107,'ZC Curve'!U$9:U$108,,0))^(1/12)-1</f>
        <v>0</v>
      </c>
      <c r="C519" s="77" t="e">
        <f>(1+_xlfn.XLOOKUP(INT(($A519-1)/12)+1,'ZC Curve'!$B$8:$B$107,'ZC Curve'!V$9:V$108,,0))^(1/12)-1</f>
        <v>#DIV/0!</v>
      </c>
      <c r="D519" s="77" t="e">
        <f>(1+_xlfn.XLOOKUP(INT(($A519-1)/12)+1,'ZC Curve'!$B$8:$B$107,'ZC Curve'!W$9:W$108,,0))^(1/12)-1</f>
        <v>#DIV/0!</v>
      </c>
      <c r="E519" s="57">
        <f t="shared" si="44"/>
        <v>1</v>
      </c>
      <c r="F519" s="57" t="e">
        <f t="shared" si="42"/>
        <v>#DIV/0!</v>
      </c>
      <c r="G519" s="57" t="e">
        <f t="shared" si="43"/>
        <v>#DIV/0!</v>
      </c>
      <c r="H519" s="129">
        <f>'Table 4 - Asset Cashflows'!D32+'Table 4 - Asset Cashflows'!E32</f>
        <v>0</v>
      </c>
      <c r="I519" s="130"/>
      <c r="J519" s="473"/>
      <c r="K519" s="473"/>
      <c r="L519" s="473"/>
      <c r="M519" s="473"/>
      <c r="N519" s="473"/>
      <c r="O519" s="473"/>
      <c r="P519" s="473"/>
      <c r="Q519" s="473"/>
      <c r="R519" s="473"/>
      <c r="S519" s="473"/>
      <c r="T519" s="473"/>
      <c r="U519" s="473"/>
      <c r="V519" s="473"/>
      <c r="W519" s="473"/>
      <c r="X519" s="473"/>
      <c r="Y519" s="473"/>
      <c r="Z519" s="473"/>
      <c r="AA519" s="473"/>
      <c r="AB519" s="473"/>
      <c r="AC519" s="473"/>
      <c r="AD519" s="473"/>
      <c r="AE519" s="473"/>
      <c r="AF519" s="473"/>
      <c r="AG519" s="473"/>
      <c r="AH519" s="473"/>
      <c r="AI519" s="473"/>
      <c r="AJ519" s="473"/>
    </row>
    <row r="520" spans="1:36" x14ac:dyDescent="0.25">
      <c r="A520" s="123">
        <f t="shared" si="41"/>
        <v>25</v>
      </c>
      <c r="B520" s="77">
        <f>(1+_xlfn.XLOOKUP(INT(($A520-1)/12)+1,'ZC Curve'!$B$8:$B$107,'ZC Curve'!U$9:U$108,,0))^(1/12)-1</f>
        <v>0</v>
      </c>
      <c r="C520" s="77" t="e">
        <f>(1+_xlfn.XLOOKUP(INT(($A520-1)/12)+1,'ZC Curve'!$B$8:$B$107,'ZC Curve'!V$9:V$108,,0))^(1/12)-1</f>
        <v>#DIV/0!</v>
      </c>
      <c r="D520" s="77" t="e">
        <f>(1+_xlfn.XLOOKUP(INT(($A520-1)/12)+1,'ZC Curve'!$B$8:$B$107,'ZC Curve'!W$9:W$108,,0))^(1/12)-1</f>
        <v>#DIV/0!</v>
      </c>
      <c r="E520" s="57">
        <f t="shared" si="44"/>
        <v>1</v>
      </c>
      <c r="F520" s="57" t="e">
        <f t="shared" si="42"/>
        <v>#DIV/0!</v>
      </c>
      <c r="G520" s="57" t="e">
        <f t="shared" si="43"/>
        <v>#DIV/0!</v>
      </c>
      <c r="H520" s="129">
        <f>'Table 4 - Asset Cashflows'!D33+'Table 4 - Asset Cashflows'!E33</f>
        <v>0</v>
      </c>
      <c r="I520" s="130"/>
      <c r="J520" s="473"/>
      <c r="K520" s="473"/>
      <c r="L520" s="473"/>
      <c r="M520" s="473"/>
      <c r="N520" s="473"/>
      <c r="O520" s="473"/>
      <c r="P520" s="473"/>
      <c r="Q520" s="473"/>
      <c r="R520" s="473"/>
      <c r="S520" s="473"/>
      <c r="T520" s="473"/>
      <c r="U520" s="473"/>
      <c r="V520" s="473"/>
      <c r="W520" s="473"/>
      <c r="X520" s="473"/>
      <c r="Y520" s="473"/>
      <c r="Z520" s="473"/>
      <c r="AA520" s="473"/>
      <c r="AB520" s="473"/>
      <c r="AC520" s="473"/>
      <c r="AD520" s="473"/>
      <c r="AE520" s="473"/>
      <c r="AF520" s="473"/>
      <c r="AG520" s="473"/>
      <c r="AH520" s="473"/>
      <c r="AI520" s="473"/>
      <c r="AJ520" s="473"/>
    </row>
    <row r="521" spans="1:36" x14ac:dyDescent="0.25">
      <c r="A521" s="123">
        <f t="shared" si="41"/>
        <v>26</v>
      </c>
      <c r="B521" s="77">
        <f>(1+_xlfn.XLOOKUP(INT(($A521-1)/12)+1,'ZC Curve'!$B$8:$B$107,'ZC Curve'!U$9:U$108,,0))^(1/12)-1</f>
        <v>0</v>
      </c>
      <c r="C521" s="77" t="e">
        <f>(1+_xlfn.XLOOKUP(INT(($A521-1)/12)+1,'ZC Curve'!$B$8:$B$107,'ZC Curve'!V$9:V$108,,0))^(1/12)-1</f>
        <v>#DIV/0!</v>
      </c>
      <c r="D521" s="77" t="e">
        <f>(1+_xlfn.XLOOKUP(INT(($A521-1)/12)+1,'ZC Curve'!$B$8:$B$107,'ZC Curve'!W$9:W$108,,0))^(1/12)-1</f>
        <v>#DIV/0!</v>
      </c>
      <c r="E521" s="57">
        <f t="shared" si="44"/>
        <v>1</v>
      </c>
      <c r="F521" s="57" t="e">
        <f t="shared" si="42"/>
        <v>#DIV/0!</v>
      </c>
      <c r="G521" s="57" t="e">
        <f t="shared" si="43"/>
        <v>#DIV/0!</v>
      </c>
      <c r="H521" s="129">
        <f>'Table 4 - Asset Cashflows'!D34+'Table 4 - Asset Cashflows'!E34</f>
        <v>0</v>
      </c>
      <c r="I521" s="130"/>
      <c r="J521" s="473"/>
      <c r="K521" s="473"/>
      <c r="L521" s="473"/>
      <c r="M521" s="473"/>
      <c r="N521" s="473"/>
      <c r="O521" s="473"/>
      <c r="P521" s="473"/>
      <c r="Q521" s="473"/>
      <c r="R521" s="473"/>
      <c r="S521" s="473"/>
      <c r="T521" s="473"/>
      <c r="U521" s="473"/>
      <c r="V521" s="473"/>
      <c r="W521" s="473"/>
      <c r="X521" s="473"/>
      <c r="Y521" s="473"/>
      <c r="Z521" s="473"/>
      <c r="AA521" s="473"/>
      <c r="AB521" s="473"/>
      <c r="AC521" s="473"/>
      <c r="AD521" s="473"/>
      <c r="AE521" s="473"/>
      <c r="AF521" s="473"/>
      <c r="AG521" s="473"/>
      <c r="AH521" s="473"/>
      <c r="AI521" s="473"/>
      <c r="AJ521" s="473"/>
    </row>
    <row r="522" spans="1:36" x14ac:dyDescent="0.25">
      <c r="A522" s="123">
        <f t="shared" si="41"/>
        <v>27</v>
      </c>
      <c r="B522" s="77">
        <f>(1+_xlfn.XLOOKUP(INT(($A522-1)/12)+1,'ZC Curve'!$B$8:$B$107,'ZC Curve'!U$9:U$108,,0))^(1/12)-1</f>
        <v>0</v>
      </c>
      <c r="C522" s="77" t="e">
        <f>(1+_xlfn.XLOOKUP(INT(($A522-1)/12)+1,'ZC Curve'!$B$8:$B$107,'ZC Curve'!V$9:V$108,,0))^(1/12)-1</f>
        <v>#DIV/0!</v>
      </c>
      <c r="D522" s="77" t="e">
        <f>(1+_xlfn.XLOOKUP(INT(($A522-1)/12)+1,'ZC Curve'!$B$8:$B$107,'ZC Curve'!W$9:W$108,,0))^(1/12)-1</f>
        <v>#DIV/0!</v>
      </c>
      <c r="E522" s="57">
        <f t="shared" si="44"/>
        <v>1</v>
      </c>
      <c r="F522" s="57" t="e">
        <f t="shared" si="42"/>
        <v>#DIV/0!</v>
      </c>
      <c r="G522" s="57" t="e">
        <f t="shared" si="43"/>
        <v>#DIV/0!</v>
      </c>
      <c r="H522" s="129">
        <f>'Table 4 - Asset Cashflows'!D35+'Table 4 - Asset Cashflows'!E35</f>
        <v>0</v>
      </c>
      <c r="I522" s="130"/>
      <c r="J522" s="473"/>
      <c r="K522" s="473"/>
      <c r="L522" s="473"/>
      <c r="M522" s="473"/>
      <c r="N522" s="473"/>
      <c r="O522" s="473"/>
      <c r="P522" s="473"/>
      <c r="Q522" s="473"/>
      <c r="R522" s="473"/>
      <c r="S522" s="473"/>
      <c r="T522" s="473"/>
      <c r="U522" s="473"/>
      <c r="V522" s="473"/>
      <c r="W522" s="473"/>
      <c r="X522" s="473"/>
      <c r="Y522" s="473"/>
      <c r="Z522" s="473"/>
      <c r="AA522" s="473"/>
      <c r="AB522" s="473"/>
      <c r="AC522" s="473"/>
      <c r="AD522" s="473"/>
      <c r="AE522" s="473"/>
      <c r="AF522" s="473"/>
      <c r="AG522" s="473"/>
      <c r="AH522" s="473"/>
      <c r="AI522" s="473"/>
      <c r="AJ522" s="473"/>
    </row>
    <row r="523" spans="1:36" x14ac:dyDescent="0.25">
      <c r="A523" s="123">
        <f t="shared" si="41"/>
        <v>28</v>
      </c>
      <c r="B523" s="77">
        <f>(1+_xlfn.XLOOKUP(INT(($A523-1)/12)+1,'ZC Curve'!$B$8:$B$107,'ZC Curve'!U$9:U$108,,0))^(1/12)-1</f>
        <v>0</v>
      </c>
      <c r="C523" s="77" t="e">
        <f>(1+_xlfn.XLOOKUP(INT(($A523-1)/12)+1,'ZC Curve'!$B$8:$B$107,'ZC Curve'!V$9:V$108,,0))^(1/12)-1</f>
        <v>#DIV/0!</v>
      </c>
      <c r="D523" s="77" t="e">
        <f>(1+_xlfn.XLOOKUP(INT(($A523-1)/12)+1,'ZC Curve'!$B$8:$B$107,'ZC Curve'!W$9:W$108,,0))^(1/12)-1</f>
        <v>#DIV/0!</v>
      </c>
      <c r="E523" s="57">
        <f t="shared" si="44"/>
        <v>1</v>
      </c>
      <c r="F523" s="57" t="e">
        <f t="shared" si="42"/>
        <v>#DIV/0!</v>
      </c>
      <c r="G523" s="57" t="e">
        <f t="shared" si="43"/>
        <v>#DIV/0!</v>
      </c>
      <c r="H523" s="129">
        <f>'Table 4 - Asset Cashflows'!D36+'Table 4 - Asset Cashflows'!E36</f>
        <v>0</v>
      </c>
      <c r="I523" s="130"/>
      <c r="J523" s="473"/>
      <c r="K523" s="473"/>
      <c r="L523" s="473"/>
      <c r="M523" s="473"/>
      <c r="N523" s="473"/>
      <c r="O523" s="473"/>
      <c r="P523" s="473"/>
      <c r="Q523" s="473"/>
      <c r="R523" s="473"/>
      <c r="S523" s="473"/>
      <c r="T523" s="473"/>
      <c r="U523" s="473"/>
      <c r="V523" s="473"/>
      <c r="W523" s="473"/>
      <c r="X523" s="473"/>
      <c r="Y523" s="473"/>
      <c r="Z523" s="473"/>
      <c r="AA523" s="473"/>
      <c r="AB523" s="473"/>
      <c r="AC523" s="473"/>
      <c r="AD523" s="473"/>
      <c r="AE523" s="473"/>
      <c r="AF523" s="473"/>
      <c r="AG523" s="473"/>
      <c r="AH523" s="473"/>
      <c r="AI523" s="473"/>
      <c r="AJ523" s="473"/>
    </row>
    <row r="524" spans="1:36" x14ac:dyDescent="0.25">
      <c r="A524" s="123">
        <f t="shared" si="41"/>
        <v>29</v>
      </c>
      <c r="B524" s="77">
        <f>(1+_xlfn.XLOOKUP(INT(($A524-1)/12)+1,'ZC Curve'!$B$8:$B$107,'ZC Curve'!U$9:U$108,,0))^(1/12)-1</f>
        <v>0</v>
      </c>
      <c r="C524" s="77" t="e">
        <f>(1+_xlfn.XLOOKUP(INT(($A524-1)/12)+1,'ZC Curve'!$B$8:$B$107,'ZC Curve'!V$9:V$108,,0))^(1/12)-1</f>
        <v>#DIV/0!</v>
      </c>
      <c r="D524" s="77" t="e">
        <f>(1+_xlfn.XLOOKUP(INT(($A524-1)/12)+1,'ZC Curve'!$B$8:$B$107,'ZC Curve'!W$9:W$108,,0))^(1/12)-1</f>
        <v>#DIV/0!</v>
      </c>
      <c r="E524" s="57">
        <f t="shared" si="44"/>
        <v>1</v>
      </c>
      <c r="F524" s="57" t="e">
        <f t="shared" si="42"/>
        <v>#DIV/0!</v>
      </c>
      <c r="G524" s="57" t="e">
        <f t="shared" si="43"/>
        <v>#DIV/0!</v>
      </c>
      <c r="H524" s="129">
        <f>'Table 4 - Asset Cashflows'!D37+'Table 4 - Asset Cashflows'!E37</f>
        <v>0</v>
      </c>
      <c r="I524" s="130"/>
      <c r="J524" s="473"/>
      <c r="K524" s="473"/>
      <c r="L524" s="473"/>
      <c r="M524" s="473"/>
      <c r="N524" s="473"/>
      <c r="O524" s="473"/>
      <c r="P524" s="473"/>
      <c r="Q524" s="473"/>
      <c r="R524" s="473"/>
      <c r="S524" s="473"/>
      <c r="T524" s="473"/>
      <c r="U524" s="473"/>
      <c r="V524" s="473"/>
      <c r="W524" s="473"/>
      <c r="X524" s="473"/>
      <c r="Y524" s="473"/>
      <c r="Z524" s="473"/>
      <c r="AA524" s="473"/>
      <c r="AB524" s="473"/>
      <c r="AC524" s="473"/>
      <c r="AD524" s="473"/>
      <c r="AE524" s="473"/>
      <c r="AF524" s="473"/>
      <c r="AG524" s="473"/>
      <c r="AH524" s="473"/>
      <c r="AI524" s="473"/>
      <c r="AJ524" s="473"/>
    </row>
    <row r="525" spans="1:36" x14ac:dyDescent="0.25">
      <c r="A525" s="123">
        <f t="shared" si="41"/>
        <v>30</v>
      </c>
      <c r="B525" s="77">
        <f>(1+_xlfn.XLOOKUP(INT(($A525-1)/12)+1,'ZC Curve'!$B$8:$B$107,'ZC Curve'!U$9:U$108,,0))^(1/12)-1</f>
        <v>0</v>
      </c>
      <c r="C525" s="77" t="e">
        <f>(1+_xlfn.XLOOKUP(INT(($A525-1)/12)+1,'ZC Curve'!$B$8:$B$107,'ZC Curve'!V$9:V$108,,0))^(1/12)-1</f>
        <v>#DIV/0!</v>
      </c>
      <c r="D525" s="77" t="e">
        <f>(1+_xlfn.XLOOKUP(INT(($A525-1)/12)+1,'ZC Curve'!$B$8:$B$107,'ZC Curve'!W$9:W$108,,0))^(1/12)-1</f>
        <v>#DIV/0!</v>
      </c>
      <c r="E525" s="57">
        <f t="shared" si="44"/>
        <v>1</v>
      </c>
      <c r="F525" s="57" t="e">
        <f t="shared" si="42"/>
        <v>#DIV/0!</v>
      </c>
      <c r="G525" s="57" t="e">
        <f t="shared" si="43"/>
        <v>#DIV/0!</v>
      </c>
      <c r="H525" s="129">
        <f>'Table 4 - Asset Cashflows'!D38+'Table 4 - Asset Cashflows'!E38</f>
        <v>0</v>
      </c>
      <c r="I525" s="130"/>
      <c r="J525" s="473"/>
      <c r="K525" s="473"/>
      <c r="L525" s="473"/>
      <c r="M525" s="473"/>
      <c r="N525" s="473"/>
      <c r="O525" s="473"/>
      <c r="P525" s="473"/>
      <c r="Q525" s="473"/>
      <c r="R525" s="473"/>
      <c r="S525" s="473"/>
      <c r="T525" s="473"/>
      <c r="U525" s="473"/>
      <c r="V525" s="473"/>
      <c r="W525" s="473"/>
      <c r="X525" s="473"/>
      <c r="Y525" s="473"/>
      <c r="Z525" s="473"/>
      <c r="AA525" s="473"/>
      <c r="AB525" s="473"/>
      <c r="AC525" s="473"/>
      <c r="AD525" s="473"/>
      <c r="AE525" s="473"/>
      <c r="AF525" s="473"/>
      <c r="AG525" s="473"/>
      <c r="AH525" s="473"/>
      <c r="AI525" s="473"/>
      <c r="AJ525" s="473"/>
    </row>
    <row r="526" spans="1:36" x14ac:dyDescent="0.25">
      <c r="A526" s="123">
        <f t="shared" si="41"/>
        <v>31</v>
      </c>
      <c r="B526" s="77">
        <f>(1+_xlfn.XLOOKUP(INT(($A526-1)/12)+1,'ZC Curve'!$B$8:$B$107,'ZC Curve'!U$9:U$108,,0))^(1/12)-1</f>
        <v>0</v>
      </c>
      <c r="C526" s="77" t="e">
        <f>(1+_xlfn.XLOOKUP(INT(($A526-1)/12)+1,'ZC Curve'!$B$8:$B$107,'ZC Curve'!V$9:V$108,,0))^(1/12)-1</f>
        <v>#DIV/0!</v>
      </c>
      <c r="D526" s="77" t="e">
        <f>(1+_xlfn.XLOOKUP(INT(($A526-1)/12)+1,'ZC Curve'!$B$8:$B$107,'ZC Curve'!W$9:W$108,,0))^(1/12)-1</f>
        <v>#DIV/0!</v>
      </c>
      <c r="E526" s="57">
        <f t="shared" si="44"/>
        <v>1</v>
      </c>
      <c r="F526" s="57" t="e">
        <f t="shared" si="42"/>
        <v>#DIV/0!</v>
      </c>
      <c r="G526" s="57" t="e">
        <f t="shared" si="43"/>
        <v>#DIV/0!</v>
      </c>
      <c r="H526" s="129">
        <f>'Table 4 - Asset Cashflows'!D39+'Table 4 - Asset Cashflows'!E39</f>
        <v>0</v>
      </c>
      <c r="I526" s="130"/>
      <c r="J526" s="473"/>
      <c r="K526" s="473"/>
      <c r="L526" s="473"/>
      <c r="M526" s="473"/>
      <c r="N526" s="473"/>
      <c r="O526" s="473"/>
      <c r="P526" s="473"/>
      <c r="Q526" s="473"/>
      <c r="R526" s="473"/>
      <c r="S526" s="473"/>
      <c r="T526" s="473"/>
      <c r="U526" s="473"/>
      <c r="V526" s="473"/>
      <c r="W526" s="473"/>
      <c r="X526" s="473"/>
      <c r="Y526" s="473"/>
      <c r="Z526" s="473"/>
      <c r="AA526" s="473"/>
      <c r="AB526" s="473"/>
      <c r="AC526" s="473"/>
      <c r="AD526" s="473"/>
      <c r="AE526" s="473"/>
      <c r="AF526" s="473"/>
      <c r="AG526" s="473"/>
      <c r="AH526" s="473"/>
      <c r="AI526" s="473"/>
      <c r="AJ526" s="473"/>
    </row>
    <row r="527" spans="1:36" x14ac:dyDescent="0.25">
      <c r="A527" s="123">
        <f t="shared" si="41"/>
        <v>32</v>
      </c>
      <c r="B527" s="77">
        <f>(1+_xlfn.XLOOKUP(INT(($A527-1)/12)+1,'ZC Curve'!$B$8:$B$107,'ZC Curve'!U$9:U$108,,0))^(1/12)-1</f>
        <v>0</v>
      </c>
      <c r="C527" s="77" t="e">
        <f>(1+_xlfn.XLOOKUP(INT(($A527-1)/12)+1,'ZC Curve'!$B$8:$B$107,'ZC Curve'!V$9:V$108,,0))^(1/12)-1</f>
        <v>#DIV/0!</v>
      </c>
      <c r="D527" s="77" t="e">
        <f>(1+_xlfn.XLOOKUP(INT(($A527-1)/12)+1,'ZC Curve'!$B$8:$B$107,'ZC Curve'!W$9:W$108,,0))^(1/12)-1</f>
        <v>#DIV/0!</v>
      </c>
      <c r="E527" s="57">
        <f t="shared" si="44"/>
        <v>1</v>
      </c>
      <c r="F527" s="57" t="e">
        <f t="shared" si="42"/>
        <v>#DIV/0!</v>
      </c>
      <c r="G527" s="57" t="e">
        <f t="shared" si="43"/>
        <v>#DIV/0!</v>
      </c>
      <c r="H527" s="129">
        <f>'Table 4 - Asset Cashflows'!D40+'Table 4 - Asset Cashflows'!E40</f>
        <v>0</v>
      </c>
      <c r="I527" s="130"/>
      <c r="J527" s="473"/>
      <c r="K527" s="473"/>
      <c r="L527" s="473"/>
      <c r="M527" s="473"/>
      <c r="N527" s="473"/>
      <c r="O527" s="473"/>
      <c r="P527" s="473"/>
      <c r="Q527" s="473"/>
      <c r="R527" s="473"/>
      <c r="S527" s="473"/>
      <c r="T527" s="473"/>
      <c r="U527" s="473"/>
      <c r="V527" s="473"/>
      <c r="W527" s="473"/>
      <c r="X527" s="473"/>
      <c r="Y527" s="473"/>
      <c r="Z527" s="473"/>
      <c r="AA527" s="473"/>
      <c r="AB527" s="473"/>
      <c r="AC527" s="473"/>
      <c r="AD527" s="473"/>
      <c r="AE527" s="473"/>
      <c r="AF527" s="473"/>
      <c r="AG527" s="473"/>
      <c r="AH527" s="473"/>
      <c r="AI527" s="473"/>
      <c r="AJ527" s="473"/>
    </row>
    <row r="528" spans="1:36" x14ac:dyDescent="0.25">
      <c r="A528" s="123">
        <f t="shared" si="41"/>
        <v>33</v>
      </c>
      <c r="B528" s="77">
        <f>(1+_xlfn.XLOOKUP(INT(($A528-1)/12)+1,'ZC Curve'!$B$8:$B$107,'ZC Curve'!U$9:U$108,,0))^(1/12)-1</f>
        <v>0</v>
      </c>
      <c r="C528" s="77" t="e">
        <f>(1+_xlfn.XLOOKUP(INT(($A528-1)/12)+1,'ZC Curve'!$B$8:$B$107,'ZC Curve'!V$9:V$108,,0))^(1/12)-1</f>
        <v>#DIV/0!</v>
      </c>
      <c r="D528" s="77" t="e">
        <f>(1+_xlfn.XLOOKUP(INT(($A528-1)/12)+1,'ZC Curve'!$B$8:$B$107,'ZC Curve'!W$9:W$108,,0))^(1/12)-1</f>
        <v>#DIV/0!</v>
      </c>
      <c r="E528" s="57">
        <f t="shared" si="44"/>
        <v>1</v>
      </c>
      <c r="F528" s="57" t="e">
        <f t="shared" si="42"/>
        <v>#DIV/0!</v>
      </c>
      <c r="G528" s="57" t="e">
        <f t="shared" si="43"/>
        <v>#DIV/0!</v>
      </c>
      <c r="H528" s="129">
        <f>'Table 4 - Asset Cashflows'!D41+'Table 4 - Asset Cashflows'!E41</f>
        <v>0</v>
      </c>
      <c r="I528" s="130"/>
      <c r="J528" s="473"/>
      <c r="K528" s="473"/>
      <c r="L528" s="473"/>
      <c r="M528" s="473"/>
      <c r="N528" s="473"/>
      <c r="O528" s="473"/>
      <c r="P528" s="473"/>
      <c r="Q528" s="473"/>
      <c r="R528" s="473"/>
      <c r="S528" s="473"/>
      <c r="T528" s="473"/>
      <c r="U528" s="473"/>
      <c r="V528" s="473"/>
      <c r="W528" s="473"/>
      <c r="X528" s="473"/>
      <c r="Y528" s="473"/>
      <c r="Z528" s="473"/>
      <c r="AA528" s="473"/>
      <c r="AB528" s="473"/>
      <c r="AC528" s="473"/>
      <c r="AD528" s="473"/>
      <c r="AE528" s="473"/>
      <c r="AF528" s="473"/>
      <c r="AG528" s="473"/>
      <c r="AH528" s="473"/>
      <c r="AI528" s="473"/>
      <c r="AJ528" s="473"/>
    </row>
    <row r="529" spans="1:9" x14ac:dyDescent="0.25">
      <c r="A529" s="123">
        <f t="shared" si="41"/>
        <v>34</v>
      </c>
      <c r="B529" s="77">
        <f>(1+_xlfn.XLOOKUP(INT(($A529-1)/12)+1,'ZC Curve'!$B$8:$B$107,'ZC Curve'!U$9:U$108,,0))^(1/12)-1</f>
        <v>0</v>
      </c>
      <c r="C529" s="77" t="e">
        <f>(1+_xlfn.XLOOKUP(INT(($A529-1)/12)+1,'ZC Curve'!$B$8:$B$107,'ZC Curve'!V$9:V$108,,0))^(1/12)-1</f>
        <v>#DIV/0!</v>
      </c>
      <c r="D529" s="77" t="e">
        <f>(1+_xlfn.XLOOKUP(INT(($A529-1)/12)+1,'ZC Curve'!$B$8:$B$107,'ZC Curve'!W$9:W$108,,0))^(1/12)-1</f>
        <v>#DIV/0!</v>
      </c>
      <c r="E529" s="57">
        <f t="shared" si="44"/>
        <v>1</v>
      </c>
      <c r="F529" s="57" t="e">
        <f t="shared" si="42"/>
        <v>#DIV/0!</v>
      </c>
      <c r="G529" s="57" t="e">
        <f t="shared" si="43"/>
        <v>#DIV/0!</v>
      </c>
      <c r="H529" s="129">
        <f>'Table 4 - Asset Cashflows'!D42+'Table 4 - Asset Cashflows'!E42</f>
        <v>0</v>
      </c>
      <c r="I529" s="130"/>
    </row>
    <row r="530" spans="1:9" x14ac:dyDescent="0.25">
      <c r="A530" s="123">
        <f t="shared" si="41"/>
        <v>35</v>
      </c>
      <c r="B530" s="77">
        <f>(1+_xlfn.XLOOKUP(INT(($A530-1)/12)+1,'ZC Curve'!$B$8:$B$107,'ZC Curve'!U$9:U$108,,0))^(1/12)-1</f>
        <v>0</v>
      </c>
      <c r="C530" s="77" t="e">
        <f>(1+_xlfn.XLOOKUP(INT(($A530-1)/12)+1,'ZC Curve'!$B$8:$B$107,'ZC Curve'!V$9:V$108,,0))^(1/12)-1</f>
        <v>#DIV/0!</v>
      </c>
      <c r="D530" s="77" t="e">
        <f>(1+_xlfn.XLOOKUP(INT(($A530-1)/12)+1,'ZC Curve'!$B$8:$B$107,'ZC Curve'!W$9:W$108,,0))^(1/12)-1</f>
        <v>#DIV/0!</v>
      </c>
      <c r="E530" s="57">
        <f t="shared" si="44"/>
        <v>1</v>
      </c>
      <c r="F530" s="57" t="e">
        <f t="shared" si="42"/>
        <v>#DIV/0!</v>
      </c>
      <c r="G530" s="57" t="e">
        <f t="shared" si="43"/>
        <v>#DIV/0!</v>
      </c>
      <c r="H530" s="129">
        <f>'Table 4 - Asset Cashflows'!D43+'Table 4 - Asset Cashflows'!E43</f>
        <v>0</v>
      </c>
      <c r="I530" s="130"/>
    </row>
    <row r="531" spans="1:9" x14ac:dyDescent="0.25">
      <c r="A531" s="123">
        <f t="shared" si="41"/>
        <v>36</v>
      </c>
      <c r="B531" s="77">
        <f>(1+_xlfn.XLOOKUP(INT(($A531-1)/12)+1,'ZC Curve'!$B$8:$B$107,'ZC Curve'!U$9:U$108,,0))^(1/12)-1</f>
        <v>0</v>
      </c>
      <c r="C531" s="77" t="e">
        <f>(1+_xlfn.XLOOKUP(INT(($A531-1)/12)+1,'ZC Curve'!$B$8:$B$107,'ZC Curve'!V$9:V$108,,0))^(1/12)-1</f>
        <v>#DIV/0!</v>
      </c>
      <c r="D531" s="77" t="e">
        <f>(1+_xlfn.XLOOKUP(INT(($A531-1)/12)+1,'ZC Curve'!$B$8:$B$107,'ZC Curve'!W$9:W$108,,0))^(1/12)-1</f>
        <v>#DIV/0!</v>
      </c>
      <c r="E531" s="57">
        <f t="shared" si="44"/>
        <v>1</v>
      </c>
      <c r="F531" s="57" t="e">
        <f t="shared" si="42"/>
        <v>#DIV/0!</v>
      </c>
      <c r="G531" s="57" t="e">
        <f t="shared" si="43"/>
        <v>#DIV/0!</v>
      </c>
      <c r="H531" s="129">
        <f>'Table 4 - Asset Cashflows'!D44+'Table 4 - Asset Cashflows'!E44</f>
        <v>0</v>
      </c>
      <c r="I531" s="473"/>
    </row>
    <row r="532" spans="1:9" x14ac:dyDescent="0.25">
      <c r="A532" s="123">
        <f t="shared" si="41"/>
        <v>37</v>
      </c>
      <c r="B532" s="77">
        <f>(1+_xlfn.XLOOKUP(INT(($A532-1)/12)+1,'ZC Curve'!$B$8:$B$107,'ZC Curve'!U$9:U$108,,0))^(1/12)-1</f>
        <v>0</v>
      </c>
      <c r="C532" s="77" t="e">
        <f>(1+_xlfn.XLOOKUP(INT(($A532-1)/12)+1,'ZC Curve'!$B$8:$B$107,'ZC Curve'!V$9:V$108,,0))^(1/12)-1</f>
        <v>#DIV/0!</v>
      </c>
      <c r="D532" s="77" t="e">
        <f>(1+_xlfn.XLOOKUP(INT(($A532-1)/12)+1,'ZC Curve'!$B$8:$B$107,'ZC Curve'!W$9:W$108,,0))^(1/12)-1</f>
        <v>#DIV/0!</v>
      </c>
      <c r="E532" s="57">
        <f t="shared" si="44"/>
        <v>1</v>
      </c>
      <c r="F532" s="57" t="e">
        <f t="shared" si="42"/>
        <v>#DIV/0!</v>
      </c>
      <c r="G532" s="57" t="e">
        <f t="shared" si="43"/>
        <v>#DIV/0!</v>
      </c>
      <c r="H532" s="129">
        <f>'Table 4 - Asset Cashflows'!D45+'Table 4 - Asset Cashflows'!E45</f>
        <v>0</v>
      </c>
      <c r="I532" s="473"/>
    </row>
    <row r="533" spans="1:9" x14ac:dyDescent="0.25">
      <c r="A533" s="123">
        <f t="shared" si="41"/>
        <v>38</v>
      </c>
      <c r="B533" s="77">
        <f>(1+_xlfn.XLOOKUP(INT(($A533-1)/12)+1,'ZC Curve'!$B$8:$B$107,'ZC Curve'!U$9:U$108,,0))^(1/12)-1</f>
        <v>0</v>
      </c>
      <c r="C533" s="77" t="e">
        <f>(1+_xlfn.XLOOKUP(INT(($A533-1)/12)+1,'ZC Curve'!$B$8:$B$107,'ZC Curve'!V$9:V$108,,0))^(1/12)-1</f>
        <v>#DIV/0!</v>
      </c>
      <c r="D533" s="77" t="e">
        <f>(1+_xlfn.XLOOKUP(INT(($A533-1)/12)+1,'ZC Curve'!$B$8:$B$107,'ZC Curve'!W$9:W$108,,0))^(1/12)-1</f>
        <v>#DIV/0!</v>
      </c>
      <c r="E533" s="57">
        <f t="shared" si="44"/>
        <v>1</v>
      </c>
      <c r="F533" s="57" t="e">
        <f t="shared" si="42"/>
        <v>#DIV/0!</v>
      </c>
      <c r="G533" s="57" t="e">
        <f t="shared" si="43"/>
        <v>#DIV/0!</v>
      </c>
      <c r="H533" s="129">
        <f>'Table 4 - Asset Cashflows'!D46+'Table 4 - Asset Cashflows'!E46</f>
        <v>0</v>
      </c>
      <c r="I533" s="473"/>
    </row>
    <row r="534" spans="1:9" x14ac:dyDescent="0.25">
      <c r="A534" s="123">
        <f t="shared" si="41"/>
        <v>39</v>
      </c>
      <c r="B534" s="77">
        <f>(1+_xlfn.XLOOKUP(INT(($A534-1)/12)+1,'ZC Curve'!$B$8:$B$107,'ZC Curve'!U$9:U$108,,0))^(1/12)-1</f>
        <v>0</v>
      </c>
      <c r="C534" s="77" t="e">
        <f>(1+_xlfn.XLOOKUP(INT(($A534-1)/12)+1,'ZC Curve'!$B$8:$B$107,'ZC Curve'!V$9:V$108,,0))^(1/12)-1</f>
        <v>#DIV/0!</v>
      </c>
      <c r="D534" s="77" t="e">
        <f>(1+_xlfn.XLOOKUP(INT(($A534-1)/12)+1,'ZC Curve'!$B$8:$B$107,'ZC Curve'!W$9:W$108,,0))^(1/12)-1</f>
        <v>#DIV/0!</v>
      </c>
      <c r="E534" s="57">
        <f t="shared" si="44"/>
        <v>1</v>
      </c>
      <c r="F534" s="57" t="e">
        <f t="shared" si="42"/>
        <v>#DIV/0!</v>
      </c>
      <c r="G534" s="57" t="e">
        <f t="shared" si="43"/>
        <v>#DIV/0!</v>
      </c>
      <c r="H534" s="129">
        <f>'Table 4 - Asset Cashflows'!D47+'Table 4 - Asset Cashflows'!E47</f>
        <v>0</v>
      </c>
      <c r="I534" s="473"/>
    </row>
    <row r="535" spans="1:9" x14ac:dyDescent="0.25">
      <c r="A535" s="123">
        <f t="shared" si="41"/>
        <v>40</v>
      </c>
      <c r="B535" s="77">
        <f>(1+_xlfn.XLOOKUP(INT(($A535-1)/12)+1,'ZC Curve'!$B$8:$B$107,'ZC Curve'!U$9:U$108,,0))^(1/12)-1</f>
        <v>0</v>
      </c>
      <c r="C535" s="77" t="e">
        <f>(1+_xlfn.XLOOKUP(INT(($A535-1)/12)+1,'ZC Curve'!$B$8:$B$107,'ZC Curve'!V$9:V$108,,0))^(1/12)-1</f>
        <v>#DIV/0!</v>
      </c>
      <c r="D535" s="77" t="e">
        <f>(1+_xlfn.XLOOKUP(INT(($A535-1)/12)+1,'ZC Curve'!$B$8:$B$107,'ZC Curve'!W$9:W$108,,0))^(1/12)-1</f>
        <v>#DIV/0!</v>
      </c>
      <c r="E535" s="57">
        <f t="shared" si="44"/>
        <v>1</v>
      </c>
      <c r="F535" s="57" t="e">
        <f t="shared" si="42"/>
        <v>#DIV/0!</v>
      </c>
      <c r="G535" s="57" t="e">
        <f t="shared" si="43"/>
        <v>#DIV/0!</v>
      </c>
      <c r="H535" s="129">
        <f>'Table 4 - Asset Cashflows'!D48+'Table 4 - Asset Cashflows'!E48</f>
        <v>0</v>
      </c>
      <c r="I535" s="473"/>
    </row>
    <row r="536" spans="1:9" x14ac:dyDescent="0.25">
      <c r="A536" s="123">
        <f t="shared" si="41"/>
        <v>41</v>
      </c>
      <c r="B536" s="77">
        <f>(1+_xlfn.XLOOKUP(INT(($A536-1)/12)+1,'ZC Curve'!$B$8:$B$107,'ZC Curve'!U$9:U$108,,0))^(1/12)-1</f>
        <v>0</v>
      </c>
      <c r="C536" s="77" t="e">
        <f>(1+_xlfn.XLOOKUP(INT(($A536-1)/12)+1,'ZC Curve'!$B$8:$B$107,'ZC Curve'!V$9:V$108,,0))^(1/12)-1</f>
        <v>#DIV/0!</v>
      </c>
      <c r="D536" s="77" t="e">
        <f>(1+_xlfn.XLOOKUP(INT(($A536-1)/12)+1,'ZC Curve'!$B$8:$B$107,'ZC Curve'!W$9:W$108,,0))^(1/12)-1</f>
        <v>#DIV/0!</v>
      </c>
      <c r="E536" s="57">
        <f t="shared" si="44"/>
        <v>1</v>
      </c>
      <c r="F536" s="57" t="e">
        <f t="shared" si="42"/>
        <v>#DIV/0!</v>
      </c>
      <c r="G536" s="57" t="e">
        <f t="shared" si="43"/>
        <v>#DIV/0!</v>
      </c>
      <c r="H536" s="129">
        <f>'Table 4 - Asset Cashflows'!D49+'Table 4 - Asset Cashflows'!E49</f>
        <v>0</v>
      </c>
      <c r="I536" s="473"/>
    </row>
    <row r="537" spans="1:9" x14ac:dyDescent="0.25">
      <c r="A537" s="123">
        <f t="shared" si="41"/>
        <v>42</v>
      </c>
      <c r="B537" s="77">
        <f>(1+_xlfn.XLOOKUP(INT(($A537-1)/12)+1,'ZC Curve'!$B$8:$B$107,'ZC Curve'!U$9:U$108,,0))^(1/12)-1</f>
        <v>0</v>
      </c>
      <c r="C537" s="77" t="e">
        <f>(1+_xlfn.XLOOKUP(INT(($A537-1)/12)+1,'ZC Curve'!$B$8:$B$107,'ZC Curve'!V$9:V$108,,0))^(1/12)-1</f>
        <v>#DIV/0!</v>
      </c>
      <c r="D537" s="77" t="e">
        <f>(1+_xlfn.XLOOKUP(INT(($A537-1)/12)+1,'ZC Curve'!$B$8:$B$107,'ZC Curve'!W$9:W$108,,0))^(1/12)-1</f>
        <v>#DIV/0!</v>
      </c>
      <c r="E537" s="57">
        <f t="shared" si="44"/>
        <v>1</v>
      </c>
      <c r="F537" s="57" t="e">
        <f t="shared" si="42"/>
        <v>#DIV/0!</v>
      </c>
      <c r="G537" s="57" t="e">
        <f t="shared" si="43"/>
        <v>#DIV/0!</v>
      </c>
      <c r="H537" s="129">
        <f>'Table 4 - Asset Cashflows'!D50+'Table 4 - Asset Cashflows'!E50</f>
        <v>0</v>
      </c>
      <c r="I537" s="473"/>
    </row>
    <row r="538" spans="1:9" x14ac:dyDescent="0.25">
      <c r="A538" s="123">
        <f t="shared" si="41"/>
        <v>43</v>
      </c>
      <c r="B538" s="77">
        <f>(1+_xlfn.XLOOKUP(INT(($A538-1)/12)+1,'ZC Curve'!$B$8:$B$107,'ZC Curve'!U$9:U$108,,0))^(1/12)-1</f>
        <v>0</v>
      </c>
      <c r="C538" s="77" t="e">
        <f>(1+_xlfn.XLOOKUP(INT(($A538-1)/12)+1,'ZC Curve'!$B$8:$B$107,'ZC Curve'!V$9:V$108,,0))^(1/12)-1</f>
        <v>#DIV/0!</v>
      </c>
      <c r="D538" s="77" t="e">
        <f>(1+_xlfn.XLOOKUP(INT(($A538-1)/12)+1,'ZC Curve'!$B$8:$B$107,'ZC Curve'!W$9:W$108,,0))^(1/12)-1</f>
        <v>#DIV/0!</v>
      </c>
      <c r="E538" s="57">
        <f t="shared" si="44"/>
        <v>1</v>
      </c>
      <c r="F538" s="57" t="e">
        <f t="shared" si="42"/>
        <v>#DIV/0!</v>
      </c>
      <c r="G538" s="57" t="e">
        <f t="shared" si="43"/>
        <v>#DIV/0!</v>
      </c>
      <c r="H538" s="129">
        <f>'Table 4 - Asset Cashflows'!D51+'Table 4 - Asset Cashflows'!E51</f>
        <v>0</v>
      </c>
      <c r="I538" s="473"/>
    </row>
    <row r="539" spans="1:9" x14ac:dyDescent="0.25">
      <c r="A539" s="123">
        <f t="shared" si="41"/>
        <v>44</v>
      </c>
      <c r="B539" s="77">
        <f>(1+_xlfn.XLOOKUP(INT(($A539-1)/12)+1,'ZC Curve'!$B$8:$B$107,'ZC Curve'!U$9:U$108,,0))^(1/12)-1</f>
        <v>0</v>
      </c>
      <c r="C539" s="77" t="e">
        <f>(1+_xlfn.XLOOKUP(INT(($A539-1)/12)+1,'ZC Curve'!$B$8:$B$107,'ZC Curve'!V$9:V$108,,0))^(1/12)-1</f>
        <v>#DIV/0!</v>
      </c>
      <c r="D539" s="77" t="e">
        <f>(1+_xlfn.XLOOKUP(INT(($A539-1)/12)+1,'ZC Curve'!$B$8:$B$107,'ZC Curve'!W$9:W$108,,0))^(1/12)-1</f>
        <v>#DIV/0!</v>
      </c>
      <c r="E539" s="57">
        <f t="shared" si="44"/>
        <v>1</v>
      </c>
      <c r="F539" s="57" t="e">
        <f t="shared" si="42"/>
        <v>#DIV/0!</v>
      </c>
      <c r="G539" s="57" t="e">
        <f t="shared" si="43"/>
        <v>#DIV/0!</v>
      </c>
      <c r="H539" s="129">
        <f>'Table 4 - Asset Cashflows'!D52+'Table 4 - Asset Cashflows'!E52</f>
        <v>0</v>
      </c>
      <c r="I539" s="473"/>
    </row>
    <row r="540" spans="1:9" x14ac:dyDescent="0.25">
      <c r="A540" s="123">
        <f t="shared" si="41"/>
        <v>45</v>
      </c>
      <c r="B540" s="77">
        <f>(1+_xlfn.XLOOKUP(INT(($A540-1)/12)+1,'ZC Curve'!$B$8:$B$107,'ZC Curve'!U$9:U$108,,0))^(1/12)-1</f>
        <v>0</v>
      </c>
      <c r="C540" s="77" t="e">
        <f>(1+_xlfn.XLOOKUP(INT(($A540-1)/12)+1,'ZC Curve'!$B$8:$B$107,'ZC Curve'!V$9:V$108,,0))^(1/12)-1</f>
        <v>#DIV/0!</v>
      </c>
      <c r="D540" s="77" t="e">
        <f>(1+_xlfn.XLOOKUP(INT(($A540-1)/12)+1,'ZC Curve'!$B$8:$B$107,'ZC Curve'!W$9:W$108,,0))^(1/12)-1</f>
        <v>#DIV/0!</v>
      </c>
      <c r="E540" s="57">
        <f t="shared" si="44"/>
        <v>1</v>
      </c>
      <c r="F540" s="57" t="e">
        <f t="shared" si="42"/>
        <v>#DIV/0!</v>
      </c>
      <c r="G540" s="57" t="e">
        <f t="shared" si="43"/>
        <v>#DIV/0!</v>
      </c>
      <c r="H540" s="129">
        <f>'Table 4 - Asset Cashflows'!D53+'Table 4 - Asset Cashflows'!E53</f>
        <v>0</v>
      </c>
      <c r="I540" s="473"/>
    </row>
    <row r="541" spans="1:9" x14ac:dyDescent="0.25">
      <c r="A541" s="123">
        <f t="shared" si="41"/>
        <v>46</v>
      </c>
      <c r="B541" s="77">
        <f>(1+_xlfn.XLOOKUP(INT(($A541-1)/12)+1,'ZC Curve'!$B$8:$B$107,'ZC Curve'!U$9:U$108,,0))^(1/12)-1</f>
        <v>0</v>
      </c>
      <c r="C541" s="77" t="e">
        <f>(1+_xlfn.XLOOKUP(INT(($A541-1)/12)+1,'ZC Curve'!$B$8:$B$107,'ZC Curve'!V$9:V$108,,0))^(1/12)-1</f>
        <v>#DIV/0!</v>
      </c>
      <c r="D541" s="77" t="e">
        <f>(1+_xlfn.XLOOKUP(INT(($A541-1)/12)+1,'ZC Curve'!$B$8:$B$107,'ZC Curve'!W$9:W$108,,0))^(1/12)-1</f>
        <v>#DIV/0!</v>
      </c>
      <c r="E541" s="57">
        <f t="shared" si="44"/>
        <v>1</v>
      </c>
      <c r="F541" s="57" t="e">
        <f t="shared" si="42"/>
        <v>#DIV/0!</v>
      </c>
      <c r="G541" s="57" t="e">
        <f t="shared" si="43"/>
        <v>#DIV/0!</v>
      </c>
      <c r="H541" s="129">
        <f>'Table 4 - Asset Cashflows'!D54+'Table 4 - Asset Cashflows'!E54</f>
        <v>0</v>
      </c>
      <c r="I541" s="473"/>
    </row>
    <row r="542" spans="1:9" x14ac:dyDescent="0.25">
      <c r="A542" s="123">
        <f t="shared" si="41"/>
        <v>47</v>
      </c>
      <c r="B542" s="77">
        <f>(1+_xlfn.XLOOKUP(INT(($A542-1)/12)+1,'ZC Curve'!$B$8:$B$107,'ZC Curve'!U$9:U$108,,0))^(1/12)-1</f>
        <v>0</v>
      </c>
      <c r="C542" s="77" t="e">
        <f>(1+_xlfn.XLOOKUP(INT(($A542-1)/12)+1,'ZC Curve'!$B$8:$B$107,'ZC Curve'!V$9:V$108,,0))^(1/12)-1</f>
        <v>#DIV/0!</v>
      </c>
      <c r="D542" s="77" t="e">
        <f>(1+_xlfn.XLOOKUP(INT(($A542-1)/12)+1,'ZC Curve'!$B$8:$B$107,'ZC Curve'!W$9:W$108,,0))^(1/12)-1</f>
        <v>#DIV/0!</v>
      </c>
      <c r="E542" s="57">
        <f t="shared" si="44"/>
        <v>1</v>
      </c>
      <c r="F542" s="57" t="e">
        <f t="shared" si="42"/>
        <v>#DIV/0!</v>
      </c>
      <c r="G542" s="57" t="e">
        <f t="shared" si="43"/>
        <v>#DIV/0!</v>
      </c>
      <c r="H542" s="129">
        <f>'Table 4 - Asset Cashflows'!D55+'Table 4 - Asset Cashflows'!E55</f>
        <v>0</v>
      </c>
      <c r="I542" s="473"/>
    </row>
    <row r="543" spans="1:9" x14ac:dyDescent="0.25">
      <c r="A543" s="123">
        <f t="shared" si="41"/>
        <v>48</v>
      </c>
      <c r="B543" s="77">
        <f>(1+_xlfn.XLOOKUP(INT(($A543-1)/12)+1,'ZC Curve'!$B$8:$B$107,'ZC Curve'!U$9:U$108,,0))^(1/12)-1</f>
        <v>0</v>
      </c>
      <c r="C543" s="77" t="e">
        <f>(1+_xlfn.XLOOKUP(INT(($A543-1)/12)+1,'ZC Curve'!$B$8:$B$107,'ZC Curve'!V$9:V$108,,0))^(1/12)-1</f>
        <v>#DIV/0!</v>
      </c>
      <c r="D543" s="77" t="e">
        <f>(1+_xlfn.XLOOKUP(INT(($A543-1)/12)+1,'ZC Curve'!$B$8:$B$107,'ZC Curve'!W$9:W$108,,0))^(1/12)-1</f>
        <v>#DIV/0!</v>
      </c>
      <c r="E543" s="57">
        <f t="shared" si="44"/>
        <v>1</v>
      </c>
      <c r="F543" s="57" t="e">
        <f t="shared" si="42"/>
        <v>#DIV/0!</v>
      </c>
      <c r="G543" s="57" t="e">
        <f t="shared" si="43"/>
        <v>#DIV/0!</v>
      </c>
      <c r="H543" s="129">
        <f>'Table 4 - Asset Cashflows'!D56+'Table 4 - Asset Cashflows'!E56</f>
        <v>0</v>
      </c>
      <c r="I543" s="473"/>
    </row>
    <row r="544" spans="1:9" x14ac:dyDescent="0.25">
      <c r="A544" s="123">
        <f t="shared" si="41"/>
        <v>49</v>
      </c>
      <c r="B544" s="77">
        <f>(1+_xlfn.XLOOKUP(INT(($A544-1)/12)+1,'ZC Curve'!$B$8:$B$107,'ZC Curve'!U$9:U$108,,0))^(1/12)-1</f>
        <v>0</v>
      </c>
      <c r="C544" s="77" t="e">
        <f>(1+_xlfn.XLOOKUP(INT(($A544-1)/12)+1,'ZC Curve'!$B$8:$B$107,'ZC Curve'!V$9:V$108,,0))^(1/12)-1</f>
        <v>#DIV/0!</v>
      </c>
      <c r="D544" s="77" t="e">
        <f>(1+_xlfn.XLOOKUP(INT(($A544-1)/12)+1,'ZC Curve'!$B$8:$B$107,'ZC Curve'!W$9:W$108,,0))^(1/12)-1</f>
        <v>#DIV/0!</v>
      </c>
      <c r="E544" s="57">
        <f t="shared" si="44"/>
        <v>1</v>
      </c>
      <c r="F544" s="57" t="e">
        <f t="shared" si="42"/>
        <v>#DIV/0!</v>
      </c>
      <c r="G544" s="57" t="e">
        <f t="shared" si="43"/>
        <v>#DIV/0!</v>
      </c>
      <c r="H544" s="129">
        <f>'Table 4 - Asset Cashflows'!D57+'Table 4 - Asset Cashflows'!E57</f>
        <v>0</v>
      </c>
      <c r="I544" s="473"/>
    </row>
    <row r="545" spans="1:8" x14ac:dyDescent="0.25">
      <c r="A545" s="123">
        <f t="shared" si="41"/>
        <v>50</v>
      </c>
      <c r="B545" s="77">
        <f>(1+_xlfn.XLOOKUP(INT(($A545-1)/12)+1,'ZC Curve'!$B$8:$B$107,'ZC Curve'!U$9:U$108,,0))^(1/12)-1</f>
        <v>0</v>
      </c>
      <c r="C545" s="77" t="e">
        <f>(1+_xlfn.XLOOKUP(INT(($A545-1)/12)+1,'ZC Curve'!$B$8:$B$107,'ZC Curve'!V$9:V$108,,0))^(1/12)-1</f>
        <v>#DIV/0!</v>
      </c>
      <c r="D545" s="77" t="e">
        <f>(1+_xlfn.XLOOKUP(INT(($A545-1)/12)+1,'ZC Curve'!$B$8:$B$107,'ZC Curve'!W$9:W$108,,0))^(1/12)-1</f>
        <v>#DIV/0!</v>
      </c>
      <c r="E545" s="57">
        <f t="shared" si="44"/>
        <v>1</v>
      </c>
      <c r="F545" s="57" t="e">
        <f t="shared" si="42"/>
        <v>#DIV/0!</v>
      </c>
      <c r="G545" s="57" t="e">
        <f t="shared" si="43"/>
        <v>#DIV/0!</v>
      </c>
      <c r="H545" s="129">
        <f>'Table 4 - Asset Cashflows'!D58+'Table 4 - Asset Cashflows'!E58</f>
        <v>0</v>
      </c>
    </row>
    <row r="546" spans="1:8" x14ac:dyDescent="0.25">
      <c r="A546" s="123">
        <f t="shared" si="41"/>
        <v>51</v>
      </c>
      <c r="B546" s="77">
        <f>(1+_xlfn.XLOOKUP(INT(($A546-1)/12)+1,'ZC Curve'!$B$8:$B$107,'ZC Curve'!U$9:U$108,,0))^(1/12)-1</f>
        <v>0</v>
      </c>
      <c r="C546" s="77" t="e">
        <f>(1+_xlfn.XLOOKUP(INT(($A546-1)/12)+1,'ZC Curve'!$B$8:$B$107,'ZC Curve'!V$9:V$108,,0))^(1/12)-1</f>
        <v>#DIV/0!</v>
      </c>
      <c r="D546" s="77" t="e">
        <f>(1+_xlfn.XLOOKUP(INT(($A546-1)/12)+1,'ZC Curve'!$B$8:$B$107,'ZC Curve'!W$9:W$108,,0))^(1/12)-1</f>
        <v>#DIV/0!</v>
      </c>
      <c r="E546" s="57">
        <f t="shared" si="44"/>
        <v>1</v>
      </c>
      <c r="F546" s="57" t="e">
        <f t="shared" si="42"/>
        <v>#DIV/0!</v>
      </c>
      <c r="G546" s="57" t="e">
        <f t="shared" si="43"/>
        <v>#DIV/0!</v>
      </c>
      <c r="H546" s="129">
        <f>'Table 4 - Asset Cashflows'!D59+'Table 4 - Asset Cashflows'!E59</f>
        <v>0</v>
      </c>
    </row>
    <row r="547" spans="1:8" x14ac:dyDescent="0.25">
      <c r="A547" s="123">
        <f t="shared" si="41"/>
        <v>52</v>
      </c>
      <c r="B547" s="77">
        <f>(1+_xlfn.XLOOKUP(INT(($A547-1)/12)+1,'ZC Curve'!$B$8:$B$107,'ZC Curve'!U$9:U$108,,0))^(1/12)-1</f>
        <v>0</v>
      </c>
      <c r="C547" s="77" t="e">
        <f>(1+_xlfn.XLOOKUP(INT(($A547-1)/12)+1,'ZC Curve'!$B$8:$B$107,'ZC Curve'!V$9:V$108,,0))^(1/12)-1</f>
        <v>#DIV/0!</v>
      </c>
      <c r="D547" s="77" t="e">
        <f>(1+_xlfn.XLOOKUP(INT(($A547-1)/12)+1,'ZC Curve'!$B$8:$B$107,'ZC Curve'!W$9:W$108,,0))^(1/12)-1</f>
        <v>#DIV/0!</v>
      </c>
      <c r="E547" s="57">
        <f t="shared" si="44"/>
        <v>1</v>
      </c>
      <c r="F547" s="57" t="e">
        <f t="shared" si="42"/>
        <v>#DIV/0!</v>
      </c>
      <c r="G547" s="57" t="e">
        <f t="shared" si="43"/>
        <v>#DIV/0!</v>
      </c>
      <c r="H547" s="129">
        <f>'Table 4 - Asset Cashflows'!D60+'Table 4 - Asset Cashflows'!E60</f>
        <v>0</v>
      </c>
    </row>
    <row r="548" spans="1:8" x14ac:dyDescent="0.25">
      <c r="A548" s="123">
        <f t="shared" si="41"/>
        <v>53</v>
      </c>
      <c r="B548" s="77">
        <f>(1+_xlfn.XLOOKUP(INT(($A548-1)/12)+1,'ZC Curve'!$B$8:$B$107,'ZC Curve'!U$9:U$108,,0))^(1/12)-1</f>
        <v>0</v>
      </c>
      <c r="C548" s="77" t="e">
        <f>(1+_xlfn.XLOOKUP(INT(($A548-1)/12)+1,'ZC Curve'!$B$8:$B$107,'ZC Curve'!V$9:V$108,,0))^(1/12)-1</f>
        <v>#DIV/0!</v>
      </c>
      <c r="D548" s="77" t="e">
        <f>(1+_xlfn.XLOOKUP(INT(($A548-1)/12)+1,'ZC Curve'!$B$8:$B$107,'ZC Curve'!W$9:W$108,,0))^(1/12)-1</f>
        <v>#DIV/0!</v>
      </c>
      <c r="E548" s="57">
        <f t="shared" si="44"/>
        <v>1</v>
      </c>
      <c r="F548" s="57" t="e">
        <f t="shared" si="42"/>
        <v>#DIV/0!</v>
      </c>
      <c r="G548" s="57" t="e">
        <f t="shared" si="43"/>
        <v>#DIV/0!</v>
      </c>
      <c r="H548" s="129">
        <f>'Table 4 - Asset Cashflows'!D61+'Table 4 - Asset Cashflows'!E61</f>
        <v>0</v>
      </c>
    </row>
    <row r="549" spans="1:8" x14ac:dyDescent="0.25">
      <c r="A549" s="123">
        <f t="shared" si="41"/>
        <v>54</v>
      </c>
      <c r="B549" s="77">
        <f>(1+_xlfn.XLOOKUP(INT(($A549-1)/12)+1,'ZC Curve'!$B$8:$B$107,'ZC Curve'!U$9:U$108,,0))^(1/12)-1</f>
        <v>0</v>
      </c>
      <c r="C549" s="77" t="e">
        <f>(1+_xlfn.XLOOKUP(INT(($A549-1)/12)+1,'ZC Curve'!$B$8:$B$107,'ZC Curve'!V$9:V$108,,0))^(1/12)-1</f>
        <v>#DIV/0!</v>
      </c>
      <c r="D549" s="77" t="e">
        <f>(1+_xlfn.XLOOKUP(INT(($A549-1)/12)+1,'ZC Curve'!$B$8:$B$107,'ZC Curve'!W$9:W$108,,0))^(1/12)-1</f>
        <v>#DIV/0!</v>
      </c>
      <c r="E549" s="57">
        <f t="shared" si="44"/>
        <v>1</v>
      </c>
      <c r="F549" s="57" t="e">
        <f t="shared" si="42"/>
        <v>#DIV/0!</v>
      </c>
      <c r="G549" s="57" t="e">
        <f t="shared" si="43"/>
        <v>#DIV/0!</v>
      </c>
      <c r="H549" s="129">
        <f>'Table 4 - Asset Cashflows'!D62+'Table 4 - Asset Cashflows'!E62</f>
        <v>0</v>
      </c>
    </row>
    <row r="550" spans="1:8" x14ac:dyDescent="0.25">
      <c r="A550" s="123">
        <f t="shared" si="41"/>
        <v>55</v>
      </c>
      <c r="B550" s="77">
        <f>(1+_xlfn.XLOOKUP(INT(($A550-1)/12)+1,'ZC Curve'!$B$8:$B$107,'ZC Curve'!U$9:U$108,,0))^(1/12)-1</f>
        <v>0</v>
      </c>
      <c r="C550" s="77" t="e">
        <f>(1+_xlfn.XLOOKUP(INT(($A550-1)/12)+1,'ZC Curve'!$B$8:$B$107,'ZC Curve'!V$9:V$108,,0))^(1/12)-1</f>
        <v>#DIV/0!</v>
      </c>
      <c r="D550" s="77" t="e">
        <f>(1+_xlfn.XLOOKUP(INT(($A550-1)/12)+1,'ZC Curve'!$B$8:$B$107,'ZC Curve'!W$9:W$108,,0))^(1/12)-1</f>
        <v>#DIV/0!</v>
      </c>
      <c r="E550" s="57">
        <f t="shared" si="44"/>
        <v>1</v>
      </c>
      <c r="F550" s="57" t="e">
        <f t="shared" si="42"/>
        <v>#DIV/0!</v>
      </c>
      <c r="G550" s="57" t="e">
        <f t="shared" si="43"/>
        <v>#DIV/0!</v>
      </c>
      <c r="H550" s="129">
        <f>'Table 4 - Asset Cashflows'!D63+'Table 4 - Asset Cashflows'!E63</f>
        <v>0</v>
      </c>
    </row>
    <row r="551" spans="1:8" x14ac:dyDescent="0.25">
      <c r="A551" s="123">
        <f t="shared" si="41"/>
        <v>56</v>
      </c>
      <c r="B551" s="77">
        <f>(1+_xlfn.XLOOKUP(INT(($A551-1)/12)+1,'ZC Curve'!$B$8:$B$107,'ZC Curve'!U$9:U$108,,0))^(1/12)-1</f>
        <v>0</v>
      </c>
      <c r="C551" s="77" t="e">
        <f>(1+_xlfn.XLOOKUP(INT(($A551-1)/12)+1,'ZC Curve'!$B$8:$B$107,'ZC Curve'!V$9:V$108,,0))^(1/12)-1</f>
        <v>#DIV/0!</v>
      </c>
      <c r="D551" s="77" t="e">
        <f>(1+_xlfn.XLOOKUP(INT(($A551-1)/12)+1,'ZC Curve'!$B$8:$B$107,'ZC Curve'!W$9:W$108,,0))^(1/12)-1</f>
        <v>#DIV/0!</v>
      </c>
      <c r="E551" s="57">
        <f t="shared" si="44"/>
        <v>1</v>
      </c>
      <c r="F551" s="57" t="e">
        <f t="shared" si="42"/>
        <v>#DIV/0!</v>
      </c>
      <c r="G551" s="57" t="e">
        <f t="shared" si="43"/>
        <v>#DIV/0!</v>
      </c>
      <c r="H551" s="129">
        <f>'Table 4 - Asset Cashflows'!D64+'Table 4 - Asset Cashflows'!E64</f>
        <v>0</v>
      </c>
    </row>
    <row r="552" spans="1:8" x14ac:dyDescent="0.25">
      <c r="A552" s="123">
        <f t="shared" si="41"/>
        <v>57</v>
      </c>
      <c r="B552" s="77">
        <f>(1+_xlfn.XLOOKUP(INT(($A552-1)/12)+1,'ZC Curve'!$B$8:$B$107,'ZC Curve'!U$9:U$108,,0))^(1/12)-1</f>
        <v>0</v>
      </c>
      <c r="C552" s="77" t="e">
        <f>(1+_xlfn.XLOOKUP(INT(($A552-1)/12)+1,'ZC Curve'!$B$8:$B$107,'ZC Curve'!V$9:V$108,,0))^(1/12)-1</f>
        <v>#DIV/0!</v>
      </c>
      <c r="D552" s="77" t="e">
        <f>(1+_xlfn.XLOOKUP(INT(($A552-1)/12)+1,'ZC Curve'!$B$8:$B$107,'ZC Curve'!W$9:W$108,,0))^(1/12)-1</f>
        <v>#DIV/0!</v>
      </c>
      <c r="E552" s="57">
        <f t="shared" si="44"/>
        <v>1</v>
      </c>
      <c r="F552" s="57" t="e">
        <f t="shared" si="42"/>
        <v>#DIV/0!</v>
      </c>
      <c r="G552" s="57" t="e">
        <f t="shared" si="43"/>
        <v>#DIV/0!</v>
      </c>
      <c r="H552" s="129">
        <f>'Table 4 - Asset Cashflows'!D65+'Table 4 - Asset Cashflows'!E65</f>
        <v>0</v>
      </c>
    </row>
    <row r="553" spans="1:8" x14ac:dyDescent="0.25">
      <c r="A553" s="123">
        <f t="shared" si="41"/>
        <v>58</v>
      </c>
      <c r="B553" s="77">
        <f>(1+_xlfn.XLOOKUP(INT(($A553-1)/12)+1,'ZC Curve'!$B$8:$B$107,'ZC Curve'!U$9:U$108,,0))^(1/12)-1</f>
        <v>0</v>
      </c>
      <c r="C553" s="77" t="e">
        <f>(1+_xlfn.XLOOKUP(INT(($A553-1)/12)+1,'ZC Curve'!$B$8:$B$107,'ZC Curve'!V$9:V$108,,0))^(1/12)-1</f>
        <v>#DIV/0!</v>
      </c>
      <c r="D553" s="77" t="e">
        <f>(1+_xlfn.XLOOKUP(INT(($A553-1)/12)+1,'ZC Curve'!$B$8:$B$107,'ZC Curve'!W$9:W$108,,0))^(1/12)-1</f>
        <v>#DIV/0!</v>
      </c>
      <c r="E553" s="57">
        <f t="shared" si="44"/>
        <v>1</v>
      </c>
      <c r="F553" s="57" t="e">
        <f t="shared" si="42"/>
        <v>#DIV/0!</v>
      </c>
      <c r="G553" s="57" t="e">
        <f t="shared" si="43"/>
        <v>#DIV/0!</v>
      </c>
      <c r="H553" s="129">
        <f>'Table 4 - Asset Cashflows'!D66+'Table 4 - Asset Cashflows'!E66</f>
        <v>0</v>
      </c>
    </row>
    <row r="554" spans="1:8" x14ac:dyDescent="0.25">
      <c r="A554" s="123">
        <f t="shared" si="41"/>
        <v>59</v>
      </c>
      <c r="B554" s="77">
        <f>(1+_xlfn.XLOOKUP(INT(($A554-1)/12)+1,'ZC Curve'!$B$8:$B$107,'ZC Curve'!U$9:U$108,,0))^(1/12)-1</f>
        <v>0</v>
      </c>
      <c r="C554" s="77" t="e">
        <f>(1+_xlfn.XLOOKUP(INT(($A554-1)/12)+1,'ZC Curve'!$B$8:$B$107,'ZC Curve'!V$9:V$108,,0))^(1/12)-1</f>
        <v>#DIV/0!</v>
      </c>
      <c r="D554" s="77" t="e">
        <f>(1+_xlfn.XLOOKUP(INT(($A554-1)/12)+1,'ZC Curve'!$B$8:$B$107,'ZC Curve'!W$9:W$108,,0))^(1/12)-1</f>
        <v>#DIV/0!</v>
      </c>
      <c r="E554" s="57">
        <f t="shared" si="44"/>
        <v>1</v>
      </c>
      <c r="F554" s="57" t="e">
        <f t="shared" si="42"/>
        <v>#DIV/0!</v>
      </c>
      <c r="G554" s="57" t="e">
        <f t="shared" si="43"/>
        <v>#DIV/0!</v>
      </c>
      <c r="H554" s="129">
        <f>'Table 4 - Asset Cashflows'!D67+'Table 4 - Asset Cashflows'!E67</f>
        <v>0</v>
      </c>
    </row>
    <row r="555" spans="1:8" x14ac:dyDescent="0.25">
      <c r="A555" s="123">
        <f t="shared" si="41"/>
        <v>60</v>
      </c>
      <c r="B555" s="77">
        <f>(1+_xlfn.XLOOKUP(INT(($A555-1)/12)+1,'ZC Curve'!$B$8:$B$107,'ZC Curve'!U$9:U$108,,0))^(1/12)-1</f>
        <v>0</v>
      </c>
      <c r="C555" s="77" t="e">
        <f>(1+_xlfn.XLOOKUP(INT(($A555-1)/12)+1,'ZC Curve'!$B$8:$B$107,'ZC Curve'!V$9:V$108,,0))^(1/12)-1</f>
        <v>#DIV/0!</v>
      </c>
      <c r="D555" s="77" t="e">
        <f>(1+_xlfn.XLOOKUP(INT(($A555-1)/12)+1,'ZC Curve'!$B$8:$B$107,'ZC Curve'!W$9:W$108,,0))^(1/12)-1</f>
        <v>#DIV/0!</v>
      </c>
      <c r="E555" s="57">
        <f t="shared" si="44"/>
        <v>1</v>
      </c>
      <c r="F555" s="57" t="e">
        <f t="shared" si="42"/>
        <v>#DIV/0!</v>
      </c>
      <c r="G555" s="57" t="e">
        <f t="shared" si="43"/>
        <v>#DIV/0!</v>
      </c>
      <c r="H555" s="129">
        <f>'Table 4 - Asset Cashflows'!D68+'Table 4 - Asset Cashflows'!E68</f>
        <v>0</v>
      </c>
    </row>
    <row r="556" spans="1:8" x14ac:dyDescent="0.25">
      <c r="A556" s="123">
        <f t="shared" si="41"/>
        <v>61</v>
      </c>
      <c r="B556" s="77">
        <f>(1+_xlfn.XLOOKUP(INT(($A556-1)/12)+1,'ZC Curve'!$B$8:$B$107,'ZC Curve'!U$9:U$108,,0))^(1/12)-1</f>
        <v>0</v>
      </c>
      <c r="C556" s="77" t="e">
        <f>(1+_xlfn.XLOOKUP(INT(($A556-1)/12)+1,'ZC Curve'!$B$8:$B$107,'ZC Curve'!V$9:V$108,,0))^(1/12)-1</f>
        <v>#DIV/0!</v>
      </c>
      <c r="D556" s="77" t="e">
        <f>(1+_xlfn.XLOOKUP(INT(($A556-1)/12)+1,'ZC Curve'!$B$8:$B$107,'ZC Curve'!W$9:W$108,,0))^(1/12)-1</f>
        <v>#DIV/0!</v>
      </c>
      <c r="E556" s="57">
        <f t="shared" si="44"/>
        <v>1</v>
      </c>
      <c r="F556" s="57" t="e">
        <f t="shared" si="42"/>
        <v>#DIV/0!</v>
      </c>
      <c r="G556" s="57" t="e">
        <f t="shared" si="43"/>
        <v>#DIV/0!</v>
      </c>
      <c r="H556" s="129">
        <f>'Table 4 - Asset Cashflows'!D69+'Table 4 - Asset Cashflows'!E69</f>
        <v>0</v>
      </c>
    </row>
    <row r="557" spans="1:8" x14ac:dyDescent="0.25">
      <c r="A557" s="123">
        <f t="shared" si="41"/>
        <v>62</v>
      </c>
      <c r="B557" s="77">
        <f>(1+_xlfn.XLOOKUP(INT(($A557-1)/12)+1,'ZC Curve'!$B$8:$B$107,'ZC Curve'!U$9:U$108,,0))^(1/12)-1</f>
        <v>0</v>
      </c>
      <c r="C557" s="77" t="e">
        <f>(1+_xlfn.XLOOKUP(INT(($A557-1)/12)+1,'ZC Curve'!$B$8:$B$107,'ZC Curve'!V$9:V$108,,0))^(1/12)-1</f>
        <v>#DIV/0!</v>
      </c>
      <c r="D557" s="77" t="e">
        <f>(1+_xlfn.XLOOKUP(INT(($A557-1)/12)+1,'ZC Curve'!$B$8:$B$107,'ZC Curve'!W$9:W$108,,0))^(1/12)-1</f>
        <v>#DIV/0!</v>
      </c>
      <c r="E557" s="57">
        <f t="shared" si="44"/>
        <v>1</v>
      </c>
      <c r="F557" s="57" t="e">
        <f t="shared" si="42"/>
        <v>#DIV/0!</v>
      </c>
      <c r="G557" s="57" t="e">
        <f t="shared" si="43"/>
        <v>#DIV/0!</v>
      </c>
      <c r="H557" s="129">
        <f>'Table 4 - Asset Cashflows'!D70+'Table 4 - Asset Cashflows'!E70</f>
        <v>0</v>
      </c>
    </row>
    <row r="558" spans="1:8" x14ac:dyDescent="0.25">
      <c r="A558" s="123">
        <f t="shared" si="41"/>
        <v>63</v>
      </c>
      <c r="B558" s="77">
        <f>(1+_xlfn.XLOOKUP(INT(($A558-1)/12)+1,'ZC Curve'!$B$8:$B$107,'ZC Curve'!U$9:U$108,,0))^(1/12)-1</f>
        <v>0</v>
      </c>
      <c r="C558" s="77" t="e">
        <f>(1+_xlfn.XLOOKUP(INT(($A558-1)/12)+1,'ZC Curve'!$B$8:$B$107,'ZC Curve'!V$9:V$108,,0))^(1/12)-1</f>
        <v>#DIV/0!</v>
      </c>
      <c r="D558" s="77" t="e">
        <f>(1+_xlfn.XLOOKUP(INT(($A558-1)/12)+1,'ZC Curve'!$B$8:$B$107,'ZC Curve'!W$9:W$108,,0))^(1/12)-1</f>
        <v>#DIV/0!</v>
      </c>
      <c r="E558" s="57">
        <f t="shared" si="44"/>
        <v>1</v>
      </c>
      <c r="F558" s="57" t="e">
        <f t="shared" si="42"/>
        <v>#DIV/0!</v>
      </c>
      <c r="G558" s="57" t="e">
        <f t="shared" si="43"/>
        <v>#DIV/0!</v>
      </c>
      <c r="H558" s="129">
        <f>'Table 4 - Asset Cashflows'!D71+'Table 4 - Asset Cashflows'!E71</f>
        <v>0</v>
      </c>
    </row>
    <row r="559" spans="1:8" x14ac:dyDescent="0.25">
      <c r="A559" s="123">
        <f t="shared" si="41"/>
        <v>64</v>
      </c>
      <c r="B559" s="77">
        <f>(1+_xlfn.XLOOKUP(INT(($A559-1)/12)+1,'ZC Curve'!$B$8:$B$107,'ZC Curve'!U$9:U$108,,0))^(1/12)-1</f>
        <v>0</v>
      </c>
      <c r="C559" s="77" t="e">
        <f>(1+_xlfn.XLOOKUP(INT(($A559-1)/12)+1,'ZC Curve'!$B$8:$B$107,'ZC Curve'!V$9:V$108,,0))^(1/12)-1</f>
        <v>#DIV/0!</v>
      </c>
      <c r="D559" s="77" t="e">
        <f>(1+_xlfn.XLOOKUP(INT(($A559-1)/12)+1,'ZC Curve'!$B$8:$B$107,'ZC Curve'!W$9:W$108,,0))^(1/12)-1</f>
        <v>#DIV/0!</v>
      </c>
      <c r="E559" s="57">
        <f t="shared" si="44"/>
        <v>1</v>
      </c>
      <c r="F559" s="57" t="e">
        <f t="shared" si="42"/>
        <v>#DIV/0!</v>
      </c>
      <c r="G559" s="57" t="e">
        <f t="shared" si="43"/>
        <v>#DIV/0!</v>
      </c>
      <c r="H559" s="129">
        <f>'Table 4 - Asset Cashflows'!D72+'Table 4 - Asset Cashflows'!E72</f>
        <v>0</v>
      </c>
    </row>
    <row r="560" spans="1:8" x14ac:dyDescent="0.25">
      <c r="A560" s="123">
        <f t="shared" si="41"/>
        <v>65</v>
      </c>
      <c r="B560" s="77">
        <f>(1+_xlfn.XLOOKUP(INT(($A560-1)/12)+1,'ZC Curve'!$B$8:$B$107,'ZC Curve'!U$9:U$108,,0))^(1/12)-1</f>
        <v>0</v>
      </c>
      <c r="C560" s="77" t="e">
        <f>(1+_xlfn.XLOOKUP(INT(($A560-1)/12)+1,'ZC Curve'!$B$8:$B$107,'ZC Curve'!V$9:V$108,,0))^(1/12)-1</f>
        <v>#DIV/0!</v>
      </c>
      <c r="D560" s="77" t="e">
        <f>(1+_xlfn.XLOOKUP(INT(($A560-1)/12)+1,'ZC Curve'!$B$8:$B$107,'ZC Curve'!W$9:W$108,,0))^(1/12)-1</f>
        <v>#DIV/0!</v>
      </c>
      <c r="E560" s="57">
        <f t="shared" si="44"/>
        <v>1</v>
      </c>
      <c r="F560" s="57" t="e">
        <f t="shared" si="42"/>
        <v>#DIV/0!</v>
      </c>
      <c r="G560" s="57" t="e">
        <f t="shared" si="43"/>
        <v>#DIV/0!</v>
      </c>
      <c r="H560" s="129">
        <f>'Table 4 - Asset Cashflows'!D73+'Table 4 - Asset Cashflows'!E73</f>
        <v>0</v>
      </c>
    </row>
    <row r="561" spans="1:8" x14ac:dyDescent="0.25">
      <c r="A561" s="123">
        <f t="shared" ref="A561:A624" si="45">A560+1</f>
        <v>66</v>
      </c>
      <c r="B561" s="77">
        <f>(1+_xlfn.XLOOKUP(INT(($A561-1)/12)+1,'ZC Curve'!$B$8:$B$107,'ZC Curve'!U$9:U$108,,0))^(1/12)-1</f>
        <v>0</v>
      </c>
      <c r="C561" s="77" t="e">
        <f>(1+_xlfn.XLOOKUP(INT(($A561-1)/12)+1,'ZC Curve'!$B$8:$B$107,'ZC Curve'!V$9:V$108,,0))^(1/12)-1</f>
        <v>#DIV/0!</v>
      </c>
      <c r="D561" s="77" t="e">
        <f>(1+_xlfn.XLOOKUP(INT(($A561-1)/12)+1,'ZC Curve'!$B$8:$B$107,'ZC Curve'!W$9:W$108,,0))^(1/12)-1</f>
        <v>#DIV/0!</v>
      </c>
      <c r="E561" s="57">
        <f t="shared" si="44"/>
        <v>1</v>
      </c>
      <c r="F561" s="57" t="e">
        <f t="shared" ref="F561:F624" si="46">F560/(1+C561)</f>
        <v>#DIV/0!</v>
      </c>
      <c r="G561" s="57" t="e">
        <f t="shared" ref="G561:G624" si="47">G560/(1+D561)</f>
        <v>#DIV/0!</v>
      </c>
      <c r="H561" s="129">
        <f>'Table 4 - Asset Cashflows'!D74+'Table 4 - Asset Cashflows'!E74</f>
        <v>0</v>
      </c>
    </row>
    <row r="562" spans="1:8" x14ac:dyDescent="0.25">
      <c r="A562" s="123">
        <f t="shared" si="45"/>
        <v>67</v>
      </c>
      <c r="B562" s="77">
        <f>(1+_xlfn.XLOOKUP(INT(($A562-1)/12)+1,'ZC Curve'!$B$8:$B$107,'ZC Curve'!U$9:U$108,,0))^(1/12)-1</f>
        <v>0</v>
      </c>
      <c r="C562" s="77" t="e">
        <f>(1+_xlfn.XLOOKUP(INT(($A562-1)/12)+1,'ZC Curve'!$B$8:$B$107,'ZC Curve'!V$9:V$108,,0))^(1/12)-1</f>
        <v>#DIV/0!</v>
      </c>
      <c r="D562" s="77" t="e">
        <f>(1+_xlfn.XLOOKUP(INT(($A562-1)/12)+1,'ZC Curve'!$B$8:$B$107,'ZC Curve'!W$9:W$108,,0))^(1/12)-1</f>
        <v>#DIV/0!</v>
      </c>
      <c r="E562" s="57">
        <f t="shared" ref="E562:E625" si="48">E561/(1+B562)</f>
        <v>1</v>
      </c>
      <c r="F562" s="57" t="e">
        <f t="shared" si="46"/>
        <v>#DIV/0!</v>
      </c>
      <c r="G562" s="57" t="e">
        <f t="shared" si="47"/>
        <v>#DIV/0!</v>
      </c>
      <c r="H562" s="129">
        <f>'Table 4 - Asset Cashflows'!D75+'Table 4 - Asset Cashflows'!E75</f>
        <v>0</v>
      </c>
    </row>
    <row r="563" spans="1:8" x14ac:dyDescent="0.25">
      <c r="A563" s="123">
        <f t="shared" si="45"/>
        <v>68</v>
      </c>
      <c r="B563" s="77">
        <f>(1+_xlfn.XLOOKUP(INT(($A563-1)/12)+1,'ZC Curve'!$B$8:$B$107,'ZC Curve'!U$9:U$108,,0))^(1/12)-1</f>
        <v>0</v>
      </c>
      <c r="C563" s="77" t="e">
        <f>(1+_xlfn.XLOOKUP(INT(($A563-1)/12)+1,'ZC Curve'!$B$8:$B$107,'ZC Curve'!V$9:V$108,,0))^(1/12)-1</f>
        <v>#DIV/0!</v>
      </c>
      <c r="D563" s="77" t="e">
        <f>(1+_xlfn.XLOOKUP(INT(($A563-1)/12)+1,'ZC Curve'!$B$8:$B$107,'ZC Curve'!W$9:W$108,,0))^(1/12)-1</f>
        <v>#DIV/0!</v>
      </c>
      <c r="E563" s="57">
        <f t="shared" si="48"/>
        <v>1</v>
      </c>
      <c r="F563" s="57" t="e">
        <f t="shared" si="46"/>
        <v>#DIV/0!</v>
      </c>
      <c r="G563" s="57" t="e">
        <f t="shared" si="47"/>
        <v>#DIV/0!</v>
      </c>
      <c r="H563" s="129">
        <f>'Table 4 - Asset Cashflows'!D76+'Table 4 - Asset Cashflows'!E76</f>
        <v>0</v>
      </c>
    </row>
    <row r="564" spans="1:8" x14ac:dyDescent="0.25">
      <c r="A564" s="123">
        <f t="shared" si="45"/>
        <v>69</v>
      </c>
      <c r="B564" s="77">
        <f>(1+_xlfn.XLOOKUP(INT(($A564-1)/12)+1,'ZC Curve'!$B$8:$B$107,'ZC Curve'!U$9:U$108,,0))^(1/12)-1</f>
        <v>0</v>
      </c>
      <c r="C564" s="77" t="e">
        <f>(1+_xlfn.XLOOKUP(INT(($A564-1)/12)+1,'ZC Curve'!$B$8:$B$107,'ZC Curve'!V$9:V$108,,0))^(1/12)-1</f>
        <v>#DIV/0!</v>
      </c>
      <c r="D564" s="77" t="e">
        <f>(1+_xlfn.XLOOKUP(INT(($A564-1)/12)+1,'ZC Curve'!$B$8:$B$107,'ZC Curve'!W$9:W$108,,0))^(1/12)-1</f>
        <v>#DIV/0!</v>
      </c>
      <c r="E564" s="57">
        <f t="shared" si="48"/>
        <v>1</v>
      </c>
      <c r="F564" s="57" t="e">
        <f t="shared" si="46"/>
        <v>#DIV/0!</v>
      </c>
      <c r="G564" s="57" t="e">
        <f t="shared" si="47"/>
        <v>#DIV/0!</v>
      </c>
      <c r="H564" s="129">
        <f>'Table 4 - Asset Cashflows'!D77+'Table 4 - Asset Cashflows'!E77</f>
        <v>0</v>
      </c>
    </row>
    <row r="565" spans="1:8" x14ac:dyDescent="0.25">
      <c r="A565" s="123">
        <f t="shared" si="45"/>
        <v>70</v>
      </c>
      <c r="B565" s="77">
        <f>(1+_xlfn.XLOOKUP(INT(($A565-1)/12)+1,'ZC Curve'!$B$8:$B$107,'ZC Curve'!U$9:U$108,,0))^(1/12)-1</f>
        <v>0</v>
      </c>
      <c r="C565" s="77" t="e">
        <f>(1+_xlfn.XLOOKUP(INT(($A565-1)/12)+1,'ZC Curve'!$B$8:$B$107,'ZC Curve'!V$9:V$108,,0))^(1/12)-1</f>
        <v>#DIV/0!</v>
      </c>
      <c r="D565" s="77" t="e">
        <f>(1+_xlfn.XLOOKUP(INT(($A565-1)/12)+1,'ZC Curve'!$B$8:$B$107,'ZC Curve'!W$9:W$108,,0))^(1/12)-1</f>
        <v>#DIV/0!</v>
      </c>
      <c r="E565" s="57">
        <f t="shared" si="48"/>
        <v>1</v>
      </c>
      <c r="F565" s="57" t="e">
        <f t="shared" si="46"/>
        <v>#DIV/0!</v>
      </c>
      <c r="G565" s="57" t="e">
        <f t="shared" si="47"/>
        <v>#DIV/0!</v>
      </c>
      <c r="H565" s="129">
        <f>'Table 4 - Asset Cashflows'!D78+'Table 4 - Asset Cashflows'!E78</f>
        <v>0</v>
      </c>
    </row>
    <row r="566" spans="1:8" x14ac:dyDescent="0.25">
      <c r="A566" s="123">
        <f t="shared" si="45"/>
        <v>71</v>
      </c>
      <c r="B566" s="77">
        <f>(1+_xlfn.XLOOKUP(INT(($A566-1)/12)+1,'ZC Curve'!$B$8:$B$107,'ZC Curve'!U$9:U$108,,0))^(1/12)-1</f>
        <v>0</v>
      </c>
      <c r="C566" s="77" t="e">
        <f>(1+_xlfn.XLOOKUP(INT(($A566-1)/12)+1,'ZC Curve'!$B$8:$B$107,'ZC Curve'!V$9:V$108,,0))^(1/12)-1</f>
        <v>#DIV/0!</v>
      </c>
      <c r="D566" s="77" t="e">
        <f>(1+_xlfn.XLOOKUP(INT(($A566-1)/12)+1,'ZC Curve'!$B$8:$B$107,'ZC Curve'!W$9:W$108,,0))^(1/12)-1</f>
        <v>#DIV/0!</v>
      </c>
      <c r="E566" s="57">
        <f t="shared" si="48"/>
        <v>1</v>
      </c>
      <c r="F566" s="57" t="e">
        <f t="shared" si="46"/>
        <v>#DIV/0!</v>
      </c>
      <c r="G566" s="57" t="e">
        <f t="shared" si="47"/>
        <v>#DIV/0!</v>
      </c>
      <c r="H566" s="129">
        <f>'Table 4 - Asset Cashflows'!D79+'Table 4 - Asset Cashflows'!E79</f>
        <v>0</v>
      </c>
    </row>
    <row r="567" spans="1:8" x14ac:dyDescent="0.25">
      <c r="A567" s="123">
        <f t="shared" si="45"/>
        <v>72</v>
      </c>
      <c r="B567" s="77">
        <f>(1+_xlfn.XLOOKUP(INT(($A567-1)/12)+1,'ZC Curve'!$B$8:$B$107,'ZC Curve'!U$9:U$108,,0))^(1/12)-1</f>
        <v>0</v>
      </c>
      <c r="C567" s="77" t="e">
        <f>(1+_xlfn.XLOOKUP(INT(($A567-1)/12)+1,'ZC Curve'!$B$8:$B$107,'ZC Curve'!V$9:V$108,,0))^(1/12)-1</f>
        <v>#DIV/0!</v>
      </c>
      <c r="D567" s="77" t="e">
        <f>(1+_xlfn.XLOOKUP(INT(($A567-1)/12)+1,'ZC Curve'!$B$8:$B$107,'ZC Curve'!W$9:W$108,,0))^(1/12)-1</f>
        <v>#DIV/0!</v>
      </c>
      <c r="E567" s="57">
        <f t="shared" si="48"/>
        <v>1</v>
      </c>
      <c r="F567" s="57" t="e">
        <f t="shared" si="46"/>
        <v>#DIV/0!</v>
      </c>
      <c r="G567" s="57" t="e">
        <f t="shared" si="47"/>
        <v>#DIV/0!</v>
      </c>
      <c r="H567" s="129">
        <f>'Table 4 - Asset Cashflows'!D80+'Table 4 - Asset Cashflows'!E80</f>
        <v>0</v>
      </c>
    </row>
    <row r="568" spans="1:8" x14ac:dyDescent="0.25">
      <c r="A568" s="123">
        <f t="shared" si="45"/>
        <v>73</v>
      </c>
      <c r="B568" s="77">
        <f>(1+_xlfn.XLOOKUP(INT(($A568-1)/12)+1,'ZC Curve'!$B$8:$B$107,'ZC Curve'!U$9:U$108,,0))^(1/12)-1</f>
        <v>0</v>
      </c>
      <c r="C568" s="77" t="e">
        <f>(1+_xlfn.XLOOKUP(INT(($A568-1)/12)+1,'ZC Curve'!$B$8:$B$107,'ZC Curve'!V$9:V$108,,0))^(1/12)-1</f>
        <v>#DIV/0!</v>
      </c>
      <c r="D568" s="77" t="e">
        <f>(1+_xlfn.XLOOKUP(INT(($A568-1)/12)+1,'ZC Curve'!$B$8:$B$107,'ZC Curve'!W$9:W$108,,0))^(1/12)-1</f>
        <v>#DIV/0!</v>
      </c>
      <c r="E568" s="57">
        <f t="shared" si="48"/>
        <v>1</v>
      </c>
      <c r="F568" s="57" t="e">
        <f t="shared" si="46"/>
        <v>#DIV/0!</v>
      </c>
      <c r="G568" s="57" t="e">
        <f t="shared" si="47"/>
        <v>#DIV/0!</v>
      </c>
      <c r="H568" s="129">
        <f>'Table 4 - Asset Cashflows'!D81+'Table 4 - Asset Cashflows'!E81</f>
        <v>0</v>
      </c>
    </row>
    <row r="569" spans="1:8" x14ac:dyDescent="0.25">
      <c r="A569" s="123">
        <f t="shared" si="45"/>
        <v>74</v>
      </c>
      <c r="B569" s="77">
        <f>(1+_xlfn.XLOOKUP(INT(($A569-1)/12)+1,'ZC Curve'!$B$8:$B$107,'ZC Curve'!U$9:U$108,,0))^(1/12)-1</f>
        <v>0</v>
      </c>
      <c r="C569" s="77" t="e">
        <f>(1+_xlfn.XLOOKUP(INT(($A569-1)/12)+1,'ZC Curve'!$B$8:$B$107,'ZC Curve'!V$9:V$108,,0))^(1/12)-1</f>
        <v>#DIV/0!</v>
      </c>
      <c r="D569" s="77" t="e">
        <f>(1+_xlfn.XLOOKUP(INT(($A569-1)/12)+1,'ZC Curve'!$B$8:$B$107,'ZC Curve'!W$9:W$108,,0))^(1/12)-1</f>
        <v>#DIV/0!</v>
      </c>
      <c r="E569" s="57">
        <f t="shared" si="48"/>
        <v>1</v>
      </c>
      <c r="F569" s="57" t="e">
        <f t="shared" si="46"/>
        <v>#DIV/0!</v>
      </c>
      <c r="G569" s="57" t="e">
        <f t="shared" si="47"/>
        <v>#DIV/0!</v>
      </c>
      <c r="H569" s="129">
        <f>'Table 4 - Asset Cashflows'!D82+'Table 4 - Asset Cashflows'!E82</f>
        <v>0</v>
      </c>
    </row>
    <row r="570" spans="1:8" x14ac:dyDescent="0.25">
      <c r="A570" s="123">
        <f t="shared" si="45"/>
        <v>75</v>
      </c>
      <c r="B570" s="77">
        <f>(1+_xlfn.XLOOKUP(INT(($A570-1)/12)+1,'ZC Curve'!$B$8:$B$107,'ZC Curve'!U$9:U$108,,0))^(1/12)-1</f>
        <v>0</v>
      </c>
      <c r="C570" s="77" t="e">
        <f>(1+_xlfn.XLOOKUP(INT(($A570-1)/12)+1,'ZC Curve'!$B$8:$B$107,'ZC Curve'!V$9:V$108,,0))^(1/12)-1</f>
        <v>#DIV/0!</v>
      </c>
      <c r="D570" s="77" t="e">
        <f>(1+_xlfn.XLOOKUP(INT(($A570-1)/12)+1,'ZC Curve'!$B$8:$B$107,'ZC Curve'!W$9:W$108,,0))^(1/12)-1</f>
        <v>#DIV/0!</v>
      </c>
      <c r="E570" s="57">
        <f t="shared" si="48"/>
        <v>1</v>
      </c>
      <c r="F570" s="57" t="e">
        <f t="shared" si="46"/>
        <v>#DIV/0!</v>
      </c>
      <c r="G570" s="57" t="e">
        <f t="shared" si="47"/>
        <v>#DIV/0!</v>
      </c>
      <c r="H570" s="129">
        <f>'Table 4 - Asset Cashflows'!D83+'Table 4 - Asset Cashflows'!E83</f>
        <v>0</v>
      </c>
    </row>
    <row r="571" spans="1:8" x14ac:dyDescent="0.25">
      <c r="A571" s="123">
        <f t="shared" si="45"/>
        <v>76</v>
      </c>
      <c r="B571" s="77">
        <f>(1+_xlfn.XLOOKUP(INT(($A571-1)/12)+1,'ZC Curve'!$B$8:$B$107,'ZC Curve'!U$9:U$108,,0))^(1/12)-1</f>
        <v>0</v>
      </c>
      <c r="C571" s="77" t="e">
        <f>(1+_xlfn.XLOOKUP(INT(($A571-1)/12)+1,'ZC Curve'!$B$8:$B$107,'ZC Curve'!V$9:V$108,,0))^(1/12)-1</f>
        <v>#DIV/0!</v>
      </c>
      <c r="D571" s="77" t="e">
        <f>(1+_xlfn.XLOOKUP(INT(($A571-1)/12)+1,'ZC Curve'!$B$8:$B$107,'ZC Curve'!W$9:W$108,,0))^(1/12)-1</f>
        <v>#DIV/0!</v>
      </c>
      <c r="E571" s="57">
        <f t="shared" si="48"/>
        <v>1</v>
      </c>
      <c r="F571" s="57" t="e">
        <f t="shared" si="46"/>
        <v>#DIV/0!</v>
      </c>
      <c r="G571" s="57" t="e">
        <f t="shared" si="47"/>
        <v>#DIV/0!</v>
      </c>
      <c r="H571" s="129">
        <f>'Table 4 - Asset Cashflows'!D84+'Table 4 - Asset Cashflows'!E84</f>
        <v>0</v>
      </c>
    </row>
    <row r="572" spans="1:8" x14ac:dyDescent="0.25">
      <c r="A572" s="123">
        <f t="shared" si="45"/>
        <v>77</v>
      </c>
      <c r="B572" s="77">
        <f>(1+_xlfn.XLOOKUP(INT(($A572-1)/12)+1,'ZC Curve'!$B$8:$B$107,'ZC Curve'!U$9:U$108,,0))^(1/12)-1</f>
        <v>0</v>
      </c>
      <c r="C572" s="77" t="e">
        <f>(1+_xlfn.XLOOKUP(INT(($A572-1)/12)+1,'ZC Curve'!$B$8:$B$107,'ZC Curve'!V$9:V$108,,0))^(1/12)-1</f>
        <v>#DIV/0!</v>
      </c>
      <c r="D572" s="77" t="e">
        <f>(1+_xlfn.XLOOKUP(INT(($A572-1)/12)+1,'ZC Curve'!$B$8:$B$107,'ZC Curve'!W$9:W$108,,0))^(1/12)-1</f>
        <v>#DIV/0!</v>
      </c>
      <c r="E572" s="57">
        <f t="shared" si="48"/>
        <v>1</v>
      </c>
      <c r="F572" s="57" t="e">
        <f t="shared" si="46"/>
        <v>#DIV/0!</v>
      </c>
      <c r="G572" s="57" t="e">
        <f t="shared" si="47"/>
        <v>#DIV/0!</v>
      </c>
      <c r="H572" s="129">
        <f>'Table 4 - Asset Cashflows'!D85+'Table 4 - Asset Cashflows'!E85</f>
        <v>0</v>
      </c>
    </row>
    <row r="573" spans="1:8" x14ac:dyDescent="0.25">
      <c r="A573" s="123">
        <f t="shared" si="45"/>
        <v>78</v>
      </c>
      <c r="B573" s="77">
        <f>(1+_xlfn.XLOOKUP(INT(($A573-1)/12)+1,'ZC Curve'!$B$8:$B$107,'ZC Curve'!U$9:U$108,,0))^(1/12)-1</f>
        <v>0</v>
      </c>
      <c r="C573" s="77" t="e">
        <f>(1+_xlfn.XLOOKUP(INT(($A573-1)/12)+1,'ZC Curve'!$B$8:$B$107,'ZC Curve'!V$9:V$108,,0))^(1/12)-1</f>
        <v>#DIV/0!</v>
      </c>
      <c r="D573" s="77" t="e">
        <f>(1+_xlfn.XLOOKUP(INT(($A573-1)/12)+1,'ZC Curve'!$B$8:$B$107,'ZC Curve'!W$9:W$108,,0))^(1/12)-1</f>
        <v>#DIV/0!</v>
      </c>
      <c r="E573" s="57">
        <f t="shared" si="48"/>
        <v>1</v>
      </c>
      <c r="F573" s="57" t="e">
        <f t="shared" si="46"/>
        <v>#DIV/0!</v>
      </c>
      <c r="G573" s="57" t="e">
        <f t="shared" si="47"/>
        <v>#DIV/0!</v>
      </c>
      <c r="H573" s="129">
        <f>'Table 4 - Asset Cashflows'!D86+'Table 4 - Asset Cashflows'!E86</f>
        <v>0</v>
      </c>
    </row>
    <row r="574" spans="1:8" x14ac:dyDescent="0.25">
      <c r="A574" s="123">
        <f t="shared" si="45"/>
        <v>79</v>
      </c>
      <c r="B574" s="77">
        <f>(1+_xlfn.XLOOKUP(INT(($A574-1)/12)+1,'ZC Curve'!$B$8:$B$107,'ZC Curve'!U$9:U$108,,0))^(1/12)-1</f>
        <v>0</v>
      </c>
      <c r="C574" s="77" t="e">
        <f>(1+_xlfn.XLOOKUP(INT(($A574-1)/12)+1,'ZC Curve'!$B$8:$B$107,'ZC Curve'!V$9:V$108,,0))^(1/12)-1</f>
        <v>#DIV/0!</v>
      </c>
      <c r="D574" s="77" t="e">
        <f>(1+_xlfn.XLOOKUP(INT(($A574-1)/12)+1,'ZC Curve'!$B$8:$B$107,'ZC Curve'!W$9:W$108,,0))^(1/12)-1</f>
        <v>#DIV/0!</v>
      </c>
      <c r="E574" s="57">
        <f t="shared" si="48"/>
        <v>1</v>
      </c>
      <c r="F574" s="57" t="e">
        <f t="shared" si="46"/>
        <v>#DIV/0!</v>
      </c>
      <c r="G574" s="57" t="e">
        <f t="shared" si="47"/>
        <v>#DIV/0!</v>
      </c>
      <c r="H574" s="129">
        <f>'Table 4 - Asset Cashflows'!D87+'Table 4 - Asset Cashflows'!E87</f>
        <v>0</v>
      </c>
    </row>
    <row r="575" spans="1:8" x14ac:dyDescent="0.25">
      <c r="A575" s="123">
        <f t="shared" si="45"/>
        <v>80</v>
      </c>
      <c r="B575" s="77">
        <f>(1+_xlfn.XLOOKUP(INT(($A575-1)/12)+1,'ZC Curve'!$B$8:$B$107,'ZC Curve'!U$9:U$108,,0))^(1/12)-1</f>
        <v>0</v>
      </c>
      <c r="C575" s="77" t="e">
        <f>(1+_xlfn.XLOOKUP(INT(($A575-1)/12)+1,'ZC Curve'!$B$8:$B$107,'ZC Curve'!V$9:V$108,,0))^(1/12)-1</f>
        <v>#DIV/0!</v>
      </c>
      <c r="D575" s="77" t="e">
        <f>(1+_xlfn.XLOOKUP(INT(($A575-1)/12)+1,'ZC Curve'!$B$8:$B$107,'ZC Curve'!W$9:W$108,,0))^(1/12)-1</f>
        <v>#DIV/0!</v>
      </c>
      <c r="E575" s="57">
        <f t="shared" si="48"/>
        <v>1</v>
      </c>
      <c r="F575" s="57" t="e">
        <f t="shared" si="46"/>
        <v>#DIV/0!</v>
      </c>
      <c r="G575" s="57" t="e">
        <f t="shared" si="47"/>
        <v>#DIV/0!</v>
      </c>
      <c r="H575" s="129">
        <f>'Table 4 - Asset Cashflows'!D88+'Table 4 - Asset Cashflows'!E88</f>
        <v>0</v>
      </c>
    </row>
    <row r="576" spans="1:8" x14ac:dyDescent="0.25">
      <c r="A576" s="123">
        <f t="shared" si="45"/>
        <v>81</v>
      </c>
      <c r="B576" s="77">
        <f>(1+_xlfn.XLOOKUP(INT(($A576-1)/12)+1,'ZC Curve'!$B$8:$B$107,'ZC Curve'!U$9:U$108,,0))^(1/12)-1</f>
        <v>0</v>
      </c>
      <c r="C576" s="77" t="e">
        <f>(1+_xlfn.XLOOKUP(INT(($A576-1)/12)+1,'ZC Curve'!$B$8:$B$107,'ZC Curve'!V$9:V$108,,0))^(1/12)-1</f>
        <v>#DIV/0!</v>
      </c>
      <c r="D576" s="77" t="e">
        <f>(1+_xlfn.XLOOKUP(INT(($A576-1)/12)+1,'ZC Curve'!$B$8:$B$107,'ZC Curve'!W$9:W$108,,0))^(1/12)-1</f>
        <v>#DIV/0!</v>
      </c>
      <c r="E576" s="57">
        <f t="shared" si="48"/>
        <v>1</v>
      </c>
      <c r="F576" s="57" t="e">
        <f t="shared" si="46"/>
        <v>#DIV/0!</v>
      </c>
      <c r="G576" s="57" t="e">
        <f t="shared" si="47"/>
        <v>#DIV/0!</v>
      </c>
      <c r="H576" s="129">
        <f>'Table 4 - Asset Cashflows'!D89+'Table 4 - Asset Cashflows'!E89</f>
        <v>0</v>
      </c>
    </row>
    <row r="577" spans="1:8" x14ac:dyDescent="0.25">
      <c r="A577" s="123">
        <f t="shared" si="45"/>
        <v>82</v>
      </c>
      <c r="B577" s="77">
        <f>(1+_xlfn.XLOOKUP(INT(($A577-1)/12)+1,'ZC Curve'!$B$8:$B$107,'ZC Curve'!U$9:U$108,,0))^(1/12)-1</f>
        <v>0</v>
      </c>
      <c r="C577" s="77" t="e">
        <f>(1+_xlfn.XLOOKUP(INT(($A577-1)/12)+1,'ZC Curve'!$B$8:$B$107,'ZC Curve'!V$9:V$108,,0))^(1/12)-1</f>
        <v>#DIV/0!</v>
      </c>
      <c r="D577" s="77" t="e">
        <f>(1+_xlfn.XLOOKUP(INT(($A577-1)/12)+1,'ZC Curve'!$B$8:$B$107,'ZC Curve'!W$9:W$108,,0))^(1/12)-1</f>
        <v>#DIV/0!</v>
      </c>
      <c r="E577" s="57">
        <f t="shared" si="48"/>
        <v>1</v>
      </c>
      <c r="F577" s="57" t="e">
        <f t="shared" si="46"/>
        <v>#DIV/0!</v>
      </c>
      <c r="G577" s="57" t="e">
        <f t="shared" si="47"/>
        <v>#DIV/0!</v>
      </c>
      <c r="H577" s="129">
        <f>'Table 4 - Asset Cashflows'!D90+'Table 4 - Asset Cashflows'!E90</f>
        <v>0</v>
      </c>
    </row>
    <row r="578" spans="1:8" x14ac:dyDescent="0.25">
      <c r="A578" s="123">
        <f t="shared" si="45"/>
        <v>83</v>
      </c>
      <c r="B578" s="77">
        <f>(1+_xlfn.XLOOKUP(INT(($A578-1)/12)+1,'ZC Curve'!$B$8:$B$107,'ZC Curve'!U$9:U$108,,0))^(1/12)-1</f>
        <v>0</v>
      </c>
      <c r="C578" s="77" t="e">
        <f>(1+_xlfn.XLOOKUP(INT(($A578-1)/12)+1,'ZC Curve'!$B$8:$B$107,'ZC Curve'!V$9:V$108,,0))^(1/12)-1</f>
        <v>#DIV/0!</v>
      </c>
      <c r="D578" s="77" t="e">
        <f>(1+_xlfn.XLOOKUP(INT(($A578-1)/12)+1,'ZC Curve'!$B$8:$B$107,'ZC Curve'!W$9:W$108,,0))^(1/12)-1</f>
        <v>#DIV/0!</v>
      </c>
      <c r="E578" s="57">
        <f t="shared" si="48"/>
        <v>1</v>
      </c>
      <c r="F578" s="57" t="e">
        <f t="shared" si="46"/>
        <v>#DIV/0!</v>
      </c>
      <c r="G578" s="57" t="e">
        <f t="shared" si="47"/>
        <v>#DIV/0!</v>
      </c>
      <c r="H578" s="129">
        <f>'Table 4 - Asset Cashflows'!D91+'Table 4 - Asset Cashflows'!E91</f>
        <v>0</v>
      </c>
    </row>
    <row r="579" spans="1:8" x14ac:dyDescent="0.25">
      <c r="A579" s="123">
        <f t="shared" si="45"/>
        <v>84</v>
      </c>
      <c r="B579" s="77">
        <f>(1+_xlfn.XLOOKUP(INT(($A579-1)/12)+1,'ZC Curve'!$B$8:$B$107,'ZC Curve'!U$9:U$108,,0))^(1/12)-1</f>
        <v>0</v>
      </c>
      <c r="C579" s="77" t="e">
        <f>(1+_xlfn.XLOOKUP(INT(($A579-1)/12)+1,'ZC Curve'!$B$8:$B$107,'ZC Curve'!V$9:V$108,,0))^(1/12)-1</f>
        <v>#DIV/0!</v>
      </c>
      <c r="D579" s="77" t="e">
        <f>(1+_xlfn.XLOOKUP(INT(($A579-1)/12)+1,'ZC Curve'!$B$8:$B$107,'ZC Curve'!W$9:W$108,,0))^(1/12)-1</f>
        <v>#DIV/0!</v>
      </c>
      <c r="E579" s="57">
        <f t="shared" si="48"/>
        <v>1</v>
      </c>
      <c r="F579" s="57" t="e">
        <f t="shared" si="46"/>
        <v>#DIV/0!</v>
      </c>
      <c r="G579" s="57" t="e">
        <f t="shared" si="47"/>
        <v>#DIV/0!</v>
      </c>
      <c r="H579" s="129">
        <f>'Table 4 - Asset Cashflows'!D92+'Table 4 - Asset Cashflows'!E92</f>
        <v>0</v>
      </c>
    </row>
    <row r="580" spans="1:8" x14ac:dyDescent="0.25">
      <c r="A580" s="123">
        <f t="shared" si="45"/>
        <v>85</v>
      </c>
      <c r="B580" s="77">
        <f>(1+_xlfn.XLOOKUP(INT(($A580-1)/12)+1,'ZC Curve'!$B$8:$B$107,'ZC Curve'!U$9:U$108,,0))^(1/12)-1</f>
        <v>0</v>
      </c>
      <c r="C580" s="77" t="e">
        <f>(1+_xlfn.XLOOKUP(INT(($A580-1)/12)+1,'ZC Curve'!$B$8:$B$107,'ZC Curve'!V$9:V$108,,0))^(1/12)-1</f>
        <v>#DIV/0!</v>
      </c>
      <c r="D580" s="77" t="e">
        <f>(1+_xlfn.XLOOKUP(INT(($A580-1)/12)+1,'ZC Curve'!$B$8:$B$107,'ZC Curve'!W$9:W$108,,0))^(1/12)-1</f>
        <v>#DIV/0!</v>
      </c>
      <c r="E580" s="57">
        <f t="shared" si="48"/>
        <v>1</v>
      </c>
      <c r="F580" s="57" t="e">
        <f t="shared" si="46"/>
        <v>#DIV/0!</v>
      </c>
      <c r="G580" s="57" t="e">
        <f t="shared" si="47"/>
        <v>#DIV/0!</v>
      </c>
      <c r="H580" s="129">
        <f>'Table 4 - Asset Cashflows'!D93+'Table 4 - Asset Cashflows'!E93</f>
        <v>0</v>
      </c>
    </row>
    <row r="581" spans="1:8" x14ac:dyDescent="0.25">
      <c r="A581" s="123">
        <f t="shared" si="45"/>
        <v>86</v>
      </c>
      <c r="B581" s="77">
        <f>(1+_xlfn.XLOOKUP(INT(($A581-1)/12)+1,'ZC Curve'!$B$8:$B$107,'ZC Curve'!U$9:U$108,,0))^(1/12)-1</f>
        <v>0</v>
      </c>
      <c r="C581" s="77" t="e">
        <f>(1+_xlfn.XLOOKUP(INT(($A581-1)/12)+1,'ZC Curve'!$B$8:$B$107,'ZC Curve'!V$9:V$108,,0))^(1/12)-1</f>
        <v>#DIV/0!</v>
      </c>
      <c r="D581" s="77" t="e">
        <f>(1+_xlfn.XLOOKUP(INT(($A581-1)/12)+1,'ZC Curve'!$B$8:$B$107,'ZC Curve'!W$9:W$108,,0))^(1/12)-1</f>
        <v>#DIV/0!</v>
      </c>
      <c r="E581" s="57">
        <f t="shared" si="48"/>
        <v>1</v>
      </c>
      <c r="F581" s="57" t="e">
        <f t="shared" si="46"/>
        <v>#DIV/0!</v>
      </c>
      <c r="G581" s="57" t="e">
        <f t="shared" si="47"/>
        <v>#DIV/0!</v>
      </c>
      <c r="H581" s="129">
        <f>'Table 4 - Asset Cashflows'!D94+'Table 4 - Asset Cashflows'!E94</f>
        <v>0</v>
      </c>
    </row>
    <row r="582" spans="1:8" x14ac:dyDescent="0.25">
      <c r="A582" s="123">
        <f t="shared" si="45"/>
        <v>87</v>
      </c>
      <c r="B582" s="77">
        <f>(1+_xlfn.XLOOKUP(INT(($A582-1)/12)+1,'ZC Curve'!$B$8:$B$107,'ZC Curve'!U$9:U$108,,0))^(1/12)-1</f>
        <v>0</v>
      </c>
      <c r="C582" s="77" t="e">
        <f>(1+_xlfn.XLOOKUP(INT(($A582-1)/12)+1,'ZC Curve'!$B$8:$B$107,'ZC Curve'!V$9:V$108,,0))^(1/12)-1</f>
        <v>#DIV/0!</v>
      </c>
      <c r="D582" s="77" t="e">
        <f>(1+_xlfn.XLOOKUP(INT(($A582-1)/12)+1,'ZC Curve'!$B$8:$B$107,'ZC Curve'!W$9:W$108,,0))^(1/12)-1</f>
        <v>#DIV/0!</v>
      </c>
      <c r="E582" s="57">
        <f t="shared" si="48"/>
        <v>1</v>
      </c>
      <c r="F582" s="57" t="e">
        <f t="shared" si="46"/>
        <v>#DIV/0!</v>
      </c>
      <c r="G582" s="57" t="e">
        <f t="shared" si="47"/>
        <v>#DIV/0!</v>
      </c>
      <c r="H582" s="129">
        <f>'Table 4 - Asset Cashflows'!D95+'Table 4 - Asset Cashflows'!E95</f>
        <v>0</v>
      </c>
    </row>
    <row r="583" spans="1:8" x14ac:dyDescent="0.25">
      <c r="A583" s="123">
        <f t="shared" si="45"/>
        <v>88</v>
      </c>
      <c r="B583" s="77">
        <f>(1+_xlfn.XLOOKUP(INT(($A583-1)/12)+1,'ZC Curve'!$B$8:$B$107,'ZC Curve'!U$9:U$108,,0))^(1/12)-1</f>
        <v>0</v>
      </c>
      <c r="C583" s="77" t="e">
        <f>(1+_xlfn.XLOOKUP(INT(($A583-1)/12)+1,'ZC Curve'!$B$8:$B$107,'ZC Curve'!V$9:V$108,,0))^(1/12)-1</f>
        <v>#DIV/0!</v>
      </c>
      <c r="D583" s="77" t="e">
        <f>(1+_xlfn.XLOOKUP(INT(($A583-1)/12)+1,'ZC Curve'!$B$8:$B$107,'ZC Curve'!W$9:W$108,,0))^(1/12)-1</f>
        <v>#DIV/0!</v>
      </c>
      <c r="E583" s="57">
        <f t="shared" si="48"/>
        <v>1</v>
      </c>
      <c r="F583" s="57" t="e">
        <f t="shared" si="46"/>
        <v>#DIV/0!</v>
      </c>
      <c r="G583" s="57" t="e">
        <f t="shared" si="47"/>
        <v>#DIV/0!</v>
      </c>
      <c r="H583" s="129">
        <f>'Table 4 - Asset Cashflows'!D96+'Table 4 - Asset Cashflows'!E96</f>
        <v>0</v>
      </c>
    </row>
    <row r="584" spans="1:8" x14ac:dyDescent="0.25">
      <c r="A584" s="123">
        <f t="shared" si="45"/>
        <v>89</v>
      </c>
      <c r="B584" s="77">
        <f>(1+_xlfn.XLOOKUP(INT(($A584-1)/12)+1,'ZC Curve'!$B$8:$B$107,'ZC Curve'!U$9:U$108,,0))^(1/12)-1</f>
        <v>0</v>
      </c>
      <c r="C584" s="77" t="e">
        <f>(1+_xlfn.XLOOKUP(INT(($A584-1)/12)+1,'ZC Curve'!$B$8:$B$107,'ZC Curve'!V$9:V$108,,0))^(1/12)-1</f>
        <v>#DIV/0!</v>
      </c>
      <c r="D584" s="77" t="e">
        <f>(1+_xlfn.XLOOKUP(INT(($A584-1)/12)+1,'ZC Curve'!$B$8:$B$107,'ZC Curve'!W$9:W$108,,0))^(1/12)-1</f>
        <v>#DIV/0!</v>
      </c>
      <c r="E584" s="57">
        <f t="shared" si="48"/>
        <v>1</v>
      </c>
      <c r="F584" s="57" t="e">
        <f t="shared" si="46"/>
        <v>#DIV/0!</v>
      </c>
      <c r="G584" s="57" t="e">
        <f t="shared" si="47"/>
        <v>#DIV/0!</v>
      </c>
      <c r="H584" s="129">
        <f>'Table 4 - Asset Cashflows'!D97+'Table 4 - Asset Cashflows'!E97</f>
        <v>0</v>
      </c>
    </row>
    <row r="585" spans="1:8" x14ac:dyDescent="0.25">
      <c r="A585" s="123">
        <f t="shared" si="45"/>
        <v>90</v>
      </c>
      <c r="B585" s="77">
        <f>(1+_xlfn.XLOOKUP(INT(($A585-1)/12)+1,'ZC Curve'!$B$8:$B$107,'ZC Curve'!U$9:U$108,,0))^(1/12)-1</f>
        <v>0</v>
      </c>
      <c r="C585" s="77" t="e">
        <f>(1+_xlfn.XLOOKUP(INT(($A585-1)/12)+1,'ZC Curve'!$B$8:$B$107,'ZC Curve'!V$9:V$108,,0))^(1/12)-1</f>
        <v>#DIV/0!</v>
      </c>
      <c r="D585" s="77" t="e">
        <f>(1+_xlfn.XLOOKUP(INT(($A585-1)/12)+1,'ZC Curve'!$B$8:$B$107,'ZC Curve'!W$9:W$108,,0))^(1/12)-1</f>
        <v>#DIV/0!</v>
      </c>
      <c r="E585" s="57">
        <f t="shared" si="48"/>
        <v>1</v>
      </c>
      <c r="F585" s="57" t="e">
        <f t="shared" si="46"/>
        <v>#DIV/0!</v>
      </c>
      <c r="G585" s="57" t="e">
        <f t="shared" si="47"/>
        <v>#DIV/0!</v>
      </c>
      <c r="H585" s="129">
        <f>'Table 4 - Asset Cashflows'!D98+'Table 4 - Asset Cashflows'!E98</f>
        <v>0</v>
      </c>
    </row>
    <row r="586" spans="1:8" x14ac:dyDescent="0.25">
      <c r="A586" s="123">
        <f t="shared" si="45"/>
        <v>91</v>
      </c>
      <c r="B586" s="77">
        <f>(1+_xlfn.XLOOKUP(INT(($A586-1)/12)+1,'ZC Curve'!$B$8:$B$107,'ZC Curve'!U$9:U$108,,0))^(1/12)-1</f>
        <v>0</v>
      </c>
      <c r="C586" s="77" t="e">
        <f>(1+_xlfn.XLOOKUP(INT(($A586-1)/12)+1,'ZC Curve'!$B$8:$B$107,'ZC Curve'!V$9:V$108,,0))^(1/12)-1</f>
        <v>#DIV/0!</v>
      </c>
      <c r="D586" s="77" t="e">
        <f>(1+_xlfn.XLOOKUP(INT(($A586-1)/12)+1,'ZC Curve'!$B$8:$B$107,'ZC Curve'!W$9:W$108,,0))^(1/12)-1</f>
        <v>#DIV/0!</v>
      </c>
      <c r="E586" s="57">
        <f t="shared" si="48"/>
        <v>1</v>
      </c>
      <c r="F586" s="57" t="e">
        <f t="shared" si="46"/>
        <v>#DIV/0!</v>
      </c>
      <c r="G586" s="57" t="e">
        <f t="shared" si="47"/>
        <v>#DIV/0!</v>
      </c>
      <c r="H586" s="129">
        <f>'Table 4 - Asset Cashflows'!D99+'Table 4 - Asset Cashflows'!E99</f>
        <v>0</v>
      </c>
    </row>
    <row r="587" spans="1:8" x14ac:dyDescent="0.25">
      <c r="A587" s="123">
        <f t="shared" si="45"/>
        <v>92</v>
      </c>
      <c r="B587" s="77">
        <f>(1+_xlfn.XLOOKUP(INT(($A587-1)/12)+1,'ZC Curve'!$B$8:$B$107,'ZC Curve'!U$9:U$108,,0))^(1/12)-1</f>
        <v>0</v>
      </c>
      <c r="C587" s="77" t="e">
        <f>(1+_xlfn.XLOOKUP(INT(($A587-1)/12)+1,'ZC Curve'!$B$8:$B$107,'ZC Curve'!V$9:V$108,,0))^(1/12)-1</f>
        <v>#DIV/0!</v>
      </c>
      <c r="D587" s="77" t="e">
        <f>(1+_xlfn.XLOOKUP(INT(($A587-1)/12)+1,'ZC Curve'!$B$8:$B$107,'ZC Curve'!W$9:W$108,,0))^(1/12)-1</f>
        <v>#DIV/0!</v>
      </c>
      <c r="E587" s="57">
        <f t="shared" si="48"/>
        <v>1</v>
      </c>
      <c r="F587" s="57" t="e">
        <f t="shared" si="46"/>
        <v>#DIV/0!</v>
      </c>
      <c r="G587" s="57" t="e">
        <f t="shared" si="47"/>
        <v>#DIV/0!</v>
      </c>
      <c r="H587" s="129">
        <f>'Table 4 - Asset Cashflows'!D100+'Table 4 - Asset Cashflows'!E100</f>
        <v>0</v>
      </c>
    </row>
    <row r="588" spans="1:8" x14ac:dyDescent="0.25">
      <c r="A588" s="123">
        <f t="shared" si="45"/>
        <v>93</v>
      </c>
      <c r="B588" s="77">
        <f>(1+_xlfn.XLOOKUP(INT(($A588-1)/12)+1,'ZC Curve'!$B$8:$B$107,'ZC Curve'!U$9:U$108,,0))^(1/12)-1</f>
        <v>0</v>
      </c>
      <c r="C588" s="77" t="e">
        <f>(1+_xlfn.XLOOKUP(INT(($A588-1)/12)+1,'ZC Curve'!$B$8:$B$107,'ZC Curve'!V$9:V$108,,0))^(1/12)-1</f>
        <v>#DIV/0!</v>
      </c>
      <c r="D588" s="77" t="e">
        <f>(1+_xlfn.XLOOKUP(INT(($A588-1)/12)+1,'ZC Curve'!$B$8:$B$107,'ZC Curve'!W$9:W$108,,0))^(1/12)-1</f>
        <v>#DIV/0!</v>
      </c>
      <c r="E588" s="57">
        <f t="shared" si="48"/>
        <v>1</v>
      </c>
      <c r="F588" s="57" t="e">
        <f t="shared" si="46"/>
        <v>#DIV/0!</v>
      </c>
      <c r="G588" s="57" t="e">
        <f t="shared" si="47"/>
        <v>#DIV/0!</v>
      </c>
      <c r="H588" s="129">
        <f>'Table 4 - Asset Cashflows'!D101+'Table 4 - Asset Cashflows'!E101</f>
        <v>0</v>
      </c>
    </row>
    <row r="589" spans="1:8" x14ac:dyDescent="0.25">
      <c r="A589" s="123">
        <f t="shared" si="45"/>
        <v>94</v>
      </c>
      <c r="B589" s="77">
        <f>(1+_xlfn.XLOOKUP(INT(($A589-1)/12)+1,'ZC Curve'!$B$8:$B$107,'ZC Curve'!U$9:U$108,,0))^(1/12)-1</f>
        <v>0</v>
      </c>
      <c r="C589" s="77" t="e">
        <f>(1+_xlfn.XLOOKUP(INT(($A589-1)/12)+1,'ZC Curve'!$B$8:$B$107,'ZC Curve'!V$9:V$108,,0))^(1/12)-1</f>
        <v>#DIV/0!</v>
      </c>
      <c r="D589" s="77" t="e">
        <f>(1+_xlfn.XLOOKUP(INT(($A589-1)/12)+1,'ZC Curve'!$B$8:$B$107,'ZC Curve'!W$9:W$108,,0))^(1/12)-1</f>
        <v>#DIV/0!</v>
      </c>
      <c r="E589" s="57">
        <f t="shared" si="48"/>
        <v>1</v>
      </c>
      <c r="F589" s="57" t="e">
        <f t="shared" si="46"/>
        <v>#DIV/0!</v>
      </c>
      <c r="G589" s="57" t="e">
        <f t="shared" si="47"/>
        <v>#DIV/0!</v>
      </c>
      <c r="H589" s="129">
        <f>'Table 4 - Asset Cashflows'!D102+'Table 4 - Asset Cashflows'!E102</f>
        <v>0</v>
      </c>
    </row>
    <row r="590" spans="1:8" x14ac:dyDescent="0.25">
      <c r="A590" s="123">
        <f t="shared" si="45"/>
        <v>95</v>
      </c>
      <c r="B590" s="77">
        <f>(1+_xlfn.XLOOKUP(INT(($A590-1)/12)+1,'ZC Curve'!$B$8:$B$107,'ZC Curve'!U$9:U$108,,0))^(1/12)-1</f>
        <v>0</v>
      </c>
      <c r="C590" s="77" t="e">
        <f>(1+_xlfn.XLOOKUP(INT(($A590-1)/12)+1,'ZC Curve'!$B$8:$B$107,'ZC Curve'!V$9:V$108,,0))^(1/12)-1</f>
        <v>#DIV/0!</v>
      </c>
      <c r="D590" s="77" t="e">
        <f>(1+_xlfn.XLOOKUP(INT(($A590-1)/12)+1,'ZC Curve'!$B$8:$B$107,'ZC Curve'!W$9:W$108,,0))^(1/12)-1</f>
        <v>#DIV/0!</v>
      </c>
      <c r="E590" s="57">
        <f t="shared" si="48"/>
        <v>1</v>
      </c>
      <c r="F590" s="57" t="e">
        <f t="shared" si="46"/>
        <v>#DIV/0!</v>
      </c>
      <c r="G590" s="57" t="e">
        <f t="shared" si="47"/>
        <v>#DIV/0!</v>
      </c>
      <c r="H590" s="129">
        <f>'Table 4 - Asset Cashflows'!D103+'Table 4 - Asset Cashflows'!E103</f>
        <v>0</v>
      </c>
    </row>
    <row r="591" spans="1:8" x14ac:dyDescent="0.25">
      <c r="A591" s="123">
        <f t="shared" si="45"/>
        <v>96</v>
      </c>
      <c r="B591" s="77">
        <f>(1+_xlfn.XLOOKUP(INT(($A591-1)/12)+1,'ZC Curve'!$B$8:$B$107,'ZC Curve'!U$9:U$108,,0))^(1/12)-1</f>
        <v>0</v>
      </c>
      <c r="C591" s="77" t="e">
        <f>(1+_xlfn.XLOOKUP(INT(($A591-1)/12)+1,'ZC Curve'!$B$8:$B$107,'ZC Curve'!V$9:V$108,,0))^(1/12)-1</f>
        <v>#DIV/0!</v>
      </c>
      <c r="D591" s="77" t="e">
        <f>(1+_xlfn.XLOOKUP(INT(($A591-1)/12)+1,'ZC Curve'!$B$8:$B$107,'ZC Curve'!W$9:W$108,,0))^(1/12)-1</f>
        <v>#DIV/0!</v>
      </c>
      <c r="E591" s="57">
        <f t="shared" si="48"/>
        <v>1</v>
      </c>
      <c r="F591" s="57" t="e">
        <f t="shared" si="46"/>
        <v>#DIV/0!</v>
      </c>
      <c r="G591" s="57" t="e">
        <f t="shared" si="47"/>
        <v>#DIV/0!</v>
      </c>
      <c r="H591" s="129">
        <f>'Table 4 - Asset Cashflows'!D104+'Table 4 - Asset Cashflows'!E104</f>
        <v>0</v>
      </c>
    </row>
    <row r="592" spans="1:8" x14ac:dyDescent="0.25">
      <c r="A592" s="123">
        <f t="shared" si="45"/>
        <v>97</v>
      </c>
      <c r="B592" s="77">
        <f>(1+_xlfn.XLOOKUP(INT(($A592-1)/12)+1,'ZC Curve'!$B$8:$B$107,'ZC Curve'!U$9:U$108,,0))^(1/12)-1</f>
        <v>0</v>
      </c>
      <c r="C592" s="77" t="e">
        <f>(1+_xlfn.XLOOKUP(INT(($A592-1)/12)+1,'ZC Curve'!$B$8:$B$107,'ZC Curve'!V$9:V$108,,0))^(1/12)-1</f>
        <v>#DIV/0!</v>
      </c>
      <c r="D592" s="77" t="e">
        <f>(1+_xlfn.XLOOKUP(INT(($A592-1)/12)+1,'ZC Curve'!$B$8:$B$107,'ZC Curve'!W$9:W$108,,0))^(1/12)-1</f>
        <v>#DIV/0!</v>
      </c>
      <c r="E592" s="57">
        <f t="shared" si="48"/>
        <v>1</v>
      </c>
      <c r="F592" s="57" t="e">
        <f t="shared" si="46"/>
        <v>#DIV/0!</v>
      </c>
      <c r="G592" s="57" t="e">
        <f t="shared" si="47"/>
        <v>#DIV/0!</v>
      </c>
      <c r="H592" s="129">
        <f>'Table 4 - Asset Cashflows'!D105+'Table 4 - Asset Cashflows'!E105</f>
        <v>0</v>
      </c>
    </row>
    <row r="593" spans="1:8" x14ac:dyDescent="0.25">
      <c r="A593" s="123">
        <f t="shared" si="45"/>
        <v>98</v>
      </c>
      <c r="B593" s="77">
        <f>(1+_xlfn.XLOOKUP(INT(($A593-1)/12)+1,'ZC Curve'!$B$8:$B$107,'ZC Curve'!U$9:U$108,,0))^(1/12)-1</f>
        <v>0</v>
      </c>
      <c r="C593" s="77" t="e">
        <f>(1+_xlfn.XLOOKUP(INT(($A593-1)/12)+1,'ZC Curve'!$B$8:$B$107,'ZC Curve'!V$9:V$108,,0))^(1/12)-1</f>
        <v>#DIV/0!</v>
      </c>
      <c r="D593" s="77" t="e">
        <f>(1+_xlfn.XLOOKUP(INT(($A593-1)/12)+1,'ZC Curve'!$B$8:$B$107,'ZC Curve'!W$9:W$108,,0))^(1/12)-1</f>
        <v>#DIV/0!</v>
      </c>
      <c r="E593" s="57">
        <f t="shared" si="48"/>
        <v>1</v>
      </c>
      <c r="F593" s="57" t="e">
        <f t="shared" si="46"/>
        <v>#DIV/0!</v>
      </c>
      <c r="G593" s="57" t="e">
        <f t="shared" si="47"/>
        <v>#DIV/0!</v>
      </c>
      <c r="H593" s="129">
        <f>'Table 4 - Asset Cashflows'!D106+'Table 4 - Asset Cashflows'!E106</f>
        <v>0</v>
      </c>
    </row>
    <row r="594" spans="1:8" x14ac:dyDescent="0.25">
      <c r="A594" s="123">
        <f t="shared" si="45"/>
        <v>99</v>
      </c>
      <c r="B594" s="77">
        <f>(1+_xlfn.XLOOKUP(INT(($A594-1)/12)+1,'ZC Curve'!$B$8:$B$107,'ZC Curve'!U$9:U$108,,0))^(1/12)-1</f>
        <v>0</v>
      </c>
      <c r="C594" s="77" t="e">
        <f>(1+_xlfn.XLOOKUP(INT(($A594-1)/12)+1,'ZC Curve'!$B$8:$B$107,'ZC Curve'!V$9:V$108,,0))^(1/12)-1</f>
        <v>#DIV/0!</v>
      </c>
      <c r="D594" s="77" t="e">
        <f>(1+_xlfn.XLOOKUP(INT(($A594-1)/12)+1,'ZC Curve'!$B$8:$B$107,'ZC Curve'!W$9:W$108,,0))^(1/12)-1</f>
        <v>#DIV/0!</v>
      </c>
      <c r="E594" s="57">
        <f t="shared" si="48"/>
        <v>1</v>
      </c>
      <c r="F594" s="57" t="e">
        <f t="shared" si="46"/>
        <v>#DIV/0!</v>
      </c>
      <c r="G594" s="57" t="e">
        <f t="shared" si="47"/>
        <v>#DIV/0!</v>
      </c>
      <c r="H594" s="129">
        <f>'Table 4 - Asset Cashflows'!D107+'Table 4 - Asset Cashflows'!E107</f>
        <v>0</v>
      </c>
    </row>
    <row r="595" spans="1:8" x14ac:dyDescent="0.25">
      <c r="A595" s="123">
        <f t="shared" si="45"/>
        <v>100</v>
      </c>
      <c r="B595" s="77">
        <f>(1+_xlfn.XLOOKUP(INT(($A595-1)/12)+1,'ZC Curve'!$B$8:$B$107,'ZC Curve'!U$9:U$108,,0))^(1/12)-1</f>
        <v>0</v>
      </c>
      <c r="C595" s="77" t="e">
        <f>(1+_xlfn.XLOOKUP(INT(($A595-1)/12)+1,'ZC Curve'!$B$8:$B$107,'ZC Curve'!V$9:V$108,,0))^(1/12)-1</f>
        <v>#DIV/0!</v>
      </c>
      <c r="D595" s="77" t="e">
        <f>(1+_xlfn.XLOOKUP(INT(($A595-1)/12)+1,'ZC Curve'!$B$8:$B$107,'ZC Curve'!W$9:W$108,,0))^(1/12)-1</f>
        <v>#DIV/0!</v>
      </c>
      <c r="E595" s="57">
        <f t="shared" si="48"/>
        <v>1</v>
      </c>
      <c r="F595" s="57" t="e">
        <f t="shared" si="46"/>
        <v>#DIV/0!</v>
      </c>
      <c r="G595" s="57" t="e">
        <f t="shared" si="47"/>
        <v>#DIV/0!</v>
      </c>
      <c r="H595" s="129">
        <f>'Table 4 - Asset Cashflows'!D108+'Table 4 - Asset Cashflows'!E108</f>
        <v>0</v>
      </c>
    </row>
    <row r="596" spans="1:8" x14ac:dyDescent="0.25">
      <c r="A596" s="123">
        <f t="shared" si="45"/>
        <v>101</v>
      </c>
      <c r="B596" s="77">
        <f>(1+_xlfn.XLOOKUP(INT(($A596-1)/12)+1,'ZC Curve'!$B$8:$B$107,'ZC Curve'!U$9:U$108,,0))^(1/12)-1</f>
        <v>0</v>
      </c>
      <c r="C596" s="77" t="e">
        <f>(1+_xlfn.XLOOKUP(INT(($A596-1)/12)+1,'ZC Curve'!$B$8:$B$107,'ZC Curve'!V$9:V$108,,0))^(1/12)-1</f>
        <v>#DIV/0!</v>
      </c>
      <c r="D596" s="77" t="e">
        <f>(1+_xlfn.XLOOKUP(INT(($A596-1)/12)+1,'ZC Curve'!$B$8:$B$107,'ZC Curve'!W$9:W$108,,0))^(1/12)-1</f>
        <v>#DIV/0!</v>
      </c>
      <c r="E596" s="57">
        <f t="shared" si="48"/>
        <v>1</v>
      </c>
      <c r="F596" s="57" t="e">
        <f t="shared" si="46"/>
        <v>#DIV/0!</v>
      </c>
      <c r="G596" s="57" t="e">
        <f t="shared" si="47"/>
        <v>#DIV/0!</v>
      </c>
      <c r="H596" s="129">
        <f>'Table 4 - Asset Cashflows'!D109+'Table 4 - Asset Cashflows'!E109</f>
        <v>0</v>
      </c>
    </row>
    <row r="597" spans="1:8" x14ac:dyDescent="0.25">
      <c r="A597" s="123">
        <f t="shared" si="45"/>
        <v>102</v>
      </c>
      <c r="B597" s="77">
        <f>(1+_xlfn.XLOOKUP(INT(($A597-1)/12)+1,'ZC Curve'!$B$8:$B$107,'ZC Curve'!U$9:U$108,,0))^(1/12)-1</f>
        <v>0</v>
      </c>
      <c r="C597" s="77" t="e">
        <f>(1+_xlfn.XLOOKUP(INT(($A597-1)/12)+1,'ZC Curve'!$B$8:$B$107,'ZC Curve'!V$9:V$108,,0))^(1/12)-1</f>
        <v>#DIV/0!</v>
      </c>
      <c r="D597" s="77" t="e">
        <f>(1+_xlfn.XLOOKUP(INT(($A597-1)/12)+1,'ZC Curve'!$B$8:$B$107,'ZC Curve'!W$9:W$108,,0))^(1/12)-1</f>
        <v>#DIV/0!</v>
      </c>
      <c r="E597" s="57">
        <f t="shared" si="48"/>
        <v>1</v>
      </c>
      <c r="F597" s="57" t="e">
        <f t="shared" si="46"/>
        <v>#DIV/0!</v>
      </c>
      <c r="G597" s="57" t="e">
        <f t="shared" si="47"/>
        <v>#DIV/0!</v>
      </c>
      <c r="H597" s="129">
        <f>'Table 4 - Asset Cashflows'!D110+'Table 4 - Asset Cashflows'!E110</f>
        <v>0</v>
      </c>
    </row>
    <row r="598" spans="1:8" x14ac:dyDescent="0.25">
      <c r="A598" s="123">
        <f t="shared" si="45"/>
        <v>103</v>
      </c>
      <c r="B598" s="77">
        <f>(1+_xlfn.XLOOKUP(INT(($A598-1)/12)+1,'ZC Curve'!$B$8:$B$107,'ZC Curve'!U$9:U$108,,0))^(1/12)-1</f>
        <v>0</v>
      </c>
      <c r="C598" s="77" t="e">
        <f>(1+_xlfn.XLOOKUP(INT(($A598-1)/12)+1,'ZC Curve'!$B$8:$B$107,'ZC Curve'!V$9:V$108,,0))^(1/12)-1</f>
        <v>#DIV/0!</v>
      </c>
      <c r="D598" s="77" t="e">
        <f>(1+_xlfn.XLOOKUP(INT(($A598-1)/12)+1,'ZC Curve'!$B$8:$B$107,'ZC Curve'!W$9:W$108,,0))^(1/12)-1</f>
        <v>#DIV/0!</v>
      </c>
      <c r="E598" s="57">
        <f t="shared" si="48"/>
        <v>1</v>
      </c>
      <c r="F598" s="57" t="e">
        <f t="shared" si="46"/>
        <v>#DIV/0!</v>
      </c>
      <c r="G598" s="57" t="e">
        <f t="shared" si="47"/>
        <v>#DIV/0!</v>
      </c>
      <c r="H598" s="129">
        <f>'Table 4 - Asset Cashflows'!D111+'Table 4 - Asset Cashflows'!E111</f>
        <v>0</v>
      </c>
    </row>
    <row r="599" spans="1:8" x14ac:dyDescent="0.25">
      <c r="A599" s="123">
        <f t="shared" si="45"/>
        <v>104</v>
      </c>
      <c r="B599" s="77">
        <f>(1+_xlfn.XLOOKUP(INT(($A599-1)/12)+1,'ZC Curve'!$B$8:$B$107,'ZC Curve'!U$9:U$108,,0))^(1/12)-1</f>
        <v>0</v>
      </c>
      <c r="C599" s="77" t="e">
        <f>(1+_xlfn.XLOOKUP(INT(($A599-1)/12)+1,'ZC Curve'!$B$8:$B$107,'ZC Curve'!V$9:V$108,,0))^(1/12)-1</f>
        <v>#DIV/0!</v>
      </c>
      <c r="D599" s="77" t="e">
        <f>(1+_xlfn.XLOOKUP(INT(($A599-1)/12)+1,'ZC Curve'!$B$8:$B$107,'ZC Curve'!W$9:W$108,,0))^(1/12)-1</f>
        <v>#DIV/0!</v>
      </c>
      <c r="E599" s="57">
        <f t="shared" si="48"/>
        <v>1</v>
      </c>
      <c r="F599" s="57" t="e">
        <f t="shared" si="46"/>
        <v>#DIV/0!</v>
      </c>
      <c r="G599" s="57" t="e">
        <f t="shared" si="47"/>
        <v>#DIV/0!</v>
      </c>
      <c r="H599" s="129">
        <f>'Table 4 - Asset Cashflows'!D112+'Table 4 - Asset Cashflows'!E112</f>
        <v>0</v>
      </c>
    </row>
    <row r="600" spans="1:8" x14ac:dyDescent="0.25">
      <c r="A600" s="123">
        <f t="shared" si="45"/>
        <v>105</v>
      </c>
      <c r="B600" s="77">
        <f>(1+_xlfn.XLOOKUP(INT(($A600-1)/12)+1,'ZC Curve'!$B$8:$B$107,'ZC Curve'!U$9:U$108,,0))^(1/12)-1</f>
        <v>0</v>
      </c>
      <c r="C600" s="77" t="e">
        <f>(1+_xlfn.XLOOKUP(INT(($A600-1)/12)+1,'ZC Curve'!$B$8:$B$107,'ZC Curve'!V$9:V$108,,0))^(1/12)-1</f>
        <v>#DIV/0!</v>
      </c>
      <c r="D600" s="77" t="e">
        <f>(1+_xlfn.XLOOKUP(INT(($A600-1)/12)+1,'ZC Curve'!$B$8:$B$107,'ZC Curve'!W$9:W$108,,0))^(1/12)-1</f>
        <v>#DIV/0!</v>
      </c>
      <c r="E600" s="57">
        <f t="shared" si="48"/>
        <v>1</v>
      </c>
      <c r="F600" s="57" t="e">
        <f t="shared" si="46"/>
        <v>#DIV/0!</v>
      </c>
      <c r="G600" s="57" t="e">
        <f t="shared" si="47"/>
        <v>#DIV/0!</v>
      </c>
      <c r="H600" s="129">
        <f>'Table 4 - Asset Cashflows'!D113+'Table 4 - Asset Cashflows'!E113</f>
        <v>0</v>
      </c>
    </row>
    <row r="601" spans="1:8" x14ac:dyDescent="0.25">
      <c r="A601" s="123">
        <f t="shared" si="45"/>
        <v>106</v>
      </c>
      <c r="B601" s="77">
        <f>(1+_xlfn.XLOOKUP(INT(($A601-1)/12)+1,'ZC Curve'!$B$8:$B$107,'ZC Curve'!U$9:U$108,,0))^(1/12)-1</f>
        <v>0</v>
      </c>
      <c r="C601" s="77" t="e">
        <f>(1+_xlfn.XLOOKUP(INT(($A601-1)/12)+1,'ZC Curve'!$B$8:$B$107,'ZC Curve'!V$9:V$108,,0))^(1/12)-1</f>
        <v>#DIV/0!</v>
      </c>
      <c r="D601" s="77" t="e">
        <f>(1+_xlfn.XLOOKUP(INT(($A601-1)/12)+1,'ZC Curve'!$B$8:$B$107,'ZC Curve'!W$9:W$108,,0))^(1/12)-1</f>
        <v>#DIV/0!</v>
      </c>
      <c r="E601" s="57">
        <f t="shared" si="48"/>
        <v>1</v>
      </c>
      <c r="F601" s="57" t="e">
        <f t="shared" si="46"/>
        <v>#DIV/0!</v>
      </c>
      <c r="G601" s="57" t="e">
        <f t="shared" si="47"/>
        <v>#DIV/0!</v>
      </c>
      <c r="H601" s="129">
        <f>'Table 4 - Asset Cashflows'!D114+'Table 4 - Asset Cashflows'!E114</f>
        <v>0</v>
      </c>
    </row>
    <row r="602" spans="1:8" x14ac:dyDescent="0.25">
      <c r="A602" s="123">
        <f t="shared" si="45"/>
        <v>107</v>
      </c>
      <c r="B602" s="77">
        <f>(1+_xlfn.XLOOKUP(INT(($A602-1)/12)+1,'ZC Curve'!$B$8:$B$107,'ZC Curve'!U$9:U$108,,0))^(1/12)-1</f>
        <v>0</v>
      </c>
      <c r="C602" s="77" t="e">
        <f>(1+_xlfn.XLOOKUP(INT(($A602-1)/12)+1,'ZC Curve'!$B$8:$B$107,'ZC Curve'!V$9:V$108,,0))^(1/12)-1</f>
        <v>#DIV/0!</v>
      </c>
      <c r="D602" s="77" t="e">
        <f>(1+_xlfn.XLOOKUP(INT(($A602-1)/12)+1,'ZC Curve'!$B$8:$B$107,'ZC Curve'!W$9:W$108,,0))^(1/12)-1</f>
        <v>#DIV/0!</v>
      </c>
      <c r="E602" s="57">
        <f t="shared" si="48"/>
        <v>1</v>
      </c>
      <c r="F602" s="57" t="e">
        <f t="shared" si="46"/>
        <v>#DIV/0!</v>
      </c>
      <c r="G602" s="57" t="e">
        <f t="shared" si="47"/>
        <v>#DIV/0!</v>
      </c>
      <c r="H602" s="129">
        <f>'Table 4 - Asset Cashflows'!D115+'Table 4 - Asset Cashflows'!E115</f>
        <v>0</v>
      </c>
    </row>
    <row r="603" spans="1:8" x14ac:dyDescent="0.25">
      <c r="A603" s="123">
        <f t="shared" si="45"/>
        <v>108</v>
      </c>
      <c r="B603" s="77">
        <f>(1+_xlfn.XLOOKUP(INT(($A603-1)/12)+1,'ZC Curve'!$B$8:$B$107,'ZC Curve'!U$9:U$108,,0))^(1/12)-1</f>
        <v>0</v>
      </c>
      <c r="C603" s="77" t="e">
        <f>(1+_xlfn.XLOOKUP(INT(($A603-1)/12)+1,'ZC Curve'!$B$8:$B$107,'ZC Curve'!V$9:V$108,,0))^(1/12)-1</f>
        <v>#DIV/0!</v>
      </c>
      <c r="D603" s="77" t="e">
        <f>(1+_xlfn.XLOOKUP(INT(($A603-1)/12)+1,'ZC Curve'!$B$8:$B$107,'ZC Curve'!W$9:W$108,,0))^(1/12)-1</f>
        <v>#DIV/0!</v>
      </c>
      <c r="E603" s="57">
        <f t="shared" si="48"/>
        <v>1</v>
      </c>
      <c r="F603" s="57" t="e">
        <f t="shared" si="46"/>
        <v>#DIV/0!</v>
      </c>
      <c r="G603" s="57" t="e">
        <f t="shared" si="47"/>
        <v>#DIV/0!</v>
      </c>
      <c r="H603" s="129">
        <f>'Table 4 - Asset Cashflows'!D116+'Table 4 - Asset Cashflows'!E116</f>
        <v>0</v>
      </c>
    </row>
    <row r="604" spans="1:8" x14ac:dyDescent="0.25">
      <c r="A604" s="123">
        <f t="shared" si="45"/>
        <v>109</v>
      </c>
      <c r="B604" s="77">
        <f>(1+_xlfn.XLOOKUP(INT(($A604-1)/12)+1,'ZC Curve'!$B$8:$B$107,'ZC Curve'!U$9:U$108,,0))^(1/12)-1</f>
        <v>0</v>
      </c>
      <c r="C604" s="77" t="e">
        <f>(1+_xlfn.XLOOKUP(INT(($A604-1)/12)+1,'ZC Curve'!$B$8:$B$107,'ZC Curve'!V$9:V$108,,0))^(1/12)-1</f>
        <v>#DIV/0!</v>
      </c>
      <c r="D604" s="77" t="e">
        <f>(1+_xlfn.XLOOKUP(INT(($A604-1)/12)+1,'ZC Curve'!$B$8:$B$107,'ZC Curve'!W$9:W$108,,0))^(1/12)-1</f>
        <v>#DIV/0!</v>
      </c>
      <c r="E604" s="57">
        <f t="shared" si="48"/>
        <v>1</v>
      </c>
      <c r="F604" s="57" t="e">
        <f t="shared" si="46"/>
        <v>#DIV/0!</v>
      </c>
      <c r="G604" s="57" t="e">
        <f t="shared" si="47"/>
        <v>#DIV/0!</v>
      </c>
      <c r="H604" s="129">
        <f>'Table 4 - Asset Cashflows'!D117+'Table 4 - Asset Cashflows'!E117</f>
        <v>0</v>
      </c>
    </row>
    <row r="605" spans="1:8" x14ac:dyDescent="0.25">
      <c r="A605" s="123">
        <f t="shared" si="45"/>
        <v>110</v>
      </c>
      <c r="B605" s="77">
        <f>(1+_xlfn.XLOOKUP(INT(($A605-1)/12)+1,'ZC Curve'!$B$8:$B$107,'ZC Curve'!U$9:U$108,,0))^(1/12)-1</f>
        <v>0</v>
      </c>
      <c r="C605" s="77" t="e">
        <f>(1+_xlfn.XLOOKUP(INT(($A605-1)/12)+1,'ZC Curve'!$B$8:$B$107,'ZC Curve'!V$9:V$108,,0))^(1/12)-1</f>
        <v>#DIV/0!</v>
      </c>
      <c r="D605" s="77" t="e">
        <f>(1+_xlfn.XLOOKUP(INT(($A605-1)/12)+1,'ZC Curve'!$B$8:$B$107,'ZC Curve'!W$9:W$108,,0))^(1/12)-1</f>
        <v>#DIV/0!</v>
      </c>
      <c r="E605" s="57">
        <f t="shared" si="48"/>
        <v>1</v>
      </c>
      <c r="F605" s="57" t="e">
        <f t="shared" si="46"/>
        <v>#DIV/0!</v>
      </c>
      <c r="G605" s="57" t="e">
        <f t="shared" si="47"/>
        <v>#DIV/0!</v>
      </c>
      <c r="H605" s="129">
        <f>'Table 4 - Asset Cashflows'!D118+'Table 4 - Asset Cashflows'!E118</f>
        <v>0</v>
      </c>
    </row>
    <row r="606" spans="1:8" x14ac:dyDescent="0.25">
      <c r="A606" s="123">
        <f t="shared" si="45"/>
        <v>111</v>
      </c>
      <c r="B606" s="77">
        <f>(1+_xlfn.XLOOKUP(INT(($A606-1)/12)+1,'ZC Curve'!$B$8:$B$107,'ZC Curve'!U$9:U$108,,0))^(1/12)-1</f>
        <v>0</v>
      </c>
      <c r="C606" s="77" t="e">
        <f>(1+_xlfn.XLOOKUP(INT(($A606-1)/12)+1,'ZC Curve'!$B$8:$B$107,'ZC Curve'!V$9:V$108,,0))^(1/12)-1</f>
        <v>#DIV/0!</v>
      </c>
      <c r="D606" s="77" t="e">
        <f>(1+_xlfn.XLOOKUP(INT(($A606-1)/12)+1,'ZC Curve'!$B$8:$B$107,'ZC Curve'!W$9:W$108,,0))^(1/12)-1</f>
        <v>#DIV/0!</v>
      </c>
      <c r="E606" s="57">
        <f t="shared" si="48"/>
        <v>1</v>
      </c>
      <c r="F606" s="57" t="e">
        <f t="shared" si="46"/>
        <v>#DIV/0!</v>
      </c>
      <c r="G606" s="57" t="e">
        <f t="shared" si="47"/>
        <v>#DIV/0!</v>
      </c>
      <c r="H606" s="129">
        <f>'Table 4 - Asset Cashflows'!D119+'Table 4 - Asset Cashflows'!E119</f>
        <v>0</v>
      </c>
    </row>
    <row r="607" spans="1:8" x14ac:dyDescent="0.25">
      <c r="A607" s="123">
        <f t="shared" si="45"/>
        <v>112</v>
      </c>
      <c r="B607" s="77">
        <f>(1+_xlfn.XLOOKUP(INT(($A607-1)/12)+1,'ZC Curve'!$B$8:$B$107,'ZC Curve'!U$9:U$108,,0))^(1/12)-1</f>
        <v>0</v>
      </c>
      <c r="C607" s="77" t="e">
        <f>(1+_xlfn.XLOOKUP(INT(($A607-1)/12)+1,'ZC Curve'!$B$8:$B$107,'ZC Curve'!V$9:V$108,,0))^(1/12)-1</f>
        <v>#DIV/0!</v>
      </c>
      <c r="D607" s="77" t="e">
        <f>(1+_xlfn.XLOOKUP(INT(($A607-1)/12)+1,'ZC Curve'!$B$8:$B$107,'ZC Curve'!W$9:W$108,,0))^(1/12)-1</f>
        <v>#DIV/0!</v>
      </c>
      <c r="E607" s="57">
        <f t="shared" si="48"/>
        <v>1</v>
      </c>
      <c r="F607" s="57" t="e">
        <f t="shared" si="46"/>
        <v>#DIV/0!</v>
      </c>
      <c r="G607" s="57" t="e">
        <f t="shared" si="47"/>
        <v>#DIV/0!</v>
      </c>
      <c r="H607" s="129">
        <f>'Table 4 - Asset Cashflows'!D120+'Table 4 - Asset Cashflows'!E120</f>
        <v>0</v>
      </c>
    </row>
    <row r="608" spans="1:8" x14ac:dyDescent="0.25">
      <c r="A608" s="123">
        <f t="shared" si="45"/>
        <v>113</v>
      </c>
      <c r="B608" s="77">
        <f>(1+_xlfn.XLOOKUP(INT(($A608-1)/12)+1,'ZC Curve'!$B$8:$B$107,'ZC Curve'!U$9:U$108,,0))^(1/12)-1</f>
        <v>0</v>
      </c>
      <c r="C608" s="77" t="e">
        <f>(1+_xlfn.XLOOKUP(INT(($A608-1)/12)+1,'ZC Curve'!$B$8:$B$107,'ZC Curve'!V$9:V$108,,0))^(1/12)-1</f>
        <v>#DIV/0!</v>
      </c>
      <c r="D608" s="77" t="e">
        <f>(1+_xlfn.XLOOKUP(INT(($A608-1)/12)+1,'ZC Curve'!$B$8:$B$107,'ZC Curve'!W$9:W$108,,0))^(1/12)-1</f>
        <v>#DIV/0!</v>
      </c>
      <c r="E608" s="57">
        <f t="shared" si="48"/>
        <v>1</v>
      </c>
      <c r="F608" s="57" t="e">
        <f t="shared" si="46"/>
        <v>#DIV/0!</v>
      </c>
      <c r="G608" s="57" t="e">
        <f t="shared" si="47"/>
        <v>#DIV/0!</v>
      </c>
      <c r="H608" s="129">
        <f>'Table 4 - Asset Cashflows'!D121+'Table 4 - Asset Cashflows'!E121</f>
        <v>0</v>
      </c>
    </row>
    <row r="609" spans="1:8" x14ac:dyDescent="0.25">
      <c r="A609" s="123">
        <f t="shared" si="45"/>
        <v>114</v>
      </c>
      <c r="B609" s="77">
        <f>(1+_xlfn.XLOOKUP(INT(($A609-1)/12)+1,'ZC Curve'!$B$8:$B$107,'ZC Curve'!U$9:U$108,,0))^(1/12)-1</f>
        <v>0</v>
      </c>
      <c r="C609" s="77" t="e">
        <f>(1+_xlfn.XLOOKUP(INT(($A609-1)/12)+1,'ZC Curve'!$B$8:$B$107,'ZC Curve'!V$9:V$108,,0))^(1/12)-1</f>
        <v>#DIV/0!</v>
      </c>
      <c r="D609" s="77" t="e">
        <f>(1+_xlfn.XLOOKUP(INT(($A609-1)/12)+1,'ZC Curve'!$B$8:$B$107,'ZC Curve'!W$9:W$108,,0))^(1/12)-1</f>
        <v>#DIV/0!</v>
      </c>
      <c r="E609" s="57">
        <f t="shared" si="48"/>
        <v>1</v>
      </c>
      <c r="F609" s="57" t="e">
        <f t="shared" si="46"/>
        <v>#DIV/0!</v>
      </c>
      <c r="G609" s="57" t="e">
        <f t="shared" si="47"/>
        <v>#DIV/0!</v>
      </c>
      <c r="H609" s="129">
        <f>'Table 4 - Asset Cashflows'!D122+'Table 4 - Asset Cashflows'!E122</f>
        <v>0</v>
      </c>
    </row>
    <row r="610" spans="1:8" x14ac:dyDescent="0.25">
      <c r="A610" s="123">
        <f t="shared" si="45"/>
        <v>115</v>
      </c>
      <c r="B610" s="77">
        <f>(1+_xlfn.XLOOKUP(INT(($A610-1)/12)+1,'ZC Curve'!$B$8:$B$107,'ZC Curve'!U$9:U$108,,0))^(1/12)-1</f>
        <v>0</v>
      </c>
      <c r="C610" s="77" t="e">
        <f>(1+_xlfn.XLOOKUP(INT(($A610-1)/12)+1,'ZC Curve'!$B$8:$B$107,'ZC Curve'!V$9:V$108,,0))^(1/12)-1</f>
        <v>#DIV/0!</v>
      </c>
      <c r="D610" s="77" t="e">
        <f>(1+_xlfn.XLOOKUP(INT(($A610-1)/12)+1,'ZC Curve'!$B$8:$B$107,'ZC Curve'!W$9:W$108,,0))^(1/12)-1</f>
        <v>#DIV/0!</v>
      </c>
      <c r="E610" s="57">
        <f t="shared" si="48"/>
        <v>1</v>
      </c>
      <c r="F610" s="57" t="e">
        <f t="shared" si="46"/>
        <v>#DIV/0!</v>
      </c>
      <c r="G610" s="57" t="e">
        <f t="shared" si="47"/>
        <v>#DIV/0!</v>
      </c>
      <c r="H610" s="129">
        <f>'Table 4 - Asset Cashflows'!D123+'Table 4 - Asset Cashflows'!E123</f>
        <v>0</v>
      </c>
    </row>
    <row r="611" spans="1:8" x14ac:dyDescent="0.25">
      <c r="A611" s="123">
        <f t="shared" si="45"/>
        <v>116</v>
      </c>
      <c r="B611" s="77">
        <f>(1+_xlfn.XLOOKUP(INT(($A611-1)/12)+1,'ZC Curve'!$B$8:$B$107,'ZC Curve'!U$9:U$108,,0))^(1/12)-1</f>
        <v>0</v>
      </c>
      <c r="C611" s="77" t="e">
        <f>(1+_xlfn.XLOOKUP(INT(($A611-1)/12)+1,'ZC Curve'!$B$8:$B$107,'ZC Curve'!V$9:V$108,,0))^(1/12)-1</f>
        <v>#DIV/0!</v>
      </c>
      <c r="D611" s="77" t="e">
        <f>(1+_xlfn.XLOOKUP(INT(($A611-1)/12)+1,'ZC Curve'!$B$8:$B$107,'ZC Curve'!W$9:W$108,,0))^(1/12)-1</f>
        <v>#DIV/0!</v>
      </c>
      <c r="E611" s="57">
        <f t="shared" si="48"/>
        <v>1</v>
      </c>
      <c r="F611" s="57" t="e">
        <f t="shared" si="46"/>
        <v>#DIV/0!</v>
      </c>
      <c r="G611" s="57" t="e">
        <f t="shared" si="47"/>
        <v>#DIV/0!</v>
      </c>
      <c r="H611" s="129">
        <f>'Table 4 - Asset Cashflows'!D124+'Table 4 - Asset Cashflows'!E124</f>
        <v>0</v>
      </c>
    </row>
    <row r="612" spans="1:8" x14ac:dyDescent="0.25">
      <c r="A612" s="123">
        <f t="shared" si="45"/>
        <v>117</v>
      </c>
      <c r="B612" s="77">
        <f>(1+_xlfn.XLOOKUP(INT(($A612-1)/12)+1,'ZC Curve'!$B$8:$B$107,'ZC Curve'!U$9:U$108,,0))^(1/12)-1</f>
        <v>0</v>
      </c>
      <c r="C612" s="77" t="e">
        <f>(1+_xlfn.XLOOKUP(INT(($A612-1)/12)+1,'ZC Curve'!$B$8:$B$107,'ZC Curve'!V$9:V$108,,0))^(1/12)-1</f>
        <v>#DIV/0!</v>
      </c>
      <c r="D612" s="77" t="e">
        <f>(1+_xlfn.XLOOKUP(INT(($A612-1)/12)+1,'ZC Curve'!$B$8:$B$107,'ZC Curve'!W$9:W$108,,0))^(1/12)-1</f>
        <v>#DIV/0!</v>
      </c>
      <c r="E612" s="57">
        <f t="shared" si="48"/>
        <v>1</v>
      </c>
      <c r="F612" s="57" t="e">
        <f t="shared" si="46"/>
        <v>#DIV/0!</v>
      </c>
      <c r="G612" s="57" t="e">
        <f t="shared" si="47"/>
        <v>#DIV/0!</v>
      </c>
      <c r="H612" s="129">
        <f>'Table 4 - Asset Cashflows'!D125+'Table 4 - Asset Cashflows'!E125</f>
        <v>0</v>
      </c>
    </row>
    <row r="613" spans="1:8" x14ac:dyDescent="0.25">
      <c r="A613" s="123">
        <f t="shared" si="45"/>
        <v>118</v>
      </c>
      <c r="B613" s="77">
        <f>(1+_xlfn.XLOOKUP(INT(($A613-1)/12)+1,'ZC Curve'!$B$8:$B$107,'ZC Curve'!U$9:U$108,,0))^(1/12)-1</f>
        <v>0</v>
      </c>
      <c r="C613" s="77" t="e">
        <f>(1+_xlfn.XLOOKUP(INT(($A613-1)/12)+1,'ZC Curve'!$B$8:$B$107,'ZC Curve'!V$9:V$108,,0))^(1/12)-1</f>
        <v>#DIV/0!</v>
      </c>
      <c r="D613" s="77" t="e">
        <f>(1+_xlfn.XLOOKUP(INT(($A613-1)/12)+1,'ZC Curve'!$B$8:$B$107,'ZC Curve'!W$9:W$108,,0))^(1/12)-1</f>
        <v>#DIV/0!</v>
      </c>
      <c r="E613" s="57">
        <f t="shared" si="48"/>
        <v>1</v>
      </c>
      <c r="F613" s="57" t="e">
        <f t="shared" si="46"/>
        <v>#DIV/0!</v>
      </c>
      <c r="G613" s="57" t="e">
        <f t="shared" si="47"/>
        <v>#DIV/0!</v>
      </c>
      <c r="H613" s="129">
        <f>'Table 4 - Asset Cashflows'!D126+'Table 4 - Asset Cashflows'!E126</f>
        <v>0</v>
      </c>
    </row>
    <row r="614" spans="1:8" x14ac:dyDescent="0.25">
      <c r="A614" s="123">
        <f t="shared" si="45"/>
        <v>119</v>
      </c>
      <c r="B614" s="77">
        <f>(1+_xlfn.XLOOKUP(INT(($A614-1)/12)+1,'ZC Curve'!$B$8:$B$107,'ZC Curve'!U$9:U$108,,0))^(1/12)-1</f>
        <v>0</v>
      </c>
      <c r="C614" s="77" t="e">
        <f>(1+_xlfn.XLOOKUP(INT(($A614-1)/12)+1,'ZC Curve'!$B$8:$B$107,'ZC Curve'!V$9:V$108,,0))^(1/12)-1</f>
        <v>#DIV/0!</v>
      </c>
      <c r="D614" s="77" t="e">
        <f>(1+_xlfn.XLOOKUP(INT(($A614-1)/12)+1,'ZC Curve'!$B$8:$B$107,'ZC Curve'!W$9:W$108,,0))^(1/12)-1</f>
        <v>#DIV/0!</v>
      </c>
      <c r="E614" s="57">
        <f t="shared" si="48"/>
        <v>1</v>
      </c>
      <c r="F614" s="57" t="e">
        <f t="shared" si="46"/>
        <v>#DIV/0!</v>
      </c>
      <c r="G614" s="57" t="e">
        <f t="shared" si="47"/>
        <v>#DIV/0!</v>
      </c>
      <c r="H614" s="129">
        <f>'Table 4 - Asset Cashflows'!D127+'Table 4 - Asset Cashflows'!E127</f>
        <v>0</v>
      </c>
    </row>
    <row r="615" spans="1:8" x14ac:dyDescent="0.25">
      <c r="A615" s="123">
        <f t="shared" si="45"/>
        <v>120</v>
      </c>
      <c r="B615" s="77">
        <f>(1+_xlfn.XLOOKUP(INT(($A615-1)/12)+1,'ZC Curve'!$B$8:$B$107,'ZC Curve'!U$9:U$108,,0))^(1/12)-1</f>
        <v>0</v>
      </c>
      <c r="C615" s="77" t="e">
        <f>(1+_xlfn.XLOOKUP(INT(($A615-1)/12)+1,'ZC Curve'!$B$8:$B$107,'ZC Curve'!V$9:V$108,,0))^(1/12)-1</f>
        <v>#DIV/0!</v>
      </c>
      <c r="D615" s="77" t="e">
        <f>(1+_xlfn.XLOOKUP(INT(($A615-1)/12)+1,'ZC Curve'!$B$8:$B$107,'ZC Curve'!W$9:W$108,,0))^(1/12)-1</f>
        <v>#DIV/0!</v>
      </c>
      <c r="E615" s="57">
        <f t="shared" si="48"/>
        <v>1</v>
      </c>
      <c r="F615" s="57" t="e">
        <f t="shared" si="46"/>
        <v>#DIV/0!</v>
      </c>
      <c r="G615" s="57" t="e">
        <f t="shared" si="47"/>
        <v>#DIV/0!</v>
      </c>
      <c r="H615" s="129">
        <f>'Table 4 - Asset Cashflows'!D128+'Table 4 - Asset Cashflows'!E128</f>
        <v>0</v>
      </c>
    </row>
    <row r="616" spans="1:8" x14ac:dyDescent="0.25">
      <c r="A616" s="123">
        <f t="shared" si="45"/>
        <v>121</v>
      </c>
      <c r="B616" s="77">
        <f>(1+_xlfn.XLOOKUP(INT(($A616-1)/12)+1,'ZC Curve'!$B$8:$B$107,'ZC Curve'!U$9:U$108,,0))^(1/12)-1</f>
        <v>0</v>
      </c>
      <c r="C616" s="77" t="e">
        <f>(1+_xlfn.XLOOKUP(INT(($A616-1)/12)+1,'ZC Curve'!$B$8:$B$107,'ZC Curve'!V$9:V$108,,0))^(1/12)-1</f>
        <v>#DIV/0!</v>
      </c>
      <c r="D616" s="77" t="e">
        <f>(1+_xlfn.XLOOKUP(INT(($A616-1)/12)+1,'ZC Curve'!$B$8:$B$107,'ZC Curve'!W$9:W$108,,0))^(1/12)-1</f>
        <v>#DIV/0!</v>
      </c>
      <c r="E616" s="57">
        <f t="shared" si="48"/>
        <v>1</v>
      </c>
      <c r="F616" s="57" t="e">
        <f t="shared" si="46"/>
        <v>#DIV/0!</v>
      </c>
      <c r="G616" s="57" t="e">
        <f t="shared" si="47"/>
        <v>#DIV/0!</v>
      </c>
      <c r="H616" s="129">
        <f>'Table 4 - Asset Cashflows'!D129+'Table 4 - Asset Cashflows'!E129</f>
        <v>0</v>
      </c>
    </row>
    <row r="617" spans="1:8" x14ac:dyDescent="0.25">
      <c r="A617" s="123">
        <f t="shared" si="45"/>
        <v>122</v>
      </c>
      <c r="B617" s="77">
        <f>(1+_xlfn.XLOOKUP(INT(($A617-1)/12)+1,'ZC Curve'!$B$8:$B$107,'ZC Curve'!U$9:U$108,,0))^(1/12)-1</f>
        <v>0</v>
      </c>
      <c r="C617" s="77" t="e">
        <f>(1+_xlfn.XLOOKUP(INT(($A617-1)/12)+1,'ZC Curve'!$B$8:$B$107,'ZC Curve'!V$9:V$108,,0))^(1/12)-1</f>
        <v>#DIV/0!</v>
      </c>
      <c r="D617" s="77" t="e">
        <f>(1+_xlfn.XLOOKUP(INT(($A617-1)/12)+1,'ZC Curve'!$B$8:$B$107,'ZC Curve'!W$9:W$108,,0))^(1/12)-1</f>
        <v>#DIV/0!</v>
      </c>
      <c r="E617" s="57">
        <f t="shared" si="48"/>
        <v>1</v>
      </c>
      <c r="F617" s="57" t="e">
        <f t="shared" si="46"/>
        <v>#DIV/0!</v>
      </c>
      <c r="G617" s="57" t="e">
        <f t="shared" si="47"/>
        <v>#DIV/0!</v>
      </c>
      <c r="H617" s="129">
        <f>'Table 4 - Asset Cashflows'!D130+'Table 4 - Asset Cashflows'!E130</f>
        <v>0</v>
      </c>
    </row>
    <row r="618" spans="1:8" x14ac:dyDescent="0.25">
      <c r="A618" s="123">
        <f t="shared" si="45"/>
        <v>123</v>
      </c>
      <c r="B618" s="77">
        <f>(1+_xlfn.XLOOKUP(INT(($A618-1)/12)+1,'ZC Curve'!$B$8:$B$107,'ZC Curve'!U$9:U$108,,0))^(1/12)-1</f>
        <v>0</v>
      </c>
      <c r="C618" s="77" t="e">
        <f>(1+_xlfn.XLOOKUP(INT(($A618-1)/12)+1,'ZC Curve'!$B$8:$B$107,'ZC Curve'!V$9:V$108,,0))^(1/12)-1</f>
        <v>#DIV/0!</v>
      </c>
      <c r="D618" s="77" t="e">
        <f>(1+_xlfn.XLOOKUP(INT(($A618-1)/12)+1,'ZC Curve'!$B$8:$B$107,'ZC Curve'!W$9:W$108,,0))^(1/12)-1</f>
        <v>#DIV/0!</v>
      </c>
      <c r="E618" s="57">
        <f t="shared" si="48"/>
        <v>1</v>
      </c>
      <c r="F618" s="57" t="e">
        <f t="shared" si="46"/>
        <v>#DIV/0!</v>
      </c>
      <c r="G618" s="57" t="e">
        <f t="shared" si="47"/>
        <v>#DIV/0!</v>
      </c>
      <c r="H618" s="129">
        <f>'Table 4 - Asset Cashflows'!D131+'Table 4 - Asset Cashflows'!E131</f>
        <v>0</v>
      </c>
    </row>
    <row r="619" spans="1:8" x14ac:dyDescent="0.25">
      <c r="A619" s="123">
        <f t="shared" si="45"/>
        <v>124</v>
      </c>
      <c r="B619" s="77">
        <f>(1+_xlfn.XLOOKUP(INT(($A619-1)/12)+1,'ZC Curve'!$B$8:$B$107,'ZC Curve'!U$9:U$108,,0))^(1/12)-1</f>
        <v>0</v>
      </c>
      <c r="C619" s="77" t="e">
        <f>(1+_xlfn.XLOOKUP(INT(($A619-1)/12)+1,'ZC Curve'!$B$8:$B$107,'ZC Curve'!V$9:V$108,,0))^(1/12)-1</f>
        <v>#DIV/0!</v>
      </c>
      <c r="D619" s="77" t="e">
        <f>(1+_xlfn.XLOOKUP(INT(($A619-1)/12)+1,'ZC Curve'!$B$8:$B$107,'ZC Curve'!W$9:W$108,,0))^(1/12)-1</f>
        <v>#DIV/0!</v>
      </c>
      <c r="E619" s="57">
        <f t="shared" si="48"/>
        <v>1</v>
      </c>
      <c r="F619" s="57" t="e">
        <f t="shared" si="46"/>
        <v>#DIV/0!</v>
      </c>
      <c r="G619" s="57" t="e">
        <f t="shared" si="47"/>
        <v>#DIV/0!</v>
      </c>
      <c r="H619" s="129">
        <f>'Table 4 - Asset Cashflows'!D132+'Table 4 - Asset Cashflows'!E132</f>
        <v>0</v>
      </c>
    </row>
    <row r="620" spans="1:8" x14ac:dyDescent="0.25">
      <c r="A620" s="123">
        <f t="shared" si="45"/>
        <v>125</v>
      </c>
      <c r="B620" s="77">
        <f>(1+_xlfn.XLOOKUP(INT(($A620-1)/12)+1,'ZC Curve'!$B$8:$B$107,'ZC Curve'!U$9:U$108,,0))^(1/12)-1</f>
        <v>0</v>
      </c>
      <c r="C620" s="77" t="e">
        <f>(1+_xlfn.XLOOKUP(INT(($A620-1)/12)+1,'ZC Curve'!$B$8:$B$107,'ZC Curve'!V$9:V$108,,0))^(1/12)-1</f>
        <v>#DIV/0!</v>
      </c>
      <c r="D620" s="77" t="e">
        <f>(1+_xlfn.XLOOKUP(INT(($A620-1)/12)+1,'ZC Curve'!$B$8:$B$107,'ZC Curve'!W$9:W$108,,0))^(1/12)-1</f>
        <v>#DIV/0!</v>
      </c>
      <c r="E620" s="57">
        <f t="shared" si="48"/>
        <v>1</v>
      </c>
      <c r="F620" s="57" t="e">
        <f t="shared" si="46"/>
        <v>#DIV/0!</v>
      </c>
      <c r="G620" s="57" t="e">
        <f t="shared" si="47"/>
        <v>#DIV/0!</v>
      </c>
      <c r="H620" s="129">
        <f>'Table 4 - Asset Cashflows'!D133+'Table 4 - Asset Cashflows'!E133</f>
        <v>0</v>
      </c>
    </row>
    <row r="621" spans="1:8" x14ac:dyDescent="0.25">
      <c r="A621" s="123">
        <f t="shared" si="45"/>
        <v>126</v>
      </c>
      <c r="B621" s="77">
        <f>(1+_xlfn.XLOOKUP(INT(($A621-1)/12)+1,'ZC Curve'!$B$8:$B$107,'ZC Curve'!U$9:U$108,,0))^(1/12)-1</f>
        <v>0</v>
      </c>
      <c r="C621" s="77" t="e">
        <f>(1+_xlfn.XLOOKUP(INT(($A621-1)/12)+1,'ZC Curve'!$B$8:$B$107,'ZC Curve'!V$9:V$108,,0))^(1/12)-1</f>
        <v>#DIV/0!</v>
      </c>
      <c r="D621" s="77" t="e">
        <f>(1+_xlfn.XLOOKUP(INT(($A621-1)/12)+1,'ZC Curve'!$B$8:$B$107,'ZC Curve'!W$9:W$108,,0))^(1/12)-1</f>
        <v>#DIV/0!</v>
      </c>
      <c r="E621" s="57">
        <f t="shared" si="48"/>
        <v>1</v>
      </c>
      <c r="F621" s="57" t="e">
        <f t="shared" si="46"/>
        <v>#DIV/0!</v>
      </c>
      <c r="G621" s="57" t="e">
        <f t="shared" si="47"/>
        <v>#DIV/0!</v>
      </c>
      <c r="H621" s="129">
        <f>'Table 4 - Asset Cashflows'!D134+'Table 4 - Asset Cashflows'!E134</f>
        <v>0</v>
      </c>
    </row>
    <row r="622" spans="1:8" x14ac:dyDescent="0.25">
      <c r="A622" s="123">
        <f t="shared" si="45"/>
        <v>127</v>
      </c>
      <c r="B622" s="77">
        <f>(1+_xlfn.XLOOKUP(INT(($A622-1)/12)+1,'ZC Curve'!$B$8:$B$107,'ZC Curve'!U$9:U$108,,0))^(1/12)-1</f>
        <v>0</v>
      </c>
      <c r="C622" s="77" t="e">
        <f>(1+_xlfn.XLOOKUP(INT(($A622-1)/12)+1,'ZC Curve'!$B$8:$B$107,'ZC Curve'!V$9:V$108,,0))^(1/12)-1</f>
        <v>#DIV/0!</v>
      </c>
      <c r="D622" s="77" t="e">
        <f>(1+_xlfn.XLOOKUP(INT(($A622-1)/12)+1,'ZC Curve'!$B$8:$B$107,'ZC Curve'!W$9:W$108,,0))^(1/12)-1</f>
        <v>#DIV/0!</v>
      </c>
      <c r="E622" s="57">
        <f t="shared" si="48"/>
        <v>1</v>
      </c>
      <c r="F622" s="57" t="e">
        <f t="shared" si="46"/>
        <v>#DIV/0!</v>
      </c>
      <c r="G622" s="57" t="e">
        <f t="shared" si="47"/>
        <v>#DIV/0!</v>
      </c>
      <c r="H622" s="129">
        <f>'Table 4 - Asset Cashflows'!D135+'Table 4 - Asset Cashflows'!E135</f>
        <v>0</v>
      </c>
    </row>
    <row r="623" spans="1:8" x14ac:dyDescent="0.25">
      <c r="A623" s="123">
        <f t="shared" si="45"/>
        <v>128</v>
      </c>
      <c r="B623" s="77">
        <f>(1+_xlfn.XLOOKUP(INT(($A623-1)/12)+1,'ZC Curve'!$B$8:$B$107,'ZC Curve'!U$9:U$108,,0))^(1/12)-1</f>
        <v>0</v>
      </c>
      <c r="C623" s="77" t="e">
        <f>(1+_xlfn.XLOOKUP(INT(($A623-1)/12)+1,'ZC Curve'!$B$8:$B$107,'ZC Curve'!V$9:V$108,,0))^(1/12)-1</f>
        <v>#DIV/0!</v>
      </c>
      <c r="D623" s="77" t="e">
        <f>(1+_xlfn.XLOOKUP(INT(($A623-1)/12)+1,'ZC Curve'!$B$8:$B$107,'ZC Curve'!W$9:W$108,,0))^(1/12)-1</f>
        <v>#DIV/0!</v>
      </c>
      <c r="E623" s="57">
        <f t="shared" si="48"/>
        <v>1</v>
      </c>
      <c r="F623" s="57" t="e">
        <f t="shared" si="46"/>
        <v>#DIV/0!</v>
      </c>
      <c r="G623" s="57" t="e">
        <f t="shared" si="47"/>
        <v>#DIV/0!</v>
      </c>
      <c r="H623" s="129">
        <f>'Table 4 - Asset Cashflows'!D136+'Table 4 - Asset Cashflows'!E136</f>
        <v>0</v>
      </c>
    </row>
    <row r="624" spans="1:8" x14ac:dyDescent="0.25">
      <c r="A624" s="123">
        <f t="shared" si="45"/>
        <v>129</v>
      </c>
      <c r="B624" s="77">
        <f>(1+_xlfn.XLOOKUP(INT(($A624-1)/12)+1,'ZC Curve'!$B$8:$B$107,'ZC Curve'!U$9:U$108,,0))^(1/12)-1</f>
        <v>0</v>
      </c>
      <c r="C624" s="77" t="e">
        <f>(1+_xlfn.XLOOKUP(INT(($A624-1)/12)+1,'ZC Curve'!$B$8:$B$107,'ZC Curve'!V$9:V$108,,0))^(1/12)-1</f>
        <v>#DIV/0!</v>
      </c>
      <c r="D624" s="77" t="e">
        <f>(1+_xlfn.XLOOKUP(INT(($A624-1)/12)+1,'ZC Curve'!$B$8:$B$107,'ZC Curve'!W$9:W$108,,0))^(1/12)-1</f>
        <v>#DIV/0!</v>
      </c>
      <c r="E624" s="57">
        <f t="shared" si="48"/>
        <v>1</v>
      </c>
      <c r="F624" s="57" t="e">
        <f t="shared" si="46"/>
        <v>#DIV/0!</v>
      </c>
      <c r="G624" s="57" t="e">
        <f t="shared" si="47"/>
        <v>#DIV/0!</v>
      </c>
      <c r="H624" s="129">
        <f>'Table 4 - Asset Cashflows'!D137+'Table 4 - Asset Cashflows'!E137</f>
        <v>0</v>
      </c>
    </row>
    <row r="625" spans="1:8" x14ac:dyDescent="0.25">
      <c r="A625" s="123">
        <f t="shared" ref="A625:A688" si="49">A624+1</f>
        <v>130</v>
      </c>
      <c r="B625" s="77">
        <f>(1+_xlfn.XLOOKUP(INT(($A625-1)/12)+1,'ZC Curve'!$B$8:$B$107,'ZC Curve'!U$9:U$108,,0))^(1/12)-1</f>
        <v>0</v>
      </c>
      <c r="C625" s="77" t="e">
        <f>(1+_xlfn.XLOOKUP(INT(($A625-1)/12)+1,'ZC Curve'!$B$8:$B$107,'ZC Curve'!V$9:V$108,,0))^(1/12)-1</f>
        <v>#DIV/0!</v>
      </c>
      <c r="D625" s="77" t="e">
        <f>(1+_xlfn.XLOOKUP(INT(($A625-1)/12)+1,'ZC Curve'!$B$8:$B$107,'ZC Curve'!W$9:W$108,,0))^(1/12)-1</f>
        <v>#DIV/0!</v>
      </c>
      <c r="E625" s="57">
        <f t="shared" si="48"/>
        <v>1</v>
      </c>
      <c r="F625" s="57" t="e">
        <f t="shared" ref="F625:F688" si="50">F624/(1+C625)</f>
        <v>#DIV/0!</v>
      </c>
      <c r="G625" s="57" t="e">
        <f t="shared" ref="G625:G688" si="51">G624/(1+D625)</f>
        <v>#DIV/0!</v>
      </c>
      <c r="H625" s="129">
        <f>'Table 4 - Asset Cashflows'!D138+'Table 4 - Asset Cashflows'!E138</f>
        <v>0</v>
      </c>
    </row>
    <row r="626" spans="1:8" x14ac:dyDescent="0.25">
      <c r="A626" s="123">
        <f t="shared" si="49"/>
        <v>131</v>
      </c>
      <c r="B626" s="77">
        <f>(1+_xlfn.XLOOKUP(INT(($A626-1)/12)+1,'ZC Curve'!$B$8:$B$107,'ZC Curve'!U$9:U$108,,0))^(1/12)-1</f>
        <v>0</v>
      </c>
      <c r="C626" s="77" t="e">
        <f>(1+_xlfn.XLOOKUP(INT(($A626-1)/12)+1,'ZC Curve'!$B$8:$B$107,'ZC Curve'!V$9:V$108,,0))^(1/12)-1</f>
        <v>#DIV/0!</v>
      </c>
      <c r="D626" s="77" t="e">
        <f>(1+_xlfn.XLOOKUP(INT(($A626-1)/12)+1,'ZC Curve'!$B$8:$B$107,'ZC Curve'!W$9:W$108,,0))^(1/12)-1</f>
        <v>#DIV/0!</v>
      </c>
      <c r="E626" s="57">
        <f t="shared" ref="E626:E689" si="52">E625/(1+B626)</f>
        <v>1</v>
      </c>
      <c r="F626" s="57" t="e">
        <f t="shared" si="50"/>
        <v>#DIV/0!</v>
      </c>
      <c r="G626" s="57" t="e">
        <f t="shared" si="51"/>
        <v>#DIV/0!</v>
      </c>
      <c r="H626" s="129">
        <f>'Table 4 - Asset Cashflows'!D139+'Table 4 - Asset Cashflows'!E139</f>
        <v>0</v>
      </c>
    </row>
    <row r="627" spans="1:8" x14ac:dyDescent="0.25">
      <c r="A627" s="123">
        <f t="shared" si="49"/>
        <v>132</v>
      </c>
      <c r="B627" s="77">
        <f>(1+_xlfn.XLOOKUP(INT(($A627-1)/12)+1,'ZC Curve'!$B$8:$B$107,'ZC Curve'!U$9:U$108,,0))^(1/12)-1</f>
        <v>0</v>
      </c>
      <c r="C627" s="77" t="e">
        <f>(1+_xlfn.XLOOKUP(INT(($A627-1)/12)+1,'ZC Curve'!$B$8:$B$107,'ZC Curve'!V$9:V$108,,0))^(1/12)-1</f>
        <v>#DIV/0!</v>
      </c>
      <c r="D627" s="77" t="e">
        <f>(1+_xlfn.XLOOKUP(INT(($A627-1)/12)+1,'ZC Curve'!$B$8:$B$107,'ZC Curve'!W$9:W$108,,0))^(1/12)-1</f>
        <v>#DIV/0!</v>
      </c>
      <c r="E627" s="57">
        <f t="shared" si="52"/>
        <v>1</v>
      </c>
      <c r="F627" s="57" t="e">
        <f t="shared" si="50"/>
        <v>#DIV/0!</v>
      </c>
      <c r="G627" s="57" t="e">
        <f t="shared" si="51"/>
        <v>#DIV/0!</v>
      </c>
      <c r="H627" s="129">
        <f>'Table 4 - Asset Cashflows'!D140+'Table 4 - Asset Cashflows'!E140</f>
        <v>0</v>
      </c>
    </row>
    <row r="628" spans="1:8" x14ac:dyDescent="0.25">
      <c r="A628" s="123">
        <f t="shared" si="49"/>
        <v>133</v>
      </c>
      <c r="B628" s="77">
        <f>(1+_xlfn.XLOOKUP(INT(($A628-1)/12)+1,'ZC Curve'!$B$8:$B$107,'ZC Curve'!U$9:U$108,,0))^(1/12)-1</f>
        <v>0</v>
      </c>
      <c r="C628" s="77" t="e">
        <f>(1+_xlfn.XLOOKUP(INT(($A628-1)/12)+1,'ZC Curve'!$B$8:$B$107,'ZC Curve'!V$9:V$108,,0))^(1/12)-1</f>
        <v>#DIV/0!</v>
      </c>
      <c r="D628" s="77" t="e">
        <f>(1+_xlfn.XLOOKUP(INT(($A628-1)/12)+1,'ZC Curve'!$B$8:$B$107,'ZC Curve'!W$9:W$108,,0))^(1/12)-1</f>
        <v>#DIV/0!</v>
      </c>
      <c r="E628" s="57">
        <f t="shared" si="52"/>
        <v>1</v>
      </c>
      <c r="F628" s="57" t="e">
        <f t="shared" si="50"/>
        <v>#DIV/0!</v>
      </c>
      <c r="G628" s="57" t="e">
        <f t="shared" si="51"/>
        <v>#DIV/0!</v>
      </c>
      <c r="H628" s="129">
        <f>'Table 4 - Asset Cashflows'!D141+'Table 4 - Asset Cashflows'!E141</f>
        <v>0</v>
      </c>
    </row>
    <row r="629" spans="1:8" x14ac:dyDescent="0.25">
      <c r="A629" s="123">
        <f t="shared" si="49"/>
        <v>134</v>
      </c>
      <c r="B629" s="77">
        <f>(1+_xlfn.XLOOKUP(INT(($A629-1)/12)+1,'ZC Curve'!$B$8:$B$107,'ZC Curve'!U$9:U$108,,0))^(1/12)-1</f>
        <v>0</v>
      </c>
      <c r="C629" s="77" t="e">
        <f>(1+_xlfn.XLOOKUP(INT(($A629-1)/12)+1,'ZC Curve'!$B$8:$B$107,'ZC Curve'!V$9:V$108,,0))^(1/12)-1</f>
        <v>#DIV/0!</v>
      </c>
      <c r="D629" s="77" t="e">
        <f>(1+_xlfn.XLOOKUP(INT(($A629-1)/12)+1,'ZC Curve'!$B$8:$B$107,'ZC Curve'!W$9:W$108,,0))^(1/12)-1</f>
        <v>#DIV/0!</v>
      </c>
      <c r="E629" s="57">
        <f t="shared" si="52"/>
        <v>1</v>
      </c>
      <c r="F629" s="57" t="e">
        <f t="shared" si="50"/>
        <v>#DIV/0!</v>
      </c>
      <c r="G629" s="57" t="e">
        <f t="shared" si="51"/>
        <v>#DIV/0!</v>
      </c>
      <c r="H629" s="129">
        <f>'Table 4 - Asset Cashflows'!D142+'Table 4 - Asset Cashflows'!E142</f>
        <v>0</v>
      </c>
    </row>
    <row r="630" spans="1:8" x14ac:dyDescent="0.25">
      <c r="A630" s="123">
        <f t="shared" si="49"/>
        <v>135</v>
      </c>
      <c r="B630" s="77">
        <f>(1+_xlfn.XLOOKUP(INT(($A630-1)/12)+1,'ZC Curve'!$B$8:$B$107,'ZC Curve'!U$9:U$108,,0))^(1/12)-1</f>
        <v>0</v>
      </c>
      <c r="C630" s="77" t="e">
        <f>(1+_xlfn.XLOOKUP(INT(($A630-1)/12)+1,'ZC Curve'!$B$8:$B$107,'ZC Curve'!V$9:V$108,,0))^(1/12)-1</f>
        <v>#DIV/0!</v>
      </c>
      <c r="D630" s="77" t="e">
        <f>(1+_xlfn.XLOOKUP(INT(($A630-1)/12)+1,'ZC Curve'!$B$8:$B$107,'ZC Curve'!W$9:W$108,,0))^(1/12)-1</f>
        <v>#DIV/0!</v>
      </c>
      <c r="E630" s="57">
        <f t="shared" si="52"/>
        <v>1</v>
      </c>
      <c r="F630" s="57" t="e">
        <f t="shared" si="50"/>
        <v>#DIV/0!</v>
      </c>
      <c r="G630" s="57" t="e">
        <f t="shared" si="51"/>
        <v>#DIV/0!</v>
      </c>
      <c r="H630" s="129">
        <f>'Table 4 - Asset Cashflows'!D143+'Table 4 - Asset Cashflows'!E143</f>
        <v>0</v>
      </c>
    </row>
    <row r="631" spans="1:8" x14ac:dyDescent="0.25">
      <c r="A631" s="123">
        <f t="shared" si="49"/>
        <v>136</v>
      </c>
      <c r="B631" s="77">
        <f>(1+_xlfn.XLOOKUP(INT(($A631-1)/12)+1,'ZC Curve'!$B$8:$B$107,'ZC Curve'!U$9:U$108,,0))^(1/12)-1</f>
        <v>0</v>
      </c>
      <c r="C631" s="77" t="e">
        <f>(1+_xlfn.XLOOKUP(INT(($A631-1)/12)+1,'ZC Curve'!$B$8:$B$107,'ZC Curve'!V$9:V$108,,0))^(1/12)-1</f>
        <v>#DIV/0!</v>
      </c>
      <c r="D631" s="77" t="e">
        <f>(1+_xlfn.XLOOKUP(INT(($A631-1)/12)+1,'ZC Curve'!$B$8:$B$107,'ZC Curve'!W$9:W$108,,0))^(1/12)-1</f>
        <v>#DIV/0!</v>
      </c>
      <c r="E631" s="57">
        <f t="shared" si="52"/>
        <v>1</v>
      </c>
      <c r="F631" s="57" t="e">
        <f t="shared" si="50"/>
        <v>#DIV/0!</v>
      </c>
      <c r="G631" s="57" t="e">
        <f t="shared" si="51"/>
        <v>#DIV/0!</v>
      </c>
      <c r="H631" s="129">
        <f>'Table 4 - Asset Cashflows'!D144+'Table 4 - Asset Cashflows'!E144</f>
        <v>0</v>
      </c>
    </row>
    <row r="632" spans="1:8" x14ac:dyDescent="0.25">
      <c r="A632" s="123">
        <f t="shared" si="49"/>
        <v>137</v>
      </c>
      <c r="B632" s="77">
        <f>(1+_xlfn.XLOOKUP(INT(($A632-1)/12)+1,'ZC Curve'!$B$8:$B$107,'ZC Curve'!U$9:U$108,,0))^(1/12)-1</f>
        <v>0</v>
      </c>
      <c r="C632" s="77" t="e">
        <f>(1+_xlfn.XLOOKUP(INT(($A632-1)/12)+1,'ZC Curve'!$B$8:$B$107,'ZC Curve'!V$9:V$108,,0))^(1/12)-1</f>
        <v>#DIV/0!</v>
      </c>
      <c r="D632" s="77" t="e">
        <f>(1+_xlfn.XLOOKUP(INT(($A632-1)/12)+1,'ZC Curve'!$B$8:$B$107,'ZC Curve'!W$9:W$108,,0))^(1/12)-1</f>
        <v>#DIV/0!</v>
      </c>
      <c r="E632" s="57">
        <f t="shared" si="52"/>
        <v>1</v>
      </c>
      <c r="F632" s="57" t="e">
        <f t="shared" si="50"/>
        <v>#DIV/0!</v>
      </c>
      <c r="G632" s="57" t="e">
        <f t="shared" si="51"/>
        <v>#DIV/0!</v>
      </c>
      <c r="H632" s="129">
        <f>'Table 4 - Asset Cashflows'!D145+'Table 4 - Asset Cashflows'!E145</f>
        <v>0</v>
      </c>
    </row>
    <row r="633" spans="1:8" x14ac:dyDescent="0.25">
      <c r="A633" s="123">
        <f t="shared" si="49"/>
        <v>138</v>
      </c>
      <c r="B633" s="77">
        <f>(1+_xlfn.XLOOKUP(INT(($A633-1)/12)+1,'ZC Curve'!$B$8:$B$107,'ZC Curve'!U$9:U$108,,0))^(1/12)-1</f>
        <v>0</v>
      </c>
      <c r="C633" s="77" t="e">
        <f>(1+_xlfn.XLOOKUP(INT(($A633-1)/12)+1,'ZC Curve'!$B$8:$B$107,'ZC Curve'!V$9:V$108,,0))^(1/12)-1</f>
        <v>#DIV/0!</v>
      </c>
      <c r="D633" s="77" t="e">
        <f>(1+_xlfn.XLOOKUP(INT(($A633-1)/12)+1,'ZC Curve'!$B$8:$B$107,'ZC Curve'!W$9:W$108,,0))^(1/12)-1</f>
        <v>#DIV/0!</v>
      </c>
      <c r="E633" s="57">
        <f t="shared" si="52"/>
        <v>1</v>
      </c>
      <c r="F633" s="57" t="e">
        <f t="shared" si="50"/>
        <v>#DIV/0!</v>
      </c>
      <c r="G633" s="57" t="e">
        <f t="shared" si="51"/>
        <v>#DIV/0!</v>
      </c>
      <c r="H633" s="129">
        <f>'Table 4 - Asset Cashflows'!D146+'Table 4 - Asset Cashflows'!E146</f>
        <v>0</v>
      </c>
    </row>
    <row r="634" spans="1:8" x14ac:dyDescent="0.25">
      <c r="A634" s="123">
        <f t="shared" si="49"/>
        <v>139</v>
      </c>
      <c r="B634" s="77">
        <f>(1+_xlfn.XLOOKUP(INT(($A634-1)/12)+1,'ZC Curve'!$B$8:$B$107,'ZC Curve'!U$9:U$108,,0))^(1/12)-1</f>
        <v>0</v>
      </c>
      <c r="C634" s="77" t="e">
        <f>(1+_xlfn.XLOOKUP(INT(($A634-1)/12)+1,'ZC Curve'!$B$8:$B$107,'ZC Curve'!V$9:V$108,,0))^(1/12)-1</f>
        <v>#DIV/0!</v>
      </c>
      <c r="D634" s="77" t="e">
        <f>(1+_xlfn.XLOOKUP(INT(($A634-1)/12)+1,'ZC Curve'!$B$8:$B$107,'ZC Curve'!W$9:W$108,,0))^(1/12)-1</f>
        <v>#DIV/0!</v>
      </c>
      <c r="E634" s="57">
        <f t="shared" si="52"/>
        <v>1</v>
      </c>
      <c r="F634" s="57" t="e">
        <f t="shared" si="50"/>
        <v>#DIV/0!</v>
      </c>
      <c r="G634" s="57" t="e">
        <f t="shared" si="51"/>
        <v>#DIV/0!</v>
      </c>
      <c r="H634" s="129">
        <f>'Table 4 - Asset Cashflows'!D147+'Table 4 - Asset Cashflows'!E147</f>
        <v>0</v>
      </c>
    </row>
    <row r="635" spans="1:8" x14ac:dyDescent="0.25">
      <c r="A635" s="123">
        <f t="shared" si="49"/>
        <v>140</v>
      </c>
      <c r="B635" s="77">
        <f>(1+_xlfn.XLOOKUP(INT(($A635-1)/12)+1,'ZC Curve'!$B$8:$B$107,'ZC Curve'!U$9:U$108,,0))^(1/12)-1</f>
        <v>0</v>
      </c>
      <c r="C635" s="77" t="e">
        <f>(1+_xlfn.XLOOKUP(INT(($A635-1)/12)+1,'ZC Curve'!$B$8:$B$107,'ZC Curve'!V$9:V$108,,0))^(1/12)-1</f>
        <v>#DIV/0!</v>
      </c>
      <c r="D635" s="77" t="e">
        <f>(1+_xlfn.XLOOKUP(INT(($A635-1)/12)+1,'ZC Curve'!$B$8:$B$107,'ZC Curve'!W$9:W$108,,0))^(1/12)-1</f>
        <v>#DIV/0!</v>
      </c>
      <c r="E635" s="57">
        <f t="shared" si="52"/>
        <v>1</v>
      </c>
      <c r="F635" s="57" t="e">
        <f t="shared" si="50"/>
        <v>#DIV/0!</v>
      </c>
      <c r="G635" s="57" t="e">
        <f t="shared" si="51"/>
        <v>#DIV/0!</v>
      </c>
      <c r="H635" s="129">
        <f>'Table 4 - Asset Cashflows'!D148+'Table 4 - Asset Cashflows'!E148</f>
        <v>0</v>
      </c>
    </row>
    <row r="636" spans="1:8" x14ac:dyDescent="0.25">
      <c r="A636" s="123">
        <f t="shared" si="49"/>
        <v>141</v>
      </c>
      <c r="B636" s="77">
        <f>(1+_xlfn.XLOOKUP(INT(($A636-1)/12)+1,'ZC Curve'!$B$8:$B$107,'ZC Curve'!U$9:U$108,,0))^(1/12)-1</f>
        <v>0</v>
      </c>
      <c r="C636" s="77" t="e">
        <f>(1+_xlfn.XLOOKUP(INT(($A636-1)/12)+1,'ZC Curve'!$B$8:$B$107,'ZC Curve'!V$9:V$108,,0))^(1/12)-1</f>
        <v>#DIV/0!</v>
      </c>
      <c r="D636" s="77" t="e">
        <f>(1+_xlfn.XLOOKUP(INT(($A636-1)/12)+1,'ZC Curve'!$B$8:$B$107,'ZC Curve'!W$9:W$108,,0))^(1/12)-1</f>
        <v>#DIV/0!</v>
      </c>
      <c r="E636" s="57">
        <f t="shared" si="52"/>
        <v>1</v>
      </c>
      <c r="F636" s="57" t="e">
        <f t="shared" si="50"/>
        <v>#DIV/0!</v>
      </c>
      <c r="G636" s="57" t="e">
        <f t="shared" si="51"/>
        <v>#DIV/0!</v>
      </c>
      <c r="H636" s="129">
        <f>'Table 4 - Asset Cashflows'!D149+'Table 4 - Asset Cashflows'!E149</f>
        <v>0</v>
      </c>
    </row>
    <row r="637" spans="1:8" x14ac:dyDescent="0.25">
      <c r="A637" s="123">
        <f t="shared" si="49"/>
        <v>142</v>
      </c>
      <c r="B637" s="77">
        <f>(1+_xlfn.XLOOKUP(INT(($A637-1)/12)+1,'ZC Curve'!$B$8:$B$107,'ZC Curve'!U$9:U$108,,0))^(1/12)-1</f>
        <v>0</v>
      </c>
      <c r="C637" s="77" t="e">
        <f>(1+_xlfn.XLOOKUP(INT(($A637-1)/12)+1,'ZC Curve'!$B$8:$B$107,'ZC Curve'!V$9:V$108,,0))^(1/12)-1</f>
        <v>#DIV/0!</v>
      </c>
      <c r="D637" s="77" t="e">
        <f>(1+_xlfn.XLOOKUP(INT(($A637-1)/12)+1,'ZC Curve'!$B$8:$B$107,'ZC Curve'!W$9:W$108,,0))^(1/12)-1</f>
        <v>#DIV/0!</v>
      </c>
      <c r="E637" s="57">
        <f t="shared" si="52"/>
        <v>1</v>
      </c>
      <c r="F637" s="57" t="e">
        <f t="shared" si="50"/>
        <v>#DIV/0!</v>
      </c>
      <c r="G637" s="57" t="e">
        <f t="shared" si="51"/>
        <v>#DIV/0!</v>
      </c>
      <c r="H637" s="129">
        <f>'Table 4 - Asset Cashflows'!D150+'Table 4 - Asset Cashflows'!E150</f>
        <v>0</v>
      </c>
    </row>
    <row r="638" spans="1:8" x14ac:dyDescent="0.25">
      <c r="A638" s="123">
        <f t="shared" si="49"/>
        <v>143</v>
      </c>
      <c r="B638" s="77">
        <f>(1+_xlfn.XLOOKUP(INT(($A638-1)/12)+1,'ZC Curve'!$B$8:$B$107,'ZC Curve'!U$9:U$108,,0))^(1/12)-1</f>
        <v>0</v>
      </c>
      <c r="C638" s="77" t="e">
        <f>(1+_xlfn.XLOOKUP(INT(($A638-1)/12)+1,'ZC Curve'!$B$8:$B$107,'ZC Curve'!V$9:V$108,,0))^(1/12)-1</f>
        <v>#DIV/0!</v>
      </c>
      <c r="D638" s="77" t="e">
        <f>(1+_xlfn.XLOOKUP(INT(($A638-1)/12)+1,'ZC Curve'!$B$8:$B$107,'ZC Curve'!W$9:W$108,,0))^(1/12)-1</f>
        <v>#DIV/0!</v>
      </c>
      <c r="E638" s="57">
        <f t="shared" si="52"/>
        <v>1</v>
      </c>
      <c r="F638" s="57" t="e">
        <f t="shared" si="50"/>
        <v>#DIV/0!</v>
      </c>
      <c r="G638" s="57" t="e">
        <f t="shared" si="51"/>
        <v>#DIV/0!</v>
      </c>
      <c r="H638" s="129">
        <f>'Table 4 - Asset Cashflows'!D151+'Table 4 - Asset Cashflows'!E151</f>
        <v>0</v>
      </c>
    </row>
    <row r="639" spans="1:8" x14ac:dyDescent="0.25">
      <c r="A639" s="123">
        <f t="shared" si="49"/>
        <v>144</v>
      </c>
      <c r="B639" s="77">
        <f>(1+_xlfn.XLOOKUP(INT(($A639-1)/12)+1,'ZC Curve'!$B$8:$B$107,'ZC Curve'!U$9:U$108,,0))^(1/12)-1</f>
        <v>0</v>
      </c>
      <c r="C639" s="77" t="e">
        <f>(1+_xlfn.XLOOKUP(INT(($A639-1)/12)+1,'ZC Curve'!$B$8:$B$107,'ZC Curve'!V$9:V$108,,0))^(1/12)-1</f>
        <v>#DIV/0!</v>
      </c>
      <c r="D639" s="77" t="e">
        <f>(1+_xlfn.XLOOKUP(INT(($A639-1)/12)+1,'ZC Curve'!$B$8:$B$107,'ZC Curve'!W$9:W$108,,0))^(1/12)-1</f>
        <v>#DIV/0!</v>
      </c>
      <c r="E639" s="57">
        <f t="shared" si="52"/>
        <v>1</v>
      </c>
      <c r="F639" s="57" t="e">
        <f t="shared" si="50"/>
        <v>#DIV/0!</v>
      </c>
      <c r="G639" s="57" t="e">
        <f t="shared" si="51"/>
        <v>#DIV/0!</v>
      </c>
      <c r="H639" s="129">
        <f>'Table 4 - Asset Cashflows'!D152+'Table 4 - Asset Cashflows'!E152</f>
        <v>0</v>
      </c>
    </row>
    <row r="640" spans="1:8" x14ac:dyDescent="0.25">
      <c r="A640" s="123">
        <f t="shared" si="49"/>
        <v>145</v>
      </c>
      <c r="B640" s="77">
        <f>(1+_xlfn.XLOOKUP(INT(($A640-1)/12)+1,'ZC Curve'!$B$8:$B$107,'ZC Curve'!U$9:U$108,,0))^(1/12)-1</f>
        <v>0</v>
      </c>
      <c r="C640" s="77" t="e">
        <f>(1+_xlfn.XLOOKUP(INT(($A640-1)/12)+1,'ZC Curve'!$B$8:$B$107,'ZC Curve'!V$9:V$108,,0))^(1/12)-1</f>
        <v>#DIV/0!</v>
      </c>
      <c r="D640" s="77" t="e">
        <f>(1+_xlfn.XLOOKUP(INT(($A640-1)/12)+1,'ZC Curve'!$B$8:$B$107,'ZC Curve'!W$9:W$108,,0))^(1/12)-1</f>
        <v>#DIV/0!</v>
      </c>
      <c r="E640" s="57">
        <f t="shared" si="52"/>
        <v>1</v>
      </c>
      <c r="F640" s="57" t="e">
        <f t="shared" si="50"/>
        <v>#DIV/0!</v>
      </c>
      <c r="G640" s="57" t="e">
        <f t="shared" si="51"/>
        <v>#DIV/0!</v>
      </c>
      <c r="H640" s="129">
        <f>'Table 4 - Asset Cashflows'!D153+'Table 4 - Asset Cashflows'!E153</f>
        <v>0</v>
      </c>
    </row>
    <row r="641" spans="1:8" x14ac:dyDescent="0.25">
      <c r="A641" s="123">
        <f t="shared" si="49"/>
        <v>146</v>
      </c>
      <c r="B641" s="77">
        <f>(1+_xlfn.XLOOKUP(INT(($A641-1)/12)+1,'ZC Curve'!$B$8:$B$107,'ZC Curve'!U$9:U$108,,0))^(1/12)-1</f>
        <v>0</v>
      </c>
      <c r="C641" s="77" t="e">
        <f>(1+_xlfn.XLOOKUP(INT(($A641-1)/12)+1,'ZC Curve'!$B$8:$B$107,'ZC Curve'!V$9:V$108,,0))^(1/12)-1</f>
        <v>#DIV/0!</v>
      </c>
      <c r="D641" s="77" t="e">
        <f>(1+_xlfn.XLOOKUP(INT(($A641-1)/12)+1,'ZC Curve'!$B$8:$B$107,'ZC Curve'!W$9:W$108,,0))^(1/12)-1</f>
        <v>#DIV/0!</v>
      </c>
      <c r="E641" s="57">
        <f t="shared" si="52"/>
        <v>1</v>
      </c>
      <c r="F641" s="57" t="e">
        <f t="shared" si="50"/>
        <v>#DIV/0!</v>
      </c>
      <c r="G641" s="57" t="e">
        <f t="shared" si="51"/>
        <v>#DIV/0!</v>
      </c>
      <c r="H641" s="129">
        <f>'Table 4 - Asset Cashflows'!D154+'Table 4 - Asset Cashflows'!E154</f>
        <v>0</v>
      </c>
    </row>
    <row r="642" spans="1:8" x14ac:dyDescent="0.25">
      <c r="A642" s="123">
        <f t="shared" si="49"/>
        <v>147</v>
      </c>
      <c r="B642" s="77">
        <f>(1+_xlfn.XLOOKUP(INT(($A642-1)/12)+1,'ZC Curve'!$B$8:$B$107,'ZC Curve'!U$9:U$108,,0))^(1/12)-1</f>
        <v>0</v>
      </c>
      <c r="C642" s="77" t="e">
        <f>(1+_xlfn.XLOOKUP(INT(($A642-1)/12)+1,'ZC Curve'!$B$8:$B$107,'ZC Curve'!V$9:V$108,,0))^(1/12)-1</f>
        <v>#DIV/0!</v>
      </c>
      <c r="D642" s="77" t="e">
        <f>(1+_xlfn.XLOOKUP(INT(($A642-1)/12)+1,'ZC Curve'!$B$8:$B$107,'ZC Curve'!W$9:W$108,,0))^(1/12)-1</f>
        <v>#DIV/0!</v>
      </c>
      <c r="E642" s="57">
        <f t="shared" si="52"/>
        <v>1</v>
      </c>
      <c r="F642" s="57" t="e">
        <f t="shared" si="50"/>
        <v>#DIV/0!</v>
      </c>
      <c r="G642" s="57" t="e">
        <f t="shared" si="51"/>
        <v>#DIV/0!</v>
      </c>
      <c r="H642" s="129">
        <f>'Table 4 - Asset Cashflows'!D155+'Table 4 - Asset Cashflows'!E155</f>
        <v>0</v>
      </c>
    </row>
    <row r="643" spans="1:8" x14ac:dyDescent="0.25">
      <c r="A643" s="123">
        <f t="shared" si="49"/>
        <v>148</v>
      </c>
      <c r="B643" s="77">
        <f>(1+_xlfn.XLOOKUP(INT(($A643-1)/12)+1,'ZC Curve'!$B$8:$B$107,'ZC Curve'!U$9:U$108,,0))^(1/12)-1</f>
        <v>0</v>
      </c>
      <c r="C643" s="77" t="e">
        <f>(1+_xlfn.XLOOKUP(INT(($A643-1)/12)+1,'ZC Curve'!$B$8:$B$107,'ZC Curve'!V$9:V$108,,0))^(1/12)-1</f>
        <v>#DIV/0!</v>
      </c>
      <c r="D643" s="77" t="e">
        <f>(1+_xlfn.XLOOKUP(INT(($A643-1)/12)+1,'ZC Curve'!$B$8:$B$107,'ZC Curve'!W$9:W$108,,0))^(1/12)-1</f>
        <v>#DIV/0!</v>
      </c>
      <c r="E643" s="57">
        <f t="shared" si="52"/>
        <v>1</v>
      </c>
      <c r="F643" s="57" t="e">
        <f t="shared" si="50"/>
        <v>#DIV/0!</v>
      </c>
      <c r="G643" s="57" t="e">
        <f t="shared" si="51"/>
        <v>#DIV/0!</v>
      </c>
      <c r="H643" s="129">
        <f>'Table 4 - Asset Cashflows'!D156+'Table 4 - Asset Cashflows'!E156</f>
        <v>0</v>
      </c>
    </row>
    <row r="644" spans="1:8" x14ac:dyDescent="0.25">
      <c r="A644" s="123">
        <f t="shared" si="49"/>
        <v>149</v>
      </c>
      <c r="B644" s="77">
        <f>(1+_xlfn.XLOOKUP(INT(($A644-1)/12)+1,'ZC Curve'!$B$8:$B$107,'ZC Curve'!U$9:U$108,,0))^(1/12)-1</f>
        <v>0</v>
      </c>
      <c r="C644" s="77" t="e">
        <f>(1+_xlfn.XLOOKUP(INT(($A644-1)/12)+1,'ZC Curve'!$B$8:$B$107,'ZC Curve'!V$9:V$108,,0))^(1/12)-1</f>
        <v>#DIV/0!</v>
      </c>
      <c r="D644" s="77" t="e">
        <f>(1+_xlfn.XLOOKUP(INT(($A644-1)/12)+1,'ZC Curve'!$B$8:$B$107,'ZC Curve'!W$9:W$108,,0))^(1/12)-1</f>
        <v>#DIV/0!</v>
      </c>
      <c r="E644" s="57">
        <f t="shared" si="52"/>
        <v>1</v>
      </c>
      <c r="F644" s="57" t="e">
        <f t="shared" si="50"/>
        <v>#DIV/0!</v>
      </c>
      <c r="G644" s="57" t="e">
        <f t="shared" si="51"/>
        <v>#DIV/0!</v>
      </c>
      <c r="H644" s="129">
        <f>'Table 4 - Asset Cashflows'!D157+'Table 4 - Asset Cashflows'!E157</f>
        <v>0</v>
      </c>
    </row>
    <row r="645" spans="1:8" x14ac:dyDescent="0.25">
      <c r="A645" s="123">
        <f t="shared" si="49"/>
        <v>150</v>
      </c>
      <c r="B645" s="77">
        <f>(1+_xlfn.XLOOKUP(INT(($A645-1)/12)+1,'ZC Curve'!$B$8:$B$107,'ZC Curve'!U$9:U$108,,0))^(1/12)-1</f>
        <v>0</v>
      </c>
      <c r="C645" s="77" t="e">
        <f>(1+_xlfn.XLOOKUP(INT(($A645-1)/12)+1,'ZC Curve'!$B$8:$B$107,'ZC Curve'!V$9:V$108,,0))^(1/12)-1</f>
        <v>#DIV/0!</v>
      </c>
      <c r="D645" s="77" t="e">
        <f>(1+_xlfn.XLOOKUP(INT(($A645-1)/12)+1,'ZC Curve'!$B$8:$B$107,'ZC Curve'!W$9:W$108,,0))^(1/12)-1</f>
        <v>#DIV/0!</v>
      </c>
      <c r="E645" s="57">
        <f t="shared" si="52"/>
        <v>1</v>
      </c>
      <c r="F645" s="57" t="e">
        <f t="shared" si="50"/>
        <v>#DIV/0!</v>
      </c>
      <c r="G645" s="57" t="e">
        <f t="shared" si="51"/>
        <v>#DIV/0!</v>
      </c>
      <c r="H645" s="129">
        <f>'Table 4 - Asset Cashflows'!D158+'Table 4 - Asset Cashflows'!E158</f>
        <v>0</v>
      </c>
    </row>
    <row r="646" spans="1:8" x14ac:dyDescent="0.25">
      <c r="A646" s="123">
        <f t="shared" si="49"/>
        <v>151</v>
      </c>
      <c r="B646" s="77">
        <f>(1+_xlfn.XLOOKUP(INT(($A646-1)/12)+1,'ZC Curve'!$B$8:$B$107,'ZC Curve'!U$9:U$108,,0))^(1/12)-1</f>
        <v>0</v>
      </c>
      <c r="C646" s="77" t="e">
        <f>(1+_xlfn.XLOOKUP(INT(($A646-1)/12)+1,'ZC Curve'!$B$8:$B$107,'ZC Curve'!V$9:V$108,,0))^(1/12)-1</f>
        <v>#DIV/0!</v>
      </c>
      <c r="D646" s="77" t="e">
        <f>(1+_xlfn.XLOOKUP(INT(($A646-1)/12)+1,'ZC Curve'!$B$8:$B$107,'ZC Curve'!W$9:W$108,,0))^(1/12)-1</f>
        <v>#DIV/0!</v>
      </c>
      <c r="E646" s="57">
        <f t="shared" si="52"/>
        <v>1</v>
      </c>
      <c r="F646" s="57" t="e">
        <f t="shared" si="50"/>
        <v>#DIV/0!</v>
      </c>
      <c r="G646" s="57" t="e">
        <f t="shared" si="51"/>
        <v>#DIV/0!</v>
      </c>
      <c r="H646" s="129">
        <f>'Table 4 - Asset Cashflows'!D159+'Table 4 - Asset Cashflows'!E159</f>
        <v>0</v>
      </c>
    </row>
    <row r="647" spans="1:8" x14ac:dyDescent="0.25">
      <c r="A647" s="123">
        <f t="shared" si="49"/>
        <v>152</v>
      </c>
      <c r="B647" s="77">
        <f>(1+_xlfn.XLOOKUP(INT(($A647-1)/12)+1,'ZC Curve'!$B$8:$B$107,'ZC Curve'!U$9:U$108,,0))^(1/12)-1</f>
        <v>0</v>
      </c>
      <c r="C647" s="77" t="e">
        <f>(1+_xlfn.XLOOKUP(INT(($A647-1)/12)+1,'ZC Curve'!$B$8:$B$107,'ZC Curve'!V$9:V$108,,0))^(1/12)-1</f>
        <v>#DIV/0!</v>
      </c>
      <c r="D647" s="77" t="e">
        <f>(1+_xlfn.XLOOKUP(INT(($A647-1)/12)+1,'ZC Curve'!$B$8:$B$107,'ZC Curve'!W$9:W$108,,0))^(1/12)-1</f>
        <v>#DIV/0!</v>
      </c>
      <c r="E647" s="57">
        <f t="shared" si="52"/>
        <v>1</v>
      </c>
      <c r="F647" s="57" t="e">
        <f t="shared" si="50"/>
        <v>#DIV/0!</v>
      </c>
      <c r="G647" s="57" t="e">
        <f t="shared" si="51"/>
        <v>#DIV/0!</v>
      </c>
      <c r="H647" s="129">
        <f>'Table 4 - Asset Cashflows'!D160+'Table 4 - Asset Cashflows'!E160</f>
        <v>0</v>
      </c>
    </row>
    <row r="648" spans="1:8" x14ac:dyDescent="0.25">
      <c r="A648" s="123">
        <f t="shared" si="49"/>
        <v>153</v>
      </c>
      <c r="B648" s="77">
        <f>(1+_xlfn.XLOOKUP(INT(($A648-1)/12)+1,'ZC Curve'!$B$8:$B$107,'ZC Curve'!U$9:U$108,,0))^(1/12)-1</f>
        <v>0</v>
      </c>
      <c r="C648" s="77" t="e">
        <f>(1+_xlfn.XLOOKUP(INT(($A648-1)/12)+1,'ZC Curve'!$B$8:$B$107,'ZC Curve'!V$9:V$108,,0))^(1/12)-1</f>
        <v>#DIV/0!</v>
      </c>
      <c r="D648" s="77" t="e">
        <f>(1+_xlfn.XLOOKUP(INT(($A648-1)/12)+1,'ZC Curve'!$B$8:$B$107,'ZC Curve'!W$9:W$108,,0))^(1/12)-1</f>
        <v>#DIV/0!</v>
      </c>
      <c r="E648" s="57">
        <f t="shared" si="52"/>
        <v>1</v>
      </c>
      <c r="F648" s="57" t="e">
        <f t="shared" si="50"/>
        <v>#DIV/0!</v>
      </c>
      <c r="G648" s="57" t="e">
        <f t="shared" si="51"/>
        <v>#DIV/0!</v>
      </c>
      <c r="H648" s="129">
        <f>'Table 4 - Asset Cashflows'!D161+'Table 4 - Asset Cashflows'!E161</f>
        <v>0</v>
      </c>
    </row>
    <row r="649" spans="1:8" x14ac:dyDescent="0.25">
      <c r="A649" s="123">
        <f t="shared" si="49"/>
        <v>154</v>
      </c>
      <c r="B649" s="77">
        <f>(1+_xlfn.XLOOKUP(INT(($A649-1)/12)+1,'ZC Curve'!$B$8:$B$107,'ZC Curve'!U$9:U$108,,0))^(1/12)-1</f>
        <v>0</v>
      </c>
      <c r="C649" s="77" t="e">
        <f>(1+_xlfn.XLOOKUP(INT(($A649-1)/12)+1,'ZC Curve'!$B$8:$B$107,'ZC Curve'!V$9:V$108,,0))^(1/12)-1</f>
        <v>#DIV/0!</v>
      </c>
      <c r="D649" s="77" t="e">
        <f>(1+_xlfn.XLOOKUP(INT(($A649-1)/12)+1,'ZC Curve'!$B$8:$B$107,'ZC Curve'!W$9:W$108,,0))^(1/12)-1</f>
        <v>#DIV/0!</v>
      </c>
      <c r="E649" s="57">
        <f t="shared" si="52"/>
        <v>1</v>
      </c>
      <c r="F649" s="57" t="e">
        <f t="shared" si="50"/>
        <v>#DIV/0!</v>
      </c>
      <c r="G649" s="57" t="e">
        <f t="shared" si="51"/>
        <v>#DIV/0!</v>
      </c>
      <c r="H649" s="129">
        <f>'Table 4 - Asset Cashflows'!D162+'Table 4 - Asset Cashflows'!E162</f>
        <v>0</v>
      </c>
    </row>
    <row r="650" spans="1:8" x14ac:dyDescent="0.25">
      <c r="A650" s="123">
        <f t="shared" si="49"/>
        <v>155</v>
      </c>
      <c r="B650" s="77">
        <f>(1+_xlfn.XLOOKUP(INT(($A650-1)/12)+1,'ZC Curve'!$B$8:$B$107,'ZC Curve'!U$9:U$108,,0))^(1/12)-1</f>
        <v>0</v>
      </c>
      <c r="C650" s="77" t="e">
        <f>(1+_xlfn.XLOOKUP(INT(($A650-1)/12)+1,'ZC Curve'!$B$8:$B$107,'ZC Curve'!V$9:V$108,,0))^(1/12)-1</f>
        <v>#DIV/0!</v>
      </c>
      <c r="D650" s="77" t="e">
        <f>(1+_xlfn.XLOOKUP(INT(($A650-1)/12)+1,'ZC Curve'!$B$8:$B$107,'ZC Curve'!W$9:W$108,,0))^(1/12)-1</f>
        <v>#DIV/0!</v>
      </c>
      <c r="E650" s="57">
        <f t="shared" si="52"/>
        <v>1</v>
      </c>
      <c r="F650" s="57" t="e">
        <f t="shared" si="50"/>
        <v>#DIV/0!</v>
      </c>
      <c r="G650" s="57" t="e">
        <f t="shared" si="51"/>
        <v>#DIV/0!</v>
      </c>
      <c r="H650" s="129">
        <f>'Table 4 - Asset Cashflows'!D163+'Table 4 - Asset Cashflows'!E163</f>
        <v>0</v>
      </c>
    </row>
    <row r="651" spans="1:8" x14ac:dyDescent="0.25">
      <c r="A651" s="123">
        <f t="shared" si="49"/>
        <v>156</v>
      </c>
      <c r="B651" s="77">
        <f>(1+_xlfn.XLOOKUP(INT(($A651-1)/12)+1,'ZC Curve'!$B$8:$B$107,'ZC Curve'!U$9:U$108,,0))^(1/12)-1</f>
        <v>0</v>
      </c>
      <c r="C651" s="77" t="e">
        <f>(1+_xlfn.XLOOKUP(INT(($A651-1)/12)+1,'ZC Curve'!$B$8:$B$107,'ZC Curve'!V$9:V$108,,0))^(1/12)-1</f>
        <v>#DIV/0!</v>
      </c>
      <c r="D651" s="77" t="e">
        <f>(1+_xlfn.XLOOKUP(INT(($A651-1)/12)+1,'ZC Curve'!$B$8:$B$107,'ZC Curve'!W$9:W$108,,0))^(1/12)-1</f>
        <v>#DIV/0!</v>
      </c>
      <c r="E651" s="57">
        <f t="shared" si="52"/>
        <v>1</v>
      </c>
      <c r="F651" s="57" t="e">
        <f t="shared" si="50"/>
        <v>#DIV/0!</v>
      </c>
      <c r="G651" s="57" t="e">
        <f t="shared" si="51"/>
        <v>#DIV/0!</v>
      </c>
      <c r="H651" s="129">
        <f>'Table 4 - Asset Cashflows'!D164+'Table 4 - Asset Cashflows'!E164</f>
        <v>0</v>
      </c>
    </row>
    <row r="652" spans="1:8" x14ac:dyDescent="0.25">
      <c r="A652" s="123">
        <f t="shared" si="49"/>
        <v>157</v>
      </c>
      <c r="B652" s="77">
        <f>(1+_xlfn.XLOOKUP(INT(($A652-1)/12)+1,'ZC Curve'!$B$8:$B$107,'ZC Curve'!U$9:U$108,,0))^(1/12)-1</f>
        <v>0</v>
      </c>
      <c r="C652" s="77" t="e">
        <f>(1+_xlfn.XLOOKUP(INT(($A652-1)/12)+1,'ZC Curve'!$B$8:$B$107,'ZC Curve'!V$9:V$108,,0))^(1/12)-1</f>
        <v>#DIV/0!</v>
      </c>
      <c r="D652" s="77" t="e">
        <f>(1+_xlfn.XLOOKUP(INT(($A652-1)/12)+1,'ZC Curve'!$B$8:$B$107,'ZC Curve'!W$9:W$108,,0))^(1/12)-1</f>
        <v>#DIV/0!</v>
      </c>
      <c r="E652" s="57">
        <f t="shared" si="52"/>
        <v>1</v>
      </c>
      <c r="F652" s="57" t="e">
        <f t="shared" si="50"/>
        <v>#DIV/0!</v>
      </c>
      <c r="G652" s="57" t="e">
        <f t="shared" si="51"/>
        <v>#DIV/0!</v>
      </c>
      <c r="H652" s="129">
        <f>'Table 4 - Asset Cashflows'!D165+'Table 4 - Asset Cashflows'!E165</f>
        <v>0</v>
      </c>
    </row>
    <row r="653" spans="1:8" x14ac:dyDescent="0.25">
      <c r="A653" s="123">
        <f t="shared" si="49"/>
        <v>158</v>
      </c>
      <c r="B653" s="77">
        <f>(1+_xlfn.XLOOKUP(INT(($A653-1)/12)+1,'ZC Curve'!$B$8:$B$107,'ZC Curve'!U$9:U$108,,0))^(1/12)-1</f>
        <v>0</v>
      </c>
      <c r="C653" s="77" t="e">
        <f>(1+_xlfn.XLOOKUP(INT(($A653-1)/12)+1,'ZC Curve'!$B$8:$B$107,'ZC Curve'!V$9:V$108,,0))^(1/12)-1</f>
        <v>#DIV/0!</v>
      </c>
      <c r="D653" s="77" t="e">
        <f>(1+_xlfn.XLOOKUP(INT(($A653-1)/12)+1,'ZC Curve'!$B$8:$B$107,'ZC Curve'!W$9:W$108,,0))^(1/12)-1</f>
        <v>#DIV/0!</v>
      </c>
      <c r="E653" s="57">
        <f t="shared" si="52"/>
        <v>1</v>
      </c>
      <c r="F653" s="57" t="e">
        <f t="shared" si="50"/>
        <v>#DIV/0!</v>
      </c>
      <c r="G653" s="57" t="e">
        <f t="shared" si="51"/>
        <v>#DIV/0!</v>
      </c>
      <c r="H653" s="129">
        <f>'Table 4 - Asset Cashflows'!D166+'Table 4 - Asset Cashflows'!E166</f>
        <v>0</v>
      </c>
    </row>
    <row r="654" spans="1:8" x14ac:dyDescent="0.25">
      <c r="A654" s="123">
        <f t="shared" si="49"/>
        <v>159</v>
      </c>
      <c r="B654" s="77">
        <f>(1+_xlfn.XLOOKUP(INT(($A654-1)/12)+1,'ZC Curve'!$B$8:$B$107,'ZC Curve'!U$9:U$108,,0))^(1/12)-1</f>
        <v>0</v>
      </c>
      <c r="C654" s="77" t="e">
        <f>(1+_xlfn.XLOOKUP(INT(($A654-1)/12)+1,'ZC Curve'!$B$8:$B$107,'ZC Curve'!V$9:V$108,,0))^(1/12)-1</f>
        <v>#DIV/0!</v>
      </c>
      <c r="D654" s="77" t="e">
        <f>(1+_xlfn.XLOOKUP(INT(($A654-1)/12)+1,'ZC Curve'!$B$8:$B$107,'ZC Curve'!W$9:W$108,,0))^(1/12)-1</f>
        <v>#DIV/0!</v>
      </c>
      <c r="E654" s="57">
        <f t="shared" si="52"/>
        <v>1</v>
      </c>
      <c r="F654" s="57" t="e">
        <f t="shared" si="50"/>
        <v>#DIV/0!</v>
      </c>
      <c r="G654" s="57" t="e">
        <f t="shared" si="51"/>
        <v>#DIV/0!</v>
      </c>
      <c r="H654" s="129">
        <f>'Table 4 - Asset Cashflows'!D167+'Table 4 - Asset Cashflows'!E167</f>
        <v>0</v>
      </c>
    </row>
    <row r="655" spans="1:8" x14ac:dyDescent="0.25">
      <c r="A655" s="123">
        <f t="shared" si="49"/>
        <v>160</v>
      </c>
      <c r="B655" s="77">
        <f>(1+_xlfn.XLOOKUP(INT(($A655-1)/12)+1,'ZC Curve'!$B$8:$B$107,'ZC Curve'!U$9:U$108,,0))^(1/12)-1</f>
        <v>0</v>
      </c>
      <c r="C655" s="77" t="e">
        <f>(1+_xlfn.XLOOKUP(INT(($A655-1)/12)+1,'ZC Curve'!$B$8:$B$107,'ZC Curve'!V$9:V$108,,0))^(1/12)-1</f>
        <v>#DIV/0!</v>
      </c>
      <c r="D655" s="77" t="e">
        <f>(1+_xlfn.XLOOKUP(INT(($A655-1)/12)+1,'ZC Curve'!$B$8:$B$107,'ZC Curve'!W$9:W$108,,0))^(1/12)-1</f>
        <v>#DIV/0!</v>
      </c>
      <c r="E655" s="57">
        <f t="shared" si="52"/>
        <v>1</v>
      </c>
      <c r="F655" s="57" t="e">
        <f t="shared" si="50"/>
        <v>#DIV/0!</v>
      </c>
      <c r="G655" s="57" t="e">
        <f t="shared" si="51"/>
        <v>#DIV/0!</v>
      </c>
      <c r="H655" s="129">
        <f>'Table 4 - Asset Cashflows'!D168+'Table 4 - Asset Cashflows'!E168</f>
        <v>0</v>
      </c>
    </row>
    <row r="656" spans="1:8" x14ac:dyDescent="0.25">
      <c r="A656" s="123">
        <f t="shared" si="49"/>
        <v>161</v>
      </c>
      <c r="B656" s="77">
        <f>(1+_xlfn.XLOOKUP(INT(($A656-1)/12)+1,'ZC Curve'!$B$8:$B$107,'ZC Curve'!U$9:U$108,,0))^(1/12)-1</f>
        <v>0</v>
      </c>
      <c r="C656" s="77" t="e">
        <f>(1+_xlfn.XLOOKUP(INT(($A656-1)/12)+1,'ZC Curve'!$B$8:$B$107,'ZC Curve'!V$9:V$108,,0))^(1/12)-1</f>
        <v>#DIV/0!</v>
      </c>
      <c r="D656" s="77" t="e">
        <f>(1+_xlfn.XLOOKUP(INT(($A656-1)/12)+1,'ZC Curve'!$B$8:$B$107,'ZC Curve'!W$9:W$108,,0))^(1/12)-1</f>
        <v>#DIV/0!</v>
      </c>
      <c r="E656" s="57">
        <f t="shared" si="52"/>
        <v>1</v>
      </c>
      <c r="F656" s="57" t="e">
        <f t="shared" si="50"/>
        <v>#DIV/0!</v>
      </c>
      <c r="G656" s="57" t="e">
        <f t="shared" si="51"/>
        <v>#DIV/0!</v>
      </c>
      <c r="H656" s="129">
        <f>'Table 4 - Asset Cashflows'!D169+'Table 4 - Asset Cashflows'!E169</f>
        <v>0</v>
      </c>
    </row>
    <row r="657" spans="1:8" x14ac:dyDescent="0.25">
      <c r="A657" s="123">
        <f t="shared" si="49"/>
        <v>162</v>
      </c>
      <c r="B657" s="77">
        <f>(1+_xlfn.XLOOKUP(INT(($A657-1)/12)+1,'ZC Curve'!$B$8:$B$107,'ZC Curve'!U$9:U$108,,0))^(1/12)-1</f>
        <v>0</v>
      </c>
      <c r="C657" s="77" t="e">
        <f>(1+_xlfn.XLOOKUP(INT(($A657-1)/12)+1,'ZC Curve'!$B$8:$B$107,'ZC Curve'!V$9:V$108,,0))^(1/12)-1</f>
        <v>#DIV/0!</v>
      </c>
      <c r="D657" s="77" t="e">
        <f>(1+_xlfn.XLOOKUP(INT(($A657-1)/12)+1,'ZC Curve'!$B$8:$B$107,'ZC Curve'!W$9:W$108,,0))^(1/12)-1</f>
        <v>#DIV/0!</v>
      </c>
      <c r="E657" s="57">
        <f t="shared" si="52"/>
        <v>1</v>
      </c>
      <c r="F657" s="57" t="e">
        <f t="shared" si="50"/>
        <v>#DIV/0!</v>
      </c>
      <c r="G657" s="57" t="e">
        <f t="shared" si="51"/>
        <v>#DIV/0!</v>
      </c>
      <c r="H657" s="129">
        <f>'Table 4 - Asset Cashflows'!D170+'Table 4 - Asset Cashflows'!E170</f>
        <v>0</v>
      </c>
    </row>
    <row r="658" spans="1:8" x14ac:dyDescent="0.25">
      <c r="A658" s="123">
        <f t="shared" si="49"/>
        <v>163</v>
      </c>
      <c r="B658" s="77">
        <f>(1+_xlfn.XLOOKUP(INT(($A658-1)/12)+1,'ZC Curve'!$B$8:$B$107,'ZC Curve'!U$9:U$108,,0))^(1/12)-1</f>
        <v>0</v>
      </c>
      <c r="C658" s="77" t="e">
        <f>(1+_xlfn.XLOOKUP(INT(($A658-1)/12)+1,'ZC Curve'!$B$8:$B$107,'ZC Curve'!V$9:V$108,,0))^(1/12)-1</f>
        <v>#DIV/0!</v>
      </c>
      <c r="D658" s="77" t="e">
        <f>(1+_xlfn.XLOOKUP(INT(($A658-1)/12)+1,'ZC Curve'!$B$8:$B$107,'ZC Curve'!W$9:W$108,,0))^(1/12)-1</f>
        <v>#DIV/0!</v>
      </c>
      <c r="E658" s="57">
        <f t="shared" si="52"/>
        <v>1</v>
      </c>
      <c r="F658" s="57" t="e">
        <f t="shared" si="50"/>
        <v>#DIV/0!</v>
      </c>
      <c r="G658" s="57" t="e">
        <f t="shared" si="51"/>
        <v>#DIV/0!</v>
      </c>
      <c r="H658" s="129">
        <f>'Table 4 - Asset Cashflows'!D171+'Table 4 - Asset Cashflows'!E171</f>
        <v>0</v>
      </c>
    </row>
    <row r="659" spans="1:8" x14ac:dyDescent="0.25">
      <c r="A659" s="123">
        <f t="shared" si="49"/>
        <v>164</v>
      </c>
      <c r="B659" s="77">
        <f>(1+_xlfn.XLOOKUP(INT(($A659-1)/12)+1,'ZC Curve'!$B$8:$B$107,'ZC Curve'!U$9:U$108,,0))^(1/12)-1</f>
        <v>0</v>
      </c>
      <c r="C659" s="77" t="e">
        <f>(1+_xlfn.XLOOKUP(INT(($A659-1)/12)+1,'ZC Curve'!$B$8:$B$107,'ZC Curve'!V$9:V$108,,0))^(1/12)-1</f>
        <v>#DIV/0!</v>
      </c>
      <c r="D659" s="77" t="e">
        <f>(1+_xlfn.XLOOKUP(INT(($A659-1)/12)+1,'ZC Curve'!$B$8:$B$107,'ZC Curve'!W$9:W$108,,0))^(1/12)-1</f>
        <v>#DIV/0!</v>
      </c>
      <c r="E659" s="57">
        <f t="shared" si="52"/>
        <v>1</v>
      </c>
      <c r="F659" s="57" t="e">
        <f t="shared" si="50"/>
        <v>#DIV/0!</v>
      </c>
      <c r="G659" s="57" t="e">
        <f t="shared" si="51"/>
        <v>#DIV/0!</v>
      </c>
      <c r="H659" s="129">
        <f>'Table 4 - Asset Cashflows'!D172+'Table 4 - Asset Cashflows'!E172</f>
        <v>0</v>
      </c>
    </row>
    <row r="660" spans="1:8" x14ac:dyDescent="0.25">
      <c r="A660" s="123">
        <f t="shared" si="49"/>
        <v>165</v>
      </c>
      <c r="B660" s="77">
        <f>(1+_xlfn.XLOOKUP(INT(($A660-1)/12)+1,'ZC Curve'!$B$8:$B$107,'ZC Curve'!U$9:U$108,,0))^(1/12)-1</f>
        <v>0</v>
      </c>
      <c r="C660" s="77" t="e">
        <f>(1+_xlfn.XLOOKUP(INT(($A660-1)/12)+1,'ZC Curve'!$B$8:$B$107,'ZC Curve'!V$9:V$108,,0))^(1/12)-1</f>
        <v>#DIV/0!</v>
      </c>
      <c r="D660" s="77" t="e">
        <f>(1+_xlfn.XLOOKUP(INT(($A660-1)/12)+1,'ZC Curve'!$B$8:$B$107,'ZC Curve'!W$9:W$108,,0))^(1/12)-1</f>
        <v>#DIV/0!</v>
      </c>
      <c r="E660" s="57">
        <f t="shared" si="52"/>
        <v>1</v>
      </c>
      <c r="F660" s="57" t="e">
        <f t="shared" si="50"/>
        <v>#DIV/0!</v>
      </c>
      <c r="G660" s="57" t="e">
        <f t="shared" si="51"/>
        <v>#DIV/0!</v>
      </c>
      <c r="H660" s="129">
        <f>'Table 4 - Asset Cashflows'!D173+'Table 4 - Asset Cashflows'!E173</f>
        <v>0</v>
      </c>
    </row>
    <row r="661" spans="1:8" x14ac:dyDescent="0.25">
      <c r="A661" s="123">
        <f t="shared" si="49"/>
        <v>166</v>
      </c>
      <c r="B661" s="77">
        <f>(1+_xlfn.XLOOKUP(INT(($A661-1)/12)+1,'ZC Curve'!$B$8:$B$107,'ZC Curve'!U$9:U$108,,0))^(1/12)-1</f>
        <v>0</v>
      </c>
      <c r="C661" s="77" t="e">
        <f>(1+_xlfn.XLOOKUP(INT(($A661-1)/12)+1,'ZC Curve'!$B$8:$B$107,'ZC Curve'!V$9:V$108,,0))^(1/12)-1</f>
        <v>#DIV/0!</v>
      </c>
      <c r="D661" s="77" t="e">
        <f>(1+_xlfn.XLOOKUP(INT(($A661-1)/12)+1,'ZC Curve'!$B$8:$B$107,'ZC Curve'!W$9:W$108,,0))^(1/12)-1</f>
        <v>#DIV/0!</v>
      </c>
      <c r="E661" s="57">
        <f t="shared" si="52"/>
        <v>1</v>
      </c>
      <c r="F661" s="57" t="e">
        <f t="shared" si="50"/>
        <v>#DIV/0!</v>
      </c>
      <c r="G661" s="57" t="e">
        <f t="shared" si="51"/>
        <v>#DIV/0!</v>
      </c>
      <c r="H661" s="129">
        <f>'Table 4 - Asset Cashflows'!D174+'Table 4 - Asset Cashflows'!E174</f>
        <v>0</v>
      </c>
    </row>
    <row r="662" spans="1:8" x14ac:dyDescent="0.25">
      <c r="A662" s="123">
        <f t="shared" si="49"/>
        <v>167</v>
      </c>
      <c r="B662" s="77">
        <f>(1+_xlfn.XLOOKUP(INT(($A662-1)/12)+1,'ZC Curve'!$B$8:$B$107,'ZC Curve'!U$9:U$108,,0))^(1/12)-1</f>
        <v>0</v>
      </c>
      <c r="C662" s="77" t="e">
        <f>(1+_xlfn.XLOOKUP(INT(($A662-1)/12)+1,'ZC Curve'!$B$8:$B$107,'ZC Curve'!V$9:V$108,,0))^(1/12)-1</f>
        <v>#DIV/0!</v>
      </c>
      <c r="D662" s="77" t="e">
        <f>(1+_xlfn.XLOOKUP(INT(($A662-1)/12)+1,'ZC Curve'!$B$8:$B$107,'ZC Curve'!W$9:W$108,,0))^(1/12)-1</f>
        <v>#DIV/0!</v>
      </c>
      <c r="E662" s="57">
        <f t="shared" si="52"/>
        <v>1</v>
      </c>
      <c r="F662" s="57" t="e">
        <f t="shared" si="50"/>
        <v>#DIV/0!</v>
      </c>
      <c r="G662" s="57" t="e">
        <f t="shared" si="51"/>
        <v>#DIV/0!</v>
      </c>
      <c r="H662" s="129">
        <f>'Table 4 - Asset Cashflows'!D175+'Table 4 - Asset Cashflows'!E175</f>
        <v>0</v>
      </c>
    </row>
    <row r="663" spans="1:8" x14ac:dyDescent="0.25">
      <c r="A663" s="123">
        <f t="shared" si="49"/>
        <v>168</v>
      </c>
      <c r="B663" s="77">
        <f>(1+_xlfn.XLOOKUP(INT(($A663-1)/12)+1,'ZC Curve'!$B$8:$B$107,'ZC Curve'!U$9:U$108,,0))^(1/12)-1</f>
        <v>0</v>
      </c>
      <c r="C663" s="77" t="e">
        <f>(1+_xlfn.XLOOKUP(INT(($A663-1)/12)+1,'ZC Curve'!$B$8:$B$107,'ZC Curve'!V$9:V$108,,0))^(1/12)-1</f>
        <v>#DIV/0!</v>
      </c>
      <c r="D663" s="77" t="e">
        <f>(1+_xlfn.XLOOKUP(INT(($A663-1)/12)+1,'ZC Curve'!$B$8:$B$107,'ZC Curve'!W$9:W$108,,0))^(1/12)-1</f>
        <v>#DIV/0!</v>
      </c>
      <c r="E663" s="57">
        <f t="shared" si="52"/>
        <v>1</v>
      </c>
      <c r="F663" s="57" t="e">
        <f t="shared" si="50"/>
        <v>#DIV/0!</v>
      </c>
      <c r="G663" s="57" t="e">
        <f t="shared" si="51"/>
        <v>#DIV/0!</v>
      </c>
      <c r="H663" s="129">
        <f>'Table 4 - Asset Cashflows'!D176+'Table 4 - Asset Cashflows'!E176</f>
        <v>0</v>
      </c>
    </row>
    <row r="664" spans="1:8" x14ac:dyDescent="0.25">
      <c r="A664" s="123">
        <f t="shared" si="49"/>
        <v>169</v>
      </c>
      <c r="B664" s="77">
        <f>(1+_xlfn.XLOOKUP(INT(($A664-1)/12)+1,'ZC Curve'!$B$8:$B$107,'ZC Curve'!U$9:U$108,,0))^(1/12)-1</f>
        <v>0</v>
      </c>
      <c r="C664" s="77" t="e">
        <f>(1+_xlfn.XLOOKUP(INT(($A664-1)/12)+1,'ZC Curve'!$B$8:$B$107,'ZC Curve'!V$9:V$108,,0))^(1/12)-1</f>
        <v>#DIV/0!</v>
      </c>
      <c r="D664" s="77" t="e">
        <f>(1+_xlfn.XLOOKUP(INT(($A664-1)/12)+1,'ZC Curve'!$B$8:$B$107,'ZC Curve'!W$9:W$108,,0))^(1/12)-1</f>
        <v>#DIV/0!</v>
      </c>
      <c r="E664" s="57">
        <f t="shared" si="52"/>
        <v>1</v>
      </c>
      <c r="F664" s="57" t="e">
        <f t="shared" si="50"/>
        <v>#DIV/0!</v>
      </c>
      <c r="G664" s="57" t="e">
        <f t="shared" si="51"/>
        <v>#DIV/0!</v>
      </c>
      <c r="H664" s="129">
        <f>'Table 4 - Asset Cashflows'!D177+'Table 4 - Asset Cashflows'!E177</f>
        <v>0</v>
      </c>
    </row>
    <row r="665" spans="1:8" x14ac:dyDescent="0.25">
      <c r="A665" s="123">
        <f t="shared" si="49"/>
        <v>170</v>
      </c>
      <c r="B665" s="77">
        <f>(1+_xlfn.XLOOKUP(INT(($A665-1)/12)+1,'ZC Curve'!$B$8:$B$107,'ZC Curve'!U$9:U$108,,0))^(1/12)-1</f>
        <v>0</v>
      </c>
      <c r="C665" s="77" t="e">
        <f>(1+_xlfn.XLOOKUP(INT(($A665-1)/12)+1,'ZC Curve'!$B$8:$B$107,'ZC Curve'!V$9:V$108,,0))^(1/12)-1</f>
        <v>#DIV/0!</v>
      </c>
      <c r="D665" s="77" t="e">
        <f>(1+_xlfn.XLOOKUP(INT(($A665-1)/12)+1,'ZC Curve'!$B$8:$B$107,'ZC Curve'!W$9:W$108,,0))^(1/12)-1</f>
        <v>#DIV/0!</v>
      </c>
      <c r="E665" s="57">
        <f t="shared" si="52"/>
        <v>1</v>
      </c>
      <c r="F665" s="57" t="e">
        <f t="shared" si="50"/>
        <v>#DIV/0!</v>
      </c>
      <c r="G665" s="57" t="e">
        <f t="shared" si="51"/>
        <v>#DIV/0!</v>
      </c>
      <c r="H665" s="129">
        <f>'Table 4 - Asset Cashflows'!D178+'Table 4 - Asset Cashflows'!E178</f>
        <v>0</v>
      </c>
    </row>
    <row r="666" spans="1:8" x14ac:dyDescent="0.25">
      <c r="A666" s="123">
        <f t="shared" si="49"/>
        <v>171</v>
      </c>
      <c r="B666" s="77">
        <f>(1+_xlfn.XLOOKUP(INT(($A666-1)/12)+1,'ZC Curve'!$B$8:$B$107,'ZC Curve'!U$9:U$108,,0))^(1/12)-1</f>
        <v>0</v>
      </c>
      <c r="C666" s="77" t="e">
        <f>(1+_xlfn.XLOOKUP(INT(($A666-1)/12)+1,'ZC Curve'!$B$8:$B$107,'ZC Curve'!V$9:V$108,,0))^(1/12)-1</f>
        <v>#DIV/0!</v>
      </c>
      <c r="D666" s="77" t="e">
        <f>(1+_xlfn.XLOOKUP(INT(($A666-1)/12)+1,'ZC Curve'!$B$8:$B$107,'ZC Curve'!W$9:W$108,,0))^(1/12)-1</f>
        <v>#DIV/0!</v>
      </c>
      <c r="E666" s="57">
        <f t="shared" si="52"/>
        <v>1</v>
      </c>
      <c r="F666" s="57" t="e">
        <f t="shared" si="50"/>
        <v>#DIV/0!</v>
      </c>
      <c r="G666" s="57" t="e">
        <f t="shared" si="51"/>
        <v>#DIV/0!</v>
      </c>
      <c r="H666" s="129">
        <f>'Table 4 - Asset Cashflows'!D179+'Table 4 - Asset Cashflows'!E179</f>
        <v>0</v>
      </c>
    </row>
    <row r="667" spans="1:8" x14ac:dyDescent="0.25">
      <c r="A667" s="123">
        <f t="shared" si="49"/>
        <v>172</v>
      </c>
      <c r="B667" s="77">
        <f>(1+_xlfn.XLOOKUP(INT(($A667-1)/12)+1,'ZC Curve'!$B$8:$B$107,'ZC Curve'!U$9:U$108,,0))^(1/12)-1</f>
        <v>0</v>
      </c>
      <c r="C667" s="77" t="e">
        <f>(1+_xlfn.XLOOKUP(INT(($A667-1)/12)+1,'ZC Curve'!$B$8:$B$107,'ZC Curve'!V$9:V$108,,0))^(1/12)-1</f>
        <v>#DIV/0!</v>
      </c>
      <c r="D667" s="77" t="e">
        <f>(1+_xlfn.XLOOKUP(INT(($A667-1)/12)+1,'ZC Curve'!$B$8:$B$107,'ZC Curve'!W$9:W$108,,0))^(1/12)-1</f>
        <v>#DIV/0!</v>
      </c>
      <c r="E667" s="57">
        <f t="shared" si="52"/>
        <v>1</v>
      </c>
      <c r="F667" s="57" t="e">
        <f t="shared" si="50"/>
        <v>#DIV/0!</v>
      </c>
      <c r="G667" s="57" t="e">
        <f t="shared" si="51"/>
        <v>#DIV/0!</v>
      </c>
      <c r="H667" s="129">
        <f>'Table 4 - Asset Cashflows'!D180+'Table 4 - Asset Cashflows'!E180</f>
        <v>0</v>
      </c>
    </row>
    <row r="668" spans="1:8" x14ac:dyDescent="0.25">
      <c r="A668" s="123">
        <f t="shared" si="49"/>
        <v>173</v>
      </c>
      <c r="B668" s="77">
        <f>(1+_xlfn.XLOOKUP(INT(($A668-1)/12)+1,'ZC Curve'!$B$8:$B$107,'ZC Curve'!U$9:U$108,,0))^(1/12)-1</f>
        <v>0</v>
      </c>
      <c r="C668" s="77" t="e">
        <f>(1+_xlfn.XLOOKUP(INT(($A668-1)/12)+1,'ZC Curve'!$B$8:$B$107,'ZC Curve'!V$9:V$108,,0))^(1/12)-1</f>
        <v>#DIV/0!</v>
      </c>
      <c r="D668" s="77" t="e">
        <f>(1+_xlfn.XLOOKUP(INT(($A668-1)/12)+1,'ZC Curve'!$B$8:$B$107,'ZC Curve'!W$9:W$108,,0))^(1/12)-1</f>
        <v>#DIV/0!</v>
      </c>
      <c r="E668" s="57">
        <f t="shared" si="52"/>
        <v>1</v>
      </c>
      <c r="F668" s="57" t="e">
        <f t="shared" si="50"/>
        <v>#DIV/0!</v>
      </c>
      <c r="G668" s="57" t="e">
        <f t="shared" si="51"/>
        <v>#DIV/0!</v>
      </c>
      <c r="H668" s="129">
        <f>'Table 4 - Asset Cashflows'!D181+'Table 4 - Asset Cashflows'!E181</f>
        <v>0</v>
      </c>
    </row>
    <row r="669" spans="1:8" x14ac:dyDescent="0.25">
      <c r="A669" s="123">
        <f t="shared" si="49"/>
        <v>174</v>
      </c>
      <c r="B669" s="77">
        <f>(1+_xlfn.XLOOKUP(INT(($A669-1)/12)+1,'ZC Curve'!$B$8:$B$107,'ZC Curve'!U$9:U$108,,0))^(1/12)-1</f>
        <v>0</v>
      </c>
      <c r="C669" s="77" t="e">
        <f>(1+_xlfn.XLOOKUP(INT(($A669-1)/12)+1,'ZC Curve'!$B$8:$B$107,'ZC Curve'!V$9:V$108,,0))^(1/12)-1</f>
        <v>#DIV/0!</v>
      </c>
      <c r="D669" s="77" t="e">
        <f>(1+_xlfn.XLOOKUP(INT(($A669-1)/12)+1,'ZC Curve'!$B$8:$B$107,'ZC Curve'!W$9:W$108,,0))^(1/12)-1</f>
        <v>#DIV/0!</v>
      </c>
      <c r="E669" s="57">
        <f t="shared" si="52"/>
        <v>1</v>
      </c>
      <c r="F669" s="57" t="e">
        <f t="shared" si="50"/>
        <v>#DIV/0!</v>
      </c>
      <c r="G669" s="57" t="e">
        <f t="shared" si="51"/>
        <v>#DIV/0!</v>
      </c>
      <c r="H669" s="129">
        <f>'Table 4 - Asset Cashflows'!D182+'Table 4 - Asset Cashflows'!E182</f>
        <v>0</v>
      </c>
    </row>
    <row r="670" spans="1:8" x14ac:dyDescent="0.25">
      <c r="A670" s="123">
        <f t="shared" si="49"/>
        <v>175</v>
      </c>
      <c r="B670" s="77">
        <f>(1+_xlfn.XLOOKUP(INT(($A670-1)/12)+1,'ZC Curve'!$B$8:$B$107,'ZC Curve'!U$9:U$108,,0))^(1/12)-1</f>
        <v>0</v>
      </c>
      <c r="C670" s="77" t="e">
        <f>(1+_xlfn.XLOOKUP(INT(($A670-1)/12)+1,'ZC Curve'!$B$8:$B$107,'ZC Curve'!V$9:V$108,,0))^(1/12)-1</f>
        <v>#DIV/0!</v>
      </c>
      <c r="D670" s="77" t="e">
        <f>(1+_xlfn.XLOOKUP(INT(($A670-1)/12)+1,'ZC Curve'!$B$8:$B$107,'ZC Curve'!W$9:W$108,,0))^(1/12)-1</f>
        <v>#DIV/0!</v>
      </c>
      <c r="E670" s="57">
        <f t="shared" si="52"/>
        <v>1</v>
      </c>
      <c r="F670" s="57" t="e">
        <f t="shared" si="50"/>
        <v>#DIV/0!</v>
      </c>
      <c r="G670" s="57" t="e">
        <f t="shared" si="51"/>
        <v>#DIV/0!</v>
      </c>
      <c r="H670" s="129">
        <f>'Table 4 - Asset Cashflows'!D183+'Table 4 - Asset Cashflows'!E183</f>
        <v>0</v>
      </c>
    </row>
    <row r="671" spans="1:8" x14ac:dyDescent="0.25">
      <c r="A671" s="123">
        <f t="shared" si="49"/>
        <v>176</v>
      </c>
      <c r="B671" s="77">
        <f>(1+_xlfn.XLOOKUP(INT(($A671-1)/12)+1,'ZC Curve'!$B$8:$B$107,'ZC Curve'!U$9:U$108,,0))^(1/12)-1</f>
        <v>0</v>
      </c>
      <c r="C671" s="77" t="e">
        <f>(1+_xlfn.XLOOKUP(INT(($A671-1)/12)+1,'ZC Curve'!$B$8:$B$107,'ZC Curve'!V$9:V$108,,0))^(1/12)-1</f>
        <v>#DIV/0!</v>
      </c>
      <c r="D671" s="77" t="e">
        <f>(1+_xlfn.XLOOKUP(INT(($A671-1)/12)+1,'ZC Curve'!$B$8:$B$107,'ZC Curve'!W$9:W$108,,0))^(1/12)-1</f>
        <v>#DIV/0!</v>
      </c>
      <c r="E671" s="57">
        <f t="shared" si="52"/>
        <v>1</v>
      </c>
      <c r="F671" s="57" t="e">
        <f t="shared" si="50"/>
        <v>#DIV/0!</v>
      </c>
      <c r="G671" s="57" t="e">
        <f t="shared" si="51"/>
        <v>#DIV/0!</v>
      </c>
      <c r="H671" s="129">
        <f>'Table 4 - Asset Cashflows'!D184+'Table 4 - Asset Cashflows'!E184</f>
        <v>0</v>
      </c>
    </row>
    <row r="672" spans="1:8" x14ac:dyDescent="0.25">
      <c r="A672" s="123">
        <f t="shared" si="49"/>
        <v>177</v>
      </c>
      <c r="B672" s="77">
        <f>(1+_xlfn.XLOOKUP(INT(($A672-1)/12)+1,'ZC Curve'!$B$8:$B$107,'ZC Curve'!U$9:U$108,,0))^(1/12)-1</f>
        <v>0</v>
      </c>
      <c r="C672" s="77" t="e">
        <f>(1+_xlfn.XLOOKUP(INT(($A672-1)/12)+1,'ZC Curve'!$B$8:$B$107,'ZC Curve'!V$9:V$108,,0))^(1/12)-1</f>
        <v>#DIV/0!</v>
      </c>
      <c r="D672" s="77" t="e">
        <f>(1+_xlfn.XLOOKUP(INT(($A672-1)/12)+1,'ZC Curve'!$B$8:$B$107,'ZC Curve'!W$9:W$108,,0))^(1/12)-1</f>
        <v>#DIV/0!</v>
      </c>
      <c r="E672" s="57">
        <f t="shared" si="52"/>
        <v>1</v>
      </c>
      <c r="F672" s="57" t="e">
        <f t="shared" si="50"/>
        <v>#DIV/0!</v>
      </c>
      <c r="G672" s="57" t="e">
        <f t="shared" si="51"/>
        <v>#DIV/0!</v>
      </c>
      <c r="H672" s="129">
        <f>'Table 4 - Asset Cashflows'!D185+'Table 4 - Asset Cashflows'!E185</f>
        <v>0</v>
      </c>
    </row>
    <row r="673" spans="1:8" x14ac:dyDescent="0.25">
      <c r="A673" s="123">
        <f t="shared" si="49"/>
        <v>178</v>
      </c>
      <c r="B673" s="77">
        <f>(1+_xlfn.XLOOKUP(INT(($A673-1)/12)+1,'ZC Curve'!$B$8:$B$107,'ZC Curve'!U$9:U$108,,0))^(1/12)-1</f>
        <v>0</v>
      </c>
      <c r="C673" s="77" t="e">
        <f>(1+_xlfn.XLOOKUP(INT(($A673-1)/12)+1,'ZC Curve'!$B$8:$B$107,'ZC Curve'!V$9:V$108,,0))^(1/12)-1</f>
        <v>#DIV/0!</v>
      </c>
      <c r="D673" s="77" t="e">
        <f>(1+_xlfn.XLOOKUP(INT(($A673-1)/12)+1,'ZC Curve'!$B$8:$B$107,'ZC Curve'!W$9:W$108,,0))^(1/12)-1</f>
        <v>#DIV/0!</v>
      </c>
      <c r="E673" s="57">
        <f t="shared" si="52"/>
        <v>1</v>
      </c>
      <c r="F673" s="57" t="e">
        <f t="shared" si="50"/>
        <v>#DIV/0!</v>
      </c>
      <c r="G673" s="57" t="e">
        <f t="shared" si="51"/>
        <v>#DIV/0!</v>
      </c>
      <c r="H673" s="129">
        <f>'Table 4 - Asset Cashflows'!D186+'Table 4 - Asset Cashflows'!E186</f>
        <v>0</v>
      </c>
    </row>
    <row r="674" spans="1:8" x14ac:dyDescent="0.25">
      <c r="A674" s="123">
        <f t="shared" si="49"/>
        <v>179</v>
      </c>
      <c r="B674" s="77">
        <f>(1+_xlfn.XLOOKUP(INT(($A674-1)/12)+1,'ZC Curve'!$B$8:$B$107,'ZC Curve'!U$9:U$108,,0))^(1/12)-1</f>
        <v>0</v>
      </c>
      <c r="C674" s="77" t="e">
        <f>(1+_xlfn.XLOOKUP(INT(($A674-1)/12)+1,'ZC Curve'!$B$8:$B$107,'ZC Curve'!V$9:V$108,,0))^(1/12)-1</f>
        <v>#DIV/0!</v>
      </c>
      <c r="D674" s="77" t="e">
        <f>(1+_xlfn.XLOOKUP(INT(($A674-1)/12)+1,'ZC Curve'!$B$8:$B$107,'ZC Curve'!W$9:W$108,,0))^(1/12)-1</f>
        <v>#DIV/0!</v>
      </c>
      <c r="E674" s="57">
        <f t="shared" si="52"/>
        <v>1</v>
      </c>
      <c r="F674" s="57" t="e">
        <f t="shared" si="50"/>
        <v>#DIV/0!</v>
      </c>
      <c r="G674" s="57" t="e">
        <f t="shared" si="51"/>
        <v>#DIV/0!</v>
      </c>
      <c r="H674" s="129">
        <f>'Table 4 - Asset Cashflows'!D187+'Table 4 - Asset Cashflows'!E187</f>
        <v>0</v>
      </c>
    </row>
    <row r="675" spans="1:8" x14ac:dyDescent="0.25">
      <c r="A675" s="123">
        <f t="shared" si="49"/>
        <v>180</v>
      </c>
      <c r="B675" s="77">
        <f>(1+_xlfn.XLOOKUP(INT(($A675-1)/12)+1,'ZC Curve'!$B$8:$B$107,'ZC Curve'!U$9:U$108,,0))^(1/12)-1</f>
        <v>0</v>
      </c>
      <c r="C675" s="77" t="e">
        <f>(1+_xlfn.XLOOKUP(INT(($A675-1)/12)+1,'ZC Curve'!$B$8:$B$107,'ZC Curve'!V$9:V$108,,0))^(1/12)-1</f>
        <v>#DIV/0!</v>
      </c>
      <c r="D675" s="77" t="e">
        <f>(1+_xlfn.XLOOKUP(INT(($A675-1)/12)+1,'ZC Curve'!$B$8:$B$107,'ZC Curve'!W$9:W$108,,0))^(1/12)-1</f>
        <v>#DIV/0!</v>
      </c>
      <c r="E675" s="57">
        <f t="shared" si="52"/>
        <v>1</v>
      </c>
      <c r="F675" s="57" t="e">
        <f t="shared" si="50"/>
        <v>#DIV/0!</v>
      </c>
      <c r="G675" s="57" t="e">
        <f t="shared" si="51"/>
        <v>#DIV/0!</v>
      </c>
      <c r="H675" s="129">
        <f>'Table 4 - Asset Cashflows'!D188+'Table 4 - Asset Cashflows'!E188</f>
        <v>0</v>
      </c>
    </row>
    <row r="676" spans="1:8" x14ac:dyDescent="0.25">
      <c r="A676" s="123">
        <f t="shared" si="49"/>
        <v>181</v>
      </c>
      <c r="B676" s="77">
        <f>(1+_xlfn.XLOOKUP(INT(($A676-1)/12)+1,'ZC Curve'!$B$8:$B$107,'ZC Curve'!U$9:U$108,,0))^(1/12)-1</f>
        <v>0</v>
      </c>
      <c r="C676" s="77" t="e">
        <f>(1+_xlfn.XLOOKUP(INT(($A676-1)/12)+1,'ZC Curve'!$B$8:$B$107,'ZC Curve'!V$9:V$108,,0))^(1/12)-1</f>
        <v>#DIV/0!</v>
      </c>
      <c r="D676" s="77" t="e">
        <f>(1+_xlfn.XLOOKUP(INT(($A676-1)/12)+1,'ZC Curve'!$B$8:$B$107,'ZC Curve'!W$9:W$108,,0))^(1/12)-1</f>
        <v>#DIV/0!</v>
      </c>
      <c r="E676" s="57">
        <f t="shared" si="52"/>
        <v>1</v>
      </c>
      <c r="F676" s="57" t="e">
        <f t="shared" si="50"/>
        <v>#DIV/0!</v>
      </c>
      <c r="G676" s="57" t="e">
        <f t="shared" si="51"/>
        <v>#DIV/0!</v>
      </c>
      <c r="H676" s="129">
        <f>'Table 4 - Asset Cashflows'!D189+'Table 4 - Asset Cashflows'!E189</f>
        <v>0</v>
      </c>
    </row>
    <row r="677" spans="1:8" x14ac:dyDescent="0.25">
      <c r="A677" s="123">
        <f t="shared" si="49"/>
        <v>182</v>
      </c>
      <c r="B677" s="77">
        <f>(1+_xlfn.XLOOKUP(INT(($A677-1)/12)+1,'ZC Curve'!$B$8:$B$107,'ZC Curve'!U$9:U$108,,0))^(1/12)-1</f>
        <v>0</v>
      </c>
      <c r="C677" s="77" t="e">
        <f>(1+_xlfn.XLOOKUP(INT(($A677-1)/12)+1,'ZC Curve'!$B$8:$B$107,'ZC Curve'!V$9:V$108,,0))^(1/12)-1</f>
        <v>#DIV/0!</v>
      </c>
      <c r="D677" s="77" t="e">
        <f>(1+_xlfn.XLOOKUP(INT(($A677-1)/12)+1,'ZC Curve'!$B$8:$B$107,'ZC Curve'!W$9:W$108,,0))^(1/12)-1</f>
        <v>#DIV/0!</v>
      </c>
      <c r="E677" s="57">
        <f t="shared" si="52"/>
        <v>1</v>
      </c>
      <c r="F677" s="57" t="e">
        <f t="shared" si="50"/>
        <v>#DIV/0!</v>
      </c>
      <c r="G677" s="57" t="e">
        <f t="shared" si="51"/>
        <v>#DIV/0!</v>
      </c>
      <c r="H677" s="129">
        <f>'Table 4 - Asset Cashflows'!D190+'Table 4 - Asset Cashflows'!E190</f>
        <v>0</v>
      </c>
    </row>
    <row r="678" spans="1:8" x14ac:dyDescent="0.25">
      <c r="A678" s="123">
        <f t="shared" si="49"/>
        <v>183</v>
      </c>
      <c r="B678" s="77">
        <f>(1+_xlfn.XLOOKUP(INT(($A678-1)/12)+1,'ZC Curve'!$B$8:$B$107,'ZC Curve'!U$9:U$108,,0))^(1/12)-1</f>
        <v>0</v>
      </c>
      <c r="C678" s="77" t="e">
        <f>(1+_xlfn.XLOOKUP(INT(($A678-1)/12)+1,'ZC Curve'!$B$8:$B$107,'ZC Curve'!V$9:V$108,,0))^(1/12)-1</f>
        <v>#DIV/0!</v>
      </c>
      <c r="D678" s="77" t="e">
        <f>(1+_xlfn.XLOOKUP(INT(($A678-1)/12)+1,'ZC Curve'!$B$8:$B$107,'ZC Curve'!W$9:W$108,,0))^(1/12)-1</f>
        <v>#DIV/0!</v>
      </c>
      <c r="E678" s="57">
        <f t="shared" si="52"/>
        <v>1</v>
      </c>
      <c r="F678" s="57" t="e">
        <f t="shared" si="50"/>
        <v>#DIV/0!</v>
      </c>
      <c r="G678" s="57" t="e">
        <f t="shared" si="51"/>
        <v>#DIV/0!</v>
      </c>
      <c r="H678" s="129">
        <f>'Table 4 - Asset Cashflows'!D191+'Table 4 - Asset Cashflows'!E191</f>
        <v>0</v>
      </c>
    </row>
    <row r="679" spans="1:8" x14ac:dyDescent="0.25">
      <c r="A679" s="123">
        <f t="shared" si="49"/>
        <v>184</v>
      </c>
      <c r="B679" s="77">
        <f>(1+_xlfn.XLOOKUP(INT(($A679-1)/12)+1,'ZC Curve'!$B$8:$B$107,'ZC Curve'!U$9:U$108,,0))^(1/12)-1</f>
        <v>0</v>
      </c>
      <c r="C679" s="77" t="e">
        <f>(1+_xlfn.XLOOKUP(INT(($A679-1)/12)+1,'ZC Curve'!$B$8:$B$107,'ZC Curve'!V$9:V$108,,0))^(1/12)-1</f>
        <v>#DIV/0!</v>
      </c>
      <c r="D679" s="77" t="e">
        <f>(1+_xlfn.XLOOKUP(INT(($A679-1)/12)+1,'ZC Curve'!$B$8:$B$107,'ZC Curve'!W$9:W$108,,0))^(1/12)-1</f>
        <v>#DIV/0!</v>
      </c>
      <c r="E679" s="57">
        <f t="shared" si="52"/>
        <v>1</v>
      </c>
      <c r="F679" s="57" t="e">
        <f t="shared" si="50"/>
        <v>#DIV/0!</v>
      </c>
      <c r="G679" s="57" t="e">
        <f t="shared" si="51"/>
        <v>#DIV/0!</v>
      </c>
      <c r="H679" s="129">
        <f>'Table 4 - Asset Cashflows'!D192+'Table 4 - Asset Cashflows'!E192</f>
        <v>0</v>
      </c>
    </row>
    <row r="680" spans="1:8" x14ac:dyDescent="0.25">
      <c r="A680" s="123">
        <f t="shared" si="49"/>
        <v>185</v>
      </c>
      <c r="B680" s="77">
        <f>(1+_xlfn.XLOOKUP(INT(($A680-1)/12)+1,'ZC Curve'!$B$8:$B$107,'ZC Curve'!U$9:U$108,,0))^(1/12)-1</f>
        <v>0</v>
      </c>
      <c r="C680" s="77" t="e">
        <f>(1+_xlfn.XLOOKUP(INT(($A680-1)/12)+1,'ZC Curve'!$B$8:$B$107,'ZC Curve'!V$9:V$108,,0))^(1/12)-1</f>
        <v>#DIV/0!</v>
      </c>
      <c r="D680" s="77" t="e">
        <f>(1+_xlfn.XLOOKUP(INT(($A680-1)/12)+1,'ZC Curve'!$B$8:$B$107,'ZC Curve'!W$9:W$108,,0))^(1/12)-1</f>
        <v>#DIV/0!</v>
      </c>
      <c r="E680" s="57">
        <f t="shared" si="52"/>
        <v>1</v>
      </c>
      <c r="F680" s="57" t="e">
        <f t="shared" si="50"/>
        <v>#DIV/0!</v>
      </c>
      <c r="G680" s="57" t="e">
        <f t="shared" si="51"/>
        <v>#DIV/0!</v>
      </c>
      <c r="H680" s="129">
        <f>'Table 4 - Asset Cashflows'!D193+'Table 4 - Asset Cashflows'!E193</f>
        <v>0</v>
      </c>
    </row>
    <row r="681" spans="1:8" x14ac:dyDescent="0.25">
      <c r="A681" s="123">
        <f t="shared" si="49"/>
        <v>186</v>
      </c>
      <c r="B681" s="77">
        <f>(1+_xlfn.XLOOKUP(INT(($A681-1)/12)+1,'ZC Curve'!$B$8:$B$107,'ZC Curve'!U$9:U$108,,0))^(1/12)-1</f>
        <v>0</v>
      </c>
      <c r="C681" s="77" t="e">
        <f>(1+_xlfn.XLOOKUP(INT(($A681-1)/12)+1,'ZC Curve'!$B$8:$B$107,'ZC Curve'!V$9:V$108,,0))^(1/12)-1</f>
        <v>#DIV/0!</v>
      </c>
      <c r="D681" s="77" t="e">
        <f>(1+_xlfn.XLOOKUP(INT(($A681-1)/12)+1,'ZC Curve'!$B$8:$B$107,'ZC Curve'!W$9:W$108,,0))^(1/12)-1</f>
        <v>#DIV/0!</v>
      </c>
      <c r="E681" s="57">
        <f t="shared" si="52"/>
        <v>1</v>
      </c>
      <c r="F681" s="57" t="e">
        <f t="shared" si="50"/>
        <v>#DIV/0!</v>
      </c>
      <c r="G681" s="57" t="e">
        <f t="shared" si="51"/>
        <v>#DIV/0!</v>
      </c>
      <c r="H681" s="129">
        <f>'Table 4 - Asset Cashflows'!D194+'Table 4 - Asset Cashflows'!E194</f>
        <v>0</v>
      </c>
    </row>
    <row r="682" spans="1:8" x14ac:dyDescent="0.25">
      <c r="A682" s="123">
        <f t="shared" si="49"/>
        <v>187</v>
      </c>
      <c r="B682" s="77">
        <f>(1+_xlfn.XLOOKUP(INT(($A682-1)/12)+1,'ZC Curve'!$B$8:$B$107,'ZC Curve'!U$9:U$108,,0))^(1/12)-1</f>
        <v>0</v>
      </c>
      <c r="C682" s="77" t="e">
        <f>(1+_xlfn.XLOOKUP(INT(($A682-1)/12)+1,'ZC Curve'!$B$8:$B$107,'ZC Curve'!V$9:V$108,,0))^(1/12)-1</f>
        <v>#DIV/0!</v>
      </c>
      <c r="D682" s="77" t="e">
        <f>(1+_xlfn.XLOOKUP(INT(($A682-1)/12)+1,'ZC Curve'!$B$8:$B$107,'ZC Curve'!W$9:W$108,,0))^(1/12)-1</f>
        <v>#DIV/0!</v>
      </c>
      <c r="E682" s="57">
        <f t="shared" si="52"/>
        <v>1</v>
      </c>
      <c r="F682" s="57" t="e">
        <f t="shared" si="50"/>
        <v>#DIV/0!</v>
      </c>
      <c r="G682" s="57" t="e">
        <f t="shared" si="51"/>
        <v>#DIV/0!</v>
      </c>
      <c r="H682" s="129">
        <f>'Table 4 - Asset Cashflows'!D195+'Table 4 - Asset Cashflows'!E195</f>
        <v>0</v>
      </c>
    </row>
    <row r="683" spans="1:8" x14ac:dyDescent="0.25">
      <c r="A683" s="123">
        <f t="shared" si="49"/>
        <v>188</v>
      </c>
      <c r="B683" s="77">
        <f>(1+_xlfn.XLOOKUP(INT(($A683-1)/12)+1,'ZC Curve'!$B$8:$B$107,'ZC Curve'!U$9:U$108,,0))^(1/12)-1</f>
        <v>0</v>
      </c>
      <c r="C683" s="77" t="e">
        <f>(1+_xlfn.XLOOKUP(INT(($A683-1)/12)+1,'ZC Curve'!$B$8:$B$107,'ZC Curve'!V$9:V$108,,0))^(1/12)-1</f>
        <v>#DIV/0!</v>
      </c>
      <c r="D683" s="77" t="e">
        <f>(1+_xlfn.XLOOKUP(INT(($A683-1)/12)+1,'ZC Curve'!$B$8:$B$107,'ZC Curve'!W$9:W$108,,0))^(1/12)-1</f>
        <v>#DIV/0!</v>
      </c>
      <c r="E683" s="57">
        <f t="shared" si="52"/>
        <v>1</v>
      </c>
      <c r="F683" s="57" t="e">
        <f t="shared" si="50"/>
        <v>#DIV/0!</v>
      </c>
      <c r="G683" s="57" t="e">
        <f t="shared" si="51"/>
        <v>#DIV/0!</v>
      </c>
      <c r="H683" s="129">
        <f>'Table 4 - Asset Cashflows'!D196+'Table 4 - Asset Cashflows'!E196</f>
        <v>0</v>
      </c>
    </row>
    <row r="684" spans="1:8" x14ac:dyDescent="0.25">
      <c r="A684" s="123">
        <f t="shared" si="49"/>
        <v>189</v>
      </c>
      <c r="B684" s="77">
        <f>(1+_xlfn.XLOOKUP(INT(($A684-1)/12)+1,'ZC Curve'!$B$8:$B$107,'ZC Curve'!U$9:U$108,,0))^(1/12)-1</f>
        <v>0</v>
      </c>
      <c r="C684" s="77" t="e">
        <f>(1+_xlfn.XLOOKUP(INT(($A684-1)/12)+1,'ZC Curve'!$B$8:$B$107,'ZC Curve'!V$9:V$108,,0))^(1/12)-1</f>
        <v>#DIV/0!</v>
      </c>
      <c r="D684" s="77" t="e">
        <f>(1+_xlfn.XLOOKUP(INT(($A684-1)/12)+1,'ZC Curve'!$B$8:$B$107,'ZC Curve'!W$9:W$108,,0))^(1/12)-1</f>
        <v>#DIV/0!</v>
      </c>
      <c r="E684" s="57">
        <f t="shared" si="52"/>
        <v>1</v>
      </c>
      <c r="F684" s="57" t="e">
        <f t="shared" si="50"/>
        <v>#DIV/0!</v>
      </c>
      <c r="G684" s="57" t="e">
        <f t="shared" si="51"/>
        <v>#DIV/0!</v>
      </c>
      <c r="H684" s="129">
        <f>'Table 4 - Asset Cashflows'!D197+'Table 4 - Asset Cashflows'!E197</f>
        <v>0</v>
      </c>
    </row>
    <row r="685" spans="1:8" x14ac:dyDescent="0.25">
      <c r="A685" s="123">
        <f t="shared" si="49"/>
        <v>190</v>
      </c>
      <c r="B685" s="77">
        <f>(1+_xlfn.XLOOKUP(INT(($A685-1)/12)+1,'ZC Curve'!$B$8:$B$107,'ZC Curve'!U$9:U$108,,0))^(1/12)-1</f>
        <v>0</v>
      </c>
      <c r="C685" s="77" t="e">
        <f>(1+_xlfn.XLOOKUP(INT(($A685-1)/12)+1,'ZC Curve'!$B$8:$B$107,'ZC Curve'!V$9:V$108,,0))^(1/12)-1</f>
        <v>#DIV/0!</v>
      </c>
      <c r="D685" s="77" t="e">
        <f>(1+_xlfn.XLOOKUP(INT(($A685-1)/12)+1,'ZC Curve'!$B$8:$B$107,'ZC Curve'!W$9:W$108,,0))^(1/12)-1</f>
        <v>#DIV/0!</v>
      </c>
      <c r="E685" s="57">
        <f t="shared" si="52"/>
        <v>1</v>
      </c>
      <c r="F685" s="57" t="e">
        <f t="shared" si="50"/>
        <v>#DIV/0!</v>
      </c>
      <c r="G685" s="57" t="e">
        <f t="shared" si="51"/>
        <v>#DIV/0!</v>
      </c>
      <c r="H685" s="129">
        <f>'Table 4 - Asset Cashflows'!D198+'Table 4 - Asset Cashflows'!E198</f>
        <v>0</v>
      </c>
    </row>
    <row r="686" spans="1:8" x14ac:dyDescent="0.25">
      <c r="A686" s="123">
        <f t="shared" si="49"/>
        <v>191</v>
      </c>
      <c r="B686" s="77">
        <f>(1+_xlfn.XLOOKUP(INT(($A686-1)/12)+1,'ZC Curve'!$B$8:$B$107,'ZC Curve'!U$9:U$108,,0))^(1/12)-1</f>
        <v>0</v>
      </c>
      <c r="C686" s="77" t="e">
        <f>(1+_xlfn.XLOOKUP(INT(($A686-1)/12)+1,'ZC Curve'!$B$8:$B$107,'ZC Curve'!V$9:V$108,,0))^(1/12)-1</f>
        <v>#DIV/0!</v>
      </c>
      <c r="D686" s="77" t="e">
        <f>(1+_xlfn.XLOOKUP(INT(($A686-1)/12)+1,'ZC Curve'!$B$8:$B$107,'ZC Curve'!W$9:W$108,,0))^(1/12)-1</f>
        <v>#DIV/0!</v>
      </c>
      <c r="E686" s="57">
        <f t="shared" si="52"/>
        <v>1</v>
      </c>
      <c r="F686" s="57" t="e">
        <f t="shared" si="50"/>
        <v>#DIV/0!</v>
      </c>
      <c r="G686" s="57" t="e">
        <f t="shared" si="51"/>
        <v>#DIV/0!</v>
      </c>
      <c r="H686" s="129">
        <f>'Table 4 - Asset Cashflows'!D199+'Table 4 - Asset Cashflows'!E199</f>
        <v>0</v>
      </c>
    </row>
    <row r="687" spans="1:8" x14ac:dyDescent="0.25">
      <c r="A687" s="123">
        <f t="shared" si="49"/>
        <v>192</v>
      </c>
      <c r="B687" s="77">
        <f>(1+_xlfn.XLOOKUP(INT(($A687-1)/12)+1,'ZC Curve'!$B$8:$B$107,'ZC Curve'!U$9:U$108,,0))^(1/12)-1</f>
        <v>0</v>
      </c>
      <c r="C687" s="77" t="e">
        <f>(1+_xlfn.XLOOKUP(INT(($A687-1)/12)+1,'ZC Curve'!$B$8:$B$107,'ZC Curve'!V$9:V$108,,0))^(1/12)-1</f>
        <v>#DIV/0!</v>
      </c>
      <c r="D687" s="77" t="e">
        <f>(1+_xlfn.XLOOKUP(INT(($A687-1)/12)+1,'ZC Curve'!$B$8:$B$107,'ZC Curve'!W$9:W$108,,0))^(1/12)-1</f>
        <v>#DIV/0!</v>
      </c>
      <c r="E687" s="57">
        <f t="shared" si="52"/>
        <v>1</v>
      </c>
      <c r="F687" s="57" t="e">
        <f t="shared" si="50"/>
        <v>#DIV/0!</v>
      </c>
      <c r="G687" s="57" t="e">
        <f t="shared" si="51"/>
        <v>#DIV/0!</v>
      </c>
      <c r="H687" s="129">
        <f>'Table 4 - Asset Cashflows'!D200+'Table 4 - Asset Cashflows'!E200</f>
        <v>0</v>
      </c>
    </row>
    <row r="688" spans="1:8" x14ac:dyDescent="0.25">
      <c r="A688" s="123">
        <f t="shared" si="49"/>
        <v>193</v>
      </c>
      <c r="B688" s="77">
        <f>(1+_xlfn.XLOOKUP(INT(($A688-1)/12)+1,'ZC Curve'!$B$8:$B$107,'ZC Curve'!U$9:U$108,,0))^(1/12)-1</f>
        <v>0</v>
      </c>
      <c r="C688" s="77" t="e">
        <f>(1+_xlfn.XLOOKUP(INT(($A688-1)/12)+1,'ZC Curve'!$B$8:$B$107,'ZC Curve'!V$9:V$108,,0))^(1/12)-1</f>
        <v>#DIV/0!</v>
      </c>
      <c r="D688" s="77" t="e">
        <f>(1+_xlfn.XLOOKUP(INT(($A688-1)/12)+1,'ZC Curve'!$B$8:$B$107,'ZC Curve'!W$9:W$108,,0))^(1/12)-1</f>
        <v>#DIV/0!</v>
      </c>
      <c r="E688" s="57">
        <f t="shared" si="52"/>
        <v>1</v>
      </c>
      <c r="F688" s="57" t="e">
        <f t="shared" si="50"/>
        <v>#DIV/0!</v>
      </c>
      <c r="G688" s="57" t="e">
        <f t="shared" si="51"/>
        <v>#DIV/0!</v>
      </c>
      <c r="H688" s="129">
        <f>'Table 4 - Asset Cashflows'!D201+'Table 4 - Asset Cashflows'!E201</f>
        <v>0</v>
      </c>
    </row>
    <row r="689" spans="1:8" x14ac:dyDescent="0.25">
      <c r="A689" s="123">
        <f t="shared" ref="A689:A752" si="53">A688+1</f>
        <v>194</v>
      </c>
      <c r="B689" s="77">
        <f>(1+_xlfn.XLOOKUP(INT(($A689-1)/12)+1,'ZC Curve'!$B$8:$B$107,'ZC Curve'!U$9:U$108,,0))^(1/12)-1</f>
        <v>0</v>
      </c>
      <c r="C689" s="77" t="e">
        <f>(1+_xlfn.XLOOKUP(INT(($A689-1)/12)+1,'ZC Curve'!$B$8:$B$107,'ZC Curve'!V$9:V$108,,0))^(1/12)-1</f>
        <v>#DIV/0!</v>
      </c>
      <c r="D689" s="77" t="e">
        <f>(1+_xlfn.XLOOKUP(INT(($A689-1)/12)+1,'ZC Curve'!$B$8:$B$107,'ZC Curve'!W$9:W$108,,0))^(1/12)-1</f>
        <v>#DIV/0!</v>
      </c>
      <c r="E689" s="57">
        <f t="shared" si="52"/>
        <v>1</v>
      </c>
      <c r="F689" s="57" t="e">
        <f t="shared" ref="F689:F752" si="54">F688/(1+C689)</f>
        <v>#DIV/0!</v>
      </c>
      <c r="G689" s="57" t="e">
        <f t="shared" ref="G689:G752" si="55">G688/(1+D689)</f>
        <v>#DIV/0!</v>
      </c>
      <c r="H689" s="129">
        <f>'Table 4 - Asset Cashflows'!D202+'Table 4 - Asset Cashflows'!E202</f>
        <v>0</v>
      </c>
    </row>
    <row r="690" spans="1:8" x14ac:dyDescent="0.25">
      <c r="A690" s="123">
        <f t="shared" si="53"/>
        <v>195</v>
      </c>
      <c r="B690" s="77">
        <f>(1+_xlfn.XLOOKUP(INT(($A690-1)/12)+1,'ZC Curve'!$B$8:$B$107,'ZC Curve'!U$9:U$108,,0))^(1/12)-1</f>
        <v>0</v>
      </c>
      <c r="C690" s="77" t="e">
        <f>(1+_xlfn.XLOOKUP(INT(($A690-1)/12)+1,'ZC Curve'!$B$8:$B$107,'ZC Curve'!V$9:V$108,,0))^(1/12)-1</f>
        <v>#DIV/0!</v>
      </c>
      <c r="D690" s="77" t="e">
        <f>(1+_xlfn.XLOOKUP(INT(($A690-1)/12)+1,'ZC Curve'!$B$8:$B$107,'ZC Curve'!W$9:W$108,,0))^(1/12)-1</f>
        <v>#DIV/0!</v>
      </c>
      <c r="E690" s="57">
        <f t="shared" ref="E690:E753" si="56">E689/(1+B690)</f>
        <v>1</v>
      </c>
      <c r="F690" s="57" t="e">
        <f t="shared" si="54"/>
        <v>#DIV/0!</v>
      </c>
      <c r="G690" s="57" t="e">
        <f t="shared" si="55"/>
        <v>#DIV/0!</v>
      </c>
      <c r="H690" s="129">
        <f>'Table 4 - Asset Cashflows'!D203+'Table 4 - Asset Cashflows'!E203</f>
        <v>0</v>
      </c>
    </row>
    <row r="691" spans="1:8" x14ac:dyDescent="0.25">
      <c r="A691" s="123">
        <f t="shared" si="53"/>
        <v>196</v>
      </c>
      <c r="B691" s="77">
        <f>(1+_xlfn.XLOOKUP(INT(($A691-1)/12)+1,'ZC Curve'!$B$8:$B$107,'ZC Curve'!U$9:U$108,,0))^(1/12)-1</f>
        <v>0</v>
      </c>
      <c r="C691" s="77" t="e">
        <f>(1+_xlfn.XLOOKUP(INT(($A691-1)/12)+1,'ZC Curve'!$B$8:$B$107,'ZC Curve'!V$9:V$108,,0))^(1/12)-1</f>
        <v>#DIV/0!</v>
      </c>
      <c r="D691" s="77" t="e">
        <f>(1+_xlfn.XLOOKUP(INT(($A691-1)/12)+1,'ZC Curve'!$B$8:$B$107,'ZC Curve'!W$9:W$108,,0))^(1/12)-1</f>
        <v>#DIV/0!</v>
      </c>
      <c r="E691" s="57">
        <f t="shared" si="56"/>
        <v>1</v>
      </c>
      <c r="F691" s="57" t="e">
        <f t="shared" si="54"/>
        <v>#DIV/0!</v>
      </c>
      <c r="G691" s="57" t="e">
        <f t="shared" si="55"/>
        <v>#DIV/0!</v>
      </c>
      <c r="H691" s="129">
        <f>'Table 4 - Asset Cashflows'!D204+'Table 4 - Asset Cashflows'!E204</f>
        <v>0</v>
      </c>
    </row>
    <row r="692" spans="1:8" x14ac:dyDescent="0.25">
      <c r="A692" s="123">
        <f t="shared" si="53"/>
        <v>197</v>
      </c>
      <c r="B692" s="77">
        <f>(1+_xlfn.XLOOKUP(INT(($A692-1)/12)+1,'ZC Curve'!$B$8:$B$107,'ZC Curve'!U$9:U$108,,0))^(1/12)-1</f>
        <v>0</v>
      </c>
      <c r="C692" s="77" t="e">
        <f>(1+_xlfn.XLOOKUP(INT(($A692-1)/12)+1,'ZC Curve'!$B$8:$B$107,'ZC Curve'!V$9:V$108,,0))^(1/12)-1</f>
        <v>#DIV/0!</v>
      </c>
      <c r="D692" s="77" t="e">
        <f>(1+_xlfn.XLOOKUP(INT(($A692-1)/12)+1,'ZC Curve'!$B$8:$B$107,'ZC Curve'!W$9:W$108,,0))^(1/12)-1</f>
        <v>#DIV/0!</v>
      </c>
      <c r="E692" s="57">
        <f t="shared" si="56"/>
        <v>1</v>
      </c>
      <c r="F692" s="57" t="e">
        <f t="shared" si="54"/>
        <v>#DIV/0!</v>
      </c>
      <c r="G692" s="57" t="e">
        <f t="shared" si="55"/>
        <v>#DIV/0!</v>
      </c>
      <c r="H692" s="129">
        <f>'Table 4 - Asset Cashflows'!D205+'Table 4 - Asset Cashflows'!E205</f>
        <v>0</v>
      </c>
    </row>
    <row r="693" spans="1:8" x14ac:dyDescent="0.25">
      <c r="A693" s="123">
        <f t="shared" si="53"/>
        <v>198</v>
      </c>
      <c r="B693" s="77">
        <f>(1+_xlfn.XLOOKUP(INT(($A693-1)/12)+1,'ZC Curve'!$B$8:$B$107,'ZC Curve'!U$9:U$108,,0))^(1/12)-1</f>
        <v>0</v>
      </c>
      <c r="C693" s="77" t="e">
        <f>(1+_xlfn.XLOOKUP(INT(($A693-1)/12)+1,'ZC Curve'!$B$8:$B$107,'ZC Curve'!V$9:V$108,,0))^(1/12)-1</f>
        <v>#DIV/0!</v>
      </c>
      <c r="D693" s="77" t="e">
        <f>(1+_xlfn.XLOOKUP(INT(($A693-1)/12)+1,'ZC Curve'!$B$8:$B$107,'ZC Curve'!W$9:W$108,,0))^(1/12)-1</f>
        <v>#DIV/0!</v>
      </c>
      <c r="E693" s="57">
        <f t="shared" si="56"/>
        <v>1</v>
      </c>
      <c r="F693" s="57" t="e">
        <f t="shared" si="54"/>
        <v>#DIV/0!</v>
      </c>
      <c r="G693" s="57" t="e">
        <f t="shared" si="55"/>
        <v>#DIV/0!</v>
      </c>
      <c r="H693" s="129">
        <f>'Table 4 - Asset Cashflows'!D206+'Table 4 - Asset Cashflows'!E206</f>
        <v>0</v>
      </c>
    </row>
    <row r="694" spans="1:8" x14ac:dyDescent="0.25">
      <c r="A694" s="123">
        <f t="shared" si="53"/>
        <v>199</v>
      </c>
      <c r="B694" s="77">
        <f>(1+_xlfn.XLOOKUP(INT(($A694-1)/12)+1,'ZC Curve'!$B$8:$B$107,'ZC Curve'!U$9:U$108,,0))^(1/12)-1</f>
        <v>0</v>
      </c>
      <c r="C694" s="77" t="e">
        <f>(1+_xlfn.XLOOKUP(INT(($A694-1)/12)+1,'ZC Curve'!$B$8:$B$107,'ZC Curve'!V$9:V$108,,0))^(1/12)-1</f>
        <v>#DIV/0!</v>
      </c>
      <c r="D694" s="77" t="e">
        <f>(1+_xlfn.XLOOKUP(INT(($A694-1)/12)+1,'ZC Curve'!$B$8:$B$107,'ZC Curve'!W$9:W$108,,0))^(1/12)-1</f>
        <v>#DIV/0!</v>
      </c>
      <c r="E694" s="57">
        <f t="shared" si="56"/>
        <v>1</v>
      </c>
      <c r="F694" s="57" t="e">
        <f t="shared" si="54"/>
        <v>#DIV/0!</v>
      </c>
      <c r="G694" s="57" t="e">
        <f t="shared" si="55"/>
        <v>#DIV/0!</v>
      </c>
      <c r="H694" s="129">
        <f>'Table 4 - Asset Cashflows'!D207+'Table 4 - Asset Cashflows'!E207</f>
        <v>0</v>
      </c>
    </row>
    <row r="695" spans="1:8" x14ac:dyDescent="0.25">
      <c r="A695" s="123">
        <f t="shared" si="53"/>
        <v>200</v>
      </c>
      <c r="B695" s="77">
        <f>(1+_xlfn.XLOOKUP(INT(($A695-1)/12)+1,'ZC Curve'!$B$8:$B$107,'ZC Curve'!U$9:U$108,,0))^(1/12)-1</f>
        <v>0</v>
      </c>
      <c r="C695" s="77" t="e">
        <f>(1+_xlfn.XLOOKUP(INT(($A695-1)/12)+1,'ZC Curve'!$B$8:$B$107,'ZC Curve'!V$9:V$108,,0))^(1/12)-1</f>
        <v>#DIV/0!</v>
      </c>
      <c r="D695" s="77" t="e">
        <f>(1+_xlfn.XLOOKUP(INT(($A695-1)/12)+1,'ZC Curve'!$B$8:$B$107,'ZC Curve'!W$9:W$108,,0))^(1/12)-1</f>
        <v>#DIV/0!</v>
      </c>
      <c r="E695" s="57">
        <f t="shared" si="56"/>
        <v>1</v>
      </c>
      <c r="F695" s="57" t="e">
        <f t="shared" si="54"/>
        <v>#DIV/0!</v>
      </c>
      <c r="G695" s="57" t="e">
        <f t="shared" si="55"/>
        <v>#DIV/0!</v>
      </c>
      <c r="H695" s="129">
        <f>'Table 4 - Asset Cashflows'!D208+'Table 4 - Asset Cashflows'!E208</f>
        <v>0</v>
      </c>
    </row>
    <row r="696" spans="1:8" x14ac:dyDescent="0.25">
      <c r="A696" s="123">
        <f t="shared" si="53"/>
        <v>201</v>
      </c>
      <c r="B696" s="77">
        <f>(1+_xlfn.XLOOKUP(INT(($A696-1)/12)+1,'ZC Curve'!$B$8:$B$107,'ZC Curve'!U$9:U$108,,0))^(1/12)-1</f>
        <v>0</v>
      </c>
      <c r="C696" s="77" t="e">
        <f>(1+_xlfn.XLOOKUP(INT(($A696-1)/12)+1,'ZC Curve'!$B$8:$B$107,'ZC Curve'!V$9:V$108,,0))^(1/12)-1</f>
        <v>#DIV/0!</v>
      </c>
      <c r="D696" s="77" t="e">
        <f>(1+_xlfn.XLOOKUP(INT(($A696-1)/12)+1,'ZC Curve'!$B$8:$B$107,'ZC Curve'!W$9:W$108,,0))^(1/12)-1</f>
        <v>#DIV/0!</v>
      </c>
      <c r="E696" s="57">
        <f t="shared" si="56"/>
        <v>1</v>
      </c>
      <c r="F696" s="57" t="e">
        <f t="shared" si="54"/>
        <v>#DIV/0!</v>
      </c>
      <c r="G696" s="57" t="e">
        <f t="shared" si="55"/>
        <v>#DIV/0!</v>
      </c>
      <c r="H696" s="129">
        <f>'Table 4 - Asset Cashflows'!D209+'Table 4 - Asset Cashflows'!E209</f>
        <v>0</v>
      </c>
    </row>
    <row r="697" spans="1:8" x14ac:dyDescent="0.25">
      <c r="A697" s="123">
        <f t="shared" si="53"/>
        <v>202</v>
      </c>
      <c r="B697" s="77">
        <f>(1+_xlfn.XLOOKUP(INT(($A697-1)/12)+1,'ZC Curve'!$B$8:$B$107,'ZC Curve'!U$9:U$108,,0))^(1/12)-1</f>
        <v>0</v>
      </c>
      <c r="C697" s="77" t="e">
        <f>(1+_xlfn.XLOOKUP(INT(($A697-1)/12)+1,'ZC Curve'!$B$8:$B$107,'ZC Curve'!V$9:V$108,,0))^(1/12)-1</f>
        <v>#DIV/0!</v>
      </c>
      <c r="D697" s="77" t="e">
        <f>(1+_xlfn.XLOOKUP(INT(($A697-1)/12)+1,'ZC Curve'!$B$8:$B$107,'ZC Curve'!W$9:W$108,,0))^(1/12)-1</f>
        <v>#DIV/0!</v>
      </c>
      <c r="E697" s="57">
        <f t="shared" si="56"/>
        <v>1</v>
      </c>
      <c r="F697" s="57" t="e">
        <f t="shared" si="54"/>
        <v>#DIV/0!</v>
      </c>
      <c r="G697" s="57" t="e">
        <f t="shared" si="55"/>
        <v>#DIV/0!</v>
      </c>
      <c r="H697" s="129">
        <f>'Table 4 - Asset Cashflows'!D210+'Table 4 - Asset Cashflows'!E210</f>
        <v>0</v>
      </c>
    </row>
    <row r="698" spans="1:8" x14ac:dyDescent="0.25">
      <c r="A698" s="123">
        <f t="shared" si="53"/>
        <v>203</v>
      </c>
      <c r="B698" s="77">
        <f>(1+_xlfn.XLOOKUP(INT(($A698-1)/12)+1,'ZC Curve'!$B$8:$B$107,'ZC Curve'!U$9:U$108,,0))^(1/12)-1</f>
        <v>0</v>
      </c>
      <c r="C698" s="77" t="e">
        <f>(1+_xlfn.XLOOKUP(INT(($A698-1)/12)+1,'ZC Curve'!$B$8:$B$107,'ZC Curve'!V$9:V$108,,0))^(1/12)-1</f>
        <v>#DIV/0!</v>
      </c>
      <c r="D698" s="77" t="e">
        <f>(1+_xlfn.XLOOKUP(INT(($A698-1)/12)+1,'ZC Curve'!$B$8:$B$107,'ZC Curve'!W$9:W$108,,0))^(1/12)-1</f>
        <v>#DIV/0!</v>
      </c>
      <c r="E698" s="57">
        <f t="shared" si="56"/>
        <v>1</v>
      </c>
      <c r="F698" s="57" t="e">
        <f t="shared" si="54"/>
        <v>#DIV/0!</v>
      </c>
      <c r="G698" s="57" t="e">
        <f t="shared" si="55"/>
        <v>#DIV/0!</v>
      </c>
      <c r="H698" s="129">
        <f>'Table 4 - Asset Cashflows'!D211+'Table 4 - Asset Cashflows'!E211</f>
        <v>0</v>
      </c>
    </row>
    <row r="699" spans="1:8" x14ac:dyDescent="0.25">
      <c r="A699" s="123">
        <f t="shared" si="53"/>
        <v>204</v>
      </c>
      <c r="B699" s="77">
        <f>(1+_xlfn.XLOOKUP(INT(($A699-1)/12)+1,'ZC Curve'!$B$8:$B$107,'ZC Curve'!U$9:U$108,,0))^(1/12)-1</f>
        <v>0</v>
      </c>
      <c r="C699" s="77" t="e">
        <f>(1+_xlfn.XLOOKUP(INT(($A699-1)/12)+1,'ZC Curve'!$B$8:$B$107,'ZC Curve'!V$9:V$108,,0))^(1/12)-1</f>
        <v>#DIV/0!</v>
      </c>
      <c r="D699" s="77" t="e">
        <f>(1+_xlfn.XLOOKUP(INT(($A699-1)/12)+1,'ZC Curve'!$B$8:$B$107,'ZC Curve'!W$9:W$108,,0))^(1/12)-1</f>
        <v>#DIV/0!</v>
      </c>
      <c r="E699" s="57">
        <f t="shared" si="56"/>
        <v>1</v>
      </c>
      <c r="F699" s="57" t="e">
        <f t="shared" si="54"/>
        <v>#DIV/0!</v>
      </c>
      <c r="G699" s="57" t="e">
        <f t="shared" si="55"/>
        <v>#DIV/0!</v>
      </c>
      <c r="H699" s="129">
        <f>'Table 4 - Asset Cashflows'!D212+'Table 4 - Asset Cashflows'!E212</f>
        <v>0</v>
      </c>
    </row>
    <row r="700" spans="1:8" x14ac:dyDescent="0.25">
      <c r="A700" s="123">
        <f t="shared" si="53"/>
        <v>205</v>
      </c>
      <c r="B700" s="77">
        <f>(1+_xlfn.XLOOKUP(INT(($A700-1)/12)+1,'ZC Curve'!$B$8:$B$107,'ZC Curve'!U$9:U$108,,0))^(1/12)-1</f>
        <v>0</v>
      </c>
      <c r="C700" s="77" t="e">
        <f>(1+_xlfn.XLOOKUP(INT(($A700-1)/12)+1,'ZC Curve'!$B$8:$B$107,'ZC Curve'!V$9:V$108,,0))^(1/12)-1</f>
        <v>#DIV/0!</v>
      </c>
      <c r="D700" s="77" t="e">
        <f>(1+_xlfn.XLOOKUP(INT(($A700-1)/12)+1,'ZC Curve'!$B$8:$B$107,'ZC Curve'!W$9:W$108,,0))^(1/12)-1</f>
        <v>#DIV/0!</v>
      </c>
      <c r="E700" s="57">
        <f t="shared" si="56"/>
        <v>1</v>
      </c>
      <c r="F700" s="57" t="e">
        <f t="shared" si="54"/>
        <v>#DIV/0!</v>
      </c>
      <c r="G700" s="57" t="e">
        <f t="shared" si="55"/>
        <v>#DIV/0!</v>
      </c>
      <c r="H700" s="129">
        <f>'Table 4 - Asset Cashflows'!D213+'Table 4 - Asset Cashflows'!E213</f>
        <v>0</v>
      </c>
    </row>
    <row r="701" spans="1:8" x14ac:dyDescent="0.25">
      <c r="A701" s="123">
        <f t="shared" si="53"/>
        <v>206</v>
      </c>
      <c r="B701" s="77">
        <f>(1+_xlfn.XLOOKUP(INT(($A701-1)/12)+1,'ZC Curve'!$B$8:$B$107,'ZC Curve'!U$9:U$108,,0))^(1/12)-1</f>
        <v>0</v>
      </c>
      <c r="C701" s="77" t="e">
        <f>(1+_xlfn.XLOOKUP(INT(($A701-1)/12)+1,'ZC Curve'!$B$8:$B$107,'ZC Curve'!V$9:V$108,,0))^(1/12)-1</f>
        <v>#DIV/0!</v>
      </c>
      <c r="D701" s="77" t="e">
        <f>(1+_xlfn.XLOOKUP(INT(($A701-1)/12)+1,'ZC Curve'!$B$8:$B$107,'ZC Curve'!W$9:W$108,,0))^(1/12)-1</f>
        <v>#DIV/0!</v>
      </c>
      <c r="E701" s="57">
        <f t="shared" si="56"/>
        <v>1</v>
      </c>
      <c r="F701" s="57" t="e">
        <f t="shared" si="54"/>
        <v>#DIV/0!</v>
      </c>
      <c r="G701" s="57" t="e">
        <f t="shared" si="55"/>
        <v>#DIV/0!</v>
      </c>
      <c r="H701" s="129">
        <f>'Table 4 - Asset Cashflows'!D214+'Table 4 - Asset Cashflows'!E214</f>
        <v>0</v>
      </c>
    </row>
    <row r="702" spans="1:8" x14ac:dyDescent="0.25">
      <c r="A702" s="123">
        <f t="shared" si="53"/>
        <v>207</v>
      </c>
      <c r="B702" s="77">
        <f>(1+_xlfn.XLOOKUP(INT(($A702-1)/12)+1,'ZC Curve'!$B$8:$B$107,'ZC Curve'!U$9:U$108,,0))^(1/12)-1</f>
        <v>0</v>
      </c>
      <c r="C702" s="77" t="e">
        <f>(1+_xlfn.XLOOKUP(INT(($A702-1)/12)+1,'ZC Curve'!$B$8:$B$107,'ZC Curve'!V$9:V$108,,0))^(1/12)-1</f>
        <v>#DIV/0!</v>
      </c>
      <c r="D702" s="77" t="e">
        <f>(1+_xlfn.XLOOKUP(INT(($A702-1)/12)+1,'ZC Curve'!$B$8:$B$107,'ZC Curve'!W$9:W$108,,0))^(1/12)-1</f>
        <v>#DIV/0!</v>
      </c>
      <c r="E702" s="57">
        <f t="shared" si="56"/>
        <v>1</v>
      </c>
      <c r="F702" s="57" t="e">
        <f t="shared" si="54"/>
        <v>#DIV/0!</v>
      </c>
      <c r="G702" s="57" t="e">
        <f t="shared" si="55"/>
        <v>#DIV/0!</v>
      </c>
      <c r="H702" s="129">
        <f>'Table 4 - Asset Cashflows'!D215+'Table 4 - Asset Cashflows'!E215</f>
        <v>0</v>
      </c>
    </row>
    <row r="703" spans="1:8" x14ac:dyDescent="0.25">
      <c r="A703" s="123">
        <f t="shared" si="53"/>
        <v>208</v>
      </c>
      <c r="B703" s="77">
        <f>(1+_xlfn.XLOOKUP(INT(($A703-1)/12)+1,'ZC Curve'!$B$8:$B$107,'ZC Curve'!U$9:U$108,,0))^(1/12)-1</f>
        <v>0</v>
      </c>
      <c r="C703" s="77" t="e">
        <f>(1+_xlfn.XLOOKUP(INT(($A703-1)/12)+1,'ZC Curve'!$B$8:$B$107,'ZC Curve'!V$9:V$108,,0))^(1/12)-1</f>
        <v>#DIV/0!</v>
      </c>
      <c r="D703" s="77" t="e">
        <f>(1+_xlfn.XLOOKUP(INT(($A703-1)/12)+1,'ZC Curve'!$B$8:$B$107,'ZC Curve'!W$9:W$108,,0))^(1/12)-1</f>
        <v>#DIV/0!</v>
      </c>
      <c r="E703" s="57">
        <f t="shared" si="56"/>
        <v>1</v>
      </c>
      <c r="F703" s="57" t="e">
        <f t="shared" si="54"/>
        <v>#DIV/0!</v>
      </c>
      <c r="G703" s="57" t="e">
        <f t="shared" si="55"/>
        <v>#DIV/0!</v>
      </c>
      <c r="H703" s="129">
        <f>'Table 4 - Asset Cashflows'!D216+'Table 4 - Asset Cashflows'!E216</f>
        <v>0</v>
      </c>
    </row>
    <row r="704" spans="1:8" x14ac:dyDescent="0.25">
      <c r="A704" s="123">
        <f t="shared" si="53"/>
        <v>209</v>
      </c>
      <c r="B704" s="77">
        <f>(1+_xlfn.XLOOKUP(INT(($A704-1)/12)+1,'ZC Curve'!$B$8:$B$107,'ZC Curve'!U$9:U$108,,0))^(1/12)-1</f>
        <v>0</v>
      </c>
      <c r="C704" s="77" t="e">
        <f>(1+_xlfn.XLOOKUP(INT(($A704-1)/12)+1,'ZC Curve'!$B$8:$B$107,'ZC Curve'!V$9:V$108,,0))^(1/12)-1</f>
        <v>#DIV/0!</v>
      </c>
      <c r="D704" s="77" t="e">
        <f>(1+_xlfn.XLOOKUP(INT(($A704-1)/12)+1,'ZC Curve'!$B$8:$B$107,'ZC Curve'!W$9:W$108,,0))^(1/12)-1</f>
        <v>#DIV/0!</v>
      </c>
      <c r="E704" s="57">
        <f t="shared" si="56"/>
        <v>1</v>
      </c>
      <c r="F704" s="57" t="e">
        <f t="shared" si="54"/>
        <v>#DIV/0!</v>
      </c>
      <c r="G704" s="57" t="e">
        <f t="shared" si="55"/>
        <v>#DIV/0!</v>
      </c>
      <c r="H704" s="129">
        <f>'Table 4 - Asset Cashflows'!D217+'Table 4 - Asset Cashflows'!E217</f>
        <v>0</v>
      </c>
    </row>
    <row r="705" spans="1:8" x14ac:dyDescent="0.25">
      <c r="A705" s="123">
        <f t="shared" si="53"/>
        <v>210</v>
      </c>
      <c r="B705" s="77">
        <f>(1+_xlfn.XLOOKUP(INT(($A705-1)/12)+1,'ZC Curve'!$B$8:$B$107,'ZC Curve'!U$9:U$108,,0))^(1/12)-1</f>
        <v>0</v>
      </c>
      <c r="C705" s="77" t="e">
        <f>(1+_xlfn.XLOOKUP(INT(($A705-1)/12)+1,'ZC Curve'!$B$8:$B$107,'ZC Curve'!V$9:V$108,,0))^(1/12)-1</f>
        <v>#DIV/0!</v>
      </c>
      <c r="D705" s="77" t="e">
        <f>(1+_xlfn.XLOOKUP(INT(($A705-1)/12)+1,'ZC Curve'!$B$8:$B$107,'ZC Curve'!W$9:W$108,,0))^(1/12)-1</f>
        <v>#DIV/0!</v>
      </c>
      <c r="E705" s="57">
        <f t="shared" si="56"/>
        <v>1</v>
      </c>
      <c r="F705" s="57" t="e">
        <f t="shared" si="54"/>
        <v>#DIV/0!</v>
      </c>
      <c r="G705" s="57" t="e">
        <f t="shared" si="55"/>
        <v>#DIV/0!</v>
      </c>
      <c r="H705" s="129">
        <f>'Table 4 - Asset Cashflows'!D218+'Table 4 - Asset Cashflows'!E218</f>
        <v>0</v>
      </c>
    </row>
    <row r="706" spans="1:8" x14ac:dyDescent="0.25">
      <c r="A706" s="123">
        <f t="shared" si="53"/>
        <v>211</v>
      </c>
      <c r="B706" s="77">
        <f>(1+_xlfn.XLOOKUP(INT(($A706-1)/12)+1,'ZC Curve'!$B$8:$B$107,'ZC Curve'!U$9:U$108,,0))^(1/12)-1</f>
        <v>0</v>
      </c>
      <c r="C706" s="77" t="e">
        <f>(1+_xlfn.XLOOKUP(INT(($A706-1)/12)+1,'ZC Curve'!$B$8:$B$107,'ZC Curve'!V$9:V$108,,0))^(1/12)-1</f>
        <v>#DIV/0!</v>
      </c>
      <c r="D706" s="77" t="e">
        <f>(1+_xlfn.XLOOKUP(INT(($A706-1)/12)+1,'ZC Curve'!$B$8:$B$107,'ZC Curve'!W$9:W$108,,0))^(1/12)-1</f>
        <v>#DIV/0!</v>
      </c>
      <c r="E706" s="57">
        <f t="shared" si="56"/>
        <v>1</v>
      </c>
      <c r="F706" s="57" t="e">
        <f t="shared" si="54"/>
        <v>#DIV/0!</v>
      </c>
      <c r="G706" s="57" t="e">
        <f t="shared" si="55"/>
        <v>#DIV/0!</v>
      </c>
      <c r="H706" s="129">
        <f>'Table 4 - Asset Cashflows'!D219+'Table 4 - Asset Cashflows'!E219</f>
        <v>0</v>
      </c>
    </row>
    <row r="707" spans="1:8" x14ac:dyDescent="0.25">
      <c r="A707" s="123">
        <f t="shared" si="53"/>
        <v>212</v>
      </c>
      <c r="B707" s="77">
        <f>(1+_xlfn.XLOOKUP(INT(($A707-1)/12)+1,'ZC Curve'!$B$8:$B$107,'ZC Curve'!U$9:U$108,,0))^(1/12)-1</f>
        <v>0</v>
      </c>
      <c r="C707" s="77" t="e">
        <f>(1+_xlfn.XLOOKUP(INT(($A707-1)/12)+1,'ZC Curve'!$B$8:$B$107,'ZC Curve'!V$9:V$108,,0))^(1/12)-1</f>
        <v>#DIV/0!</v>
      </c>
      <c r="D707" s="77" t="e">
        <f>(1+_xlfn.XLOOKUP(INT(($A707-1)/12)+1,'ZC Curve'!$B$8:$B$107,'ZC Curve'!W$9:W$108,,0))^(1/12)-1</f>
        <v>#DIV/0!</v>
      </c>
      <c r="E707" s="57">
        <f t="shared" si="56"/>
        <v>1</v>
      </c>
      <c r="F707" s="57" t="e">
        <f t="shared" si="54"/>
        <v>#DIV/0!</v>
      </c>
      <c r="G707" s="57" t="e">
        <f t="shared" si="55"/>
        <v>#DIV/0!</v>
      </c>
      <c r="H707" s="129">
        <f>'Table 4 - Asset Cashflows'!D220+'Table 4 - Asset Cashflows'!E220</f>
        <v>0</v>
      </c>
    </row>
    <row r="708" spans="1:8" x14ac:dyDescent="0.25">
      <c r="A708" s="123">
        <f t="shared" si="53"/>
        <v>213</v>
      </c>
      <c r="B708" s="77">
        <f>(1+_xlfn.XLOOKUP(INT(($A708-1)/12)+1,'ZC Curve'!$B$8:$B$107,'ZC Curve'!U$9:U$108,,0))^(1/12)-1</f>
        <v>0</v>
      </c>
      <c r="C708" s="77" t="e">
        <f>(1+_xlfn.XLOOKUP(INT(($A708-1)/12)+1,'ZC Curve'!$B$8:$B$107,'ZC Curve'!V$9:V$108,,0))^(1/12)-1</f>
        <v>#DIV/0!</v>
      </c>
      <c r="D708" s="77" t="e">
        <f>(1+_xlfn.XLOOKUP(INT(($A708-1)/12)+1,'ZC Curve'!$B$8:$B$107,'ZC Curve'!W$9:W$108,,0))^(1/12)-1</f>
        <v>#DIV/0!</v>
      </c>
      <c r="E708" s="57">
        <f t="shared" si="56"/>
        <v>1</v>
      </c>
      <c r="F708" s="57" t="e">
        <f t="shared" si="54"/>
        <v>#DIV/0!</v>
      </c>
      <c r="G708" s="57" t="e">
        <f t="shared" si="55"/>
        <v>#DIV/0!</v>
      </c>
      <c r="H708" s="129">
        <f>'Table 4 - Asset Cashflows'!D221+'Table 4 - Asset Cashflows'!E221</f>
        <v>0</v>
      </c>
    </row>
    <row r="709" spans="1:8" x14ac:dyDescent="0.25">
      <c r="A709" s="123">
        <f t="shared" si="53"/>
        <v>214</v>
      </c>
      <c r="B709" s="77">
        <f>(1+_xlfn.XLOOKUP(INT(($A709-1)/12)+1,'ZC Curve'!$B$8:$B$107,'ZC Curve'!U$9:U$108,,0))^(1/12)-1</f>
        <v>0</v>
      </c>
      <c r="C709" s="77" t="e">
        <f>(1+_xlfn.XLOOKUP(INT(($A709-1)/12)+1,'ZC Curve'!$B$8:$B$107,'ZC Curve'!V$9:V$108,,0))^(1/12)-1</f>
        <v>#DIV/0!</v>
      </c>
      <c r="D709" s="77" t="e">
        <f>(1+_xlfn.XLOOKUP(INT(($A709-1)/12)+1,'ZC Curve'!$B$8:$B$107,'ZC Curve'!W$9:W$108,,0))^(1/12)-1</f>
        <v>#DIV/0!</v>
      </c>
      <c r="E709" s="57">
        <f t="shared" si="56"/>
        <v>1</v>
      </c>
      <c r="F709" s="57" t="e">
        <f t="shared" si="54"/>
        <v>#DIV/0!</v>
      </c>
      <c r="G709" s="57" t="e">
        <f t="shared" si="55"/>
        <v>#DIV/0!</v>
      </c>
      <c r="H709" s="129">
        <f>'Table 4 - Asset Cashflows'!D222+'Table 4 - Asset Cashflows'!E222</f>
        <v>0</v>
      </c>
    </row>
    <row r="710" spans="1:8" x14ac:dyDescent="0.25">
      <c r="A710" s="123">
        <f t="shared" si="53"/>
        <v>215</v>
      </c>
      <c r="B710" s="77">
        <f>(1+_xlfn.XLOOKUP(INT(($A710-1)/12)+1,'ZC Curve'!$B$8:$B$107,'ZC Curve'!U$9:U$108,,0))^(1/12)-1</f>
        <v>0</v>
      </c>
      <c r="C710" s="77" t="e">
        <f>(1+_xlfn.XLOOKUP(INT(($A710-1)/12)+1,'ZC Curve'!$B$8:$B$107,'ZC Curve'!V$9:V$108,,0))^(1/12)-1</f>
        <v>#DIV/0!</v>
      </c>
      <c r="D710" s="77" t="e">
        <f>(1+_xlfn.XLOOKUP(INT(($A710-1)/12)+1,'ZC Curve'!$B$8:$B$107,'ZC Curve'!W$9:W$108,,0))^(1/12)-1</f>
        <v>#DIV/0!</v>
      </c>
      <c r="E710" s="57">
        <f t="shared" si="56"/>
        <v>1</v>
      </c>
      <c r="F710" s="57" t="e">
        <f t="shared" si="54"/>
        <v>#DIV/0!</v>
      </c>
      <c r="G710" s="57" t="e">
        <f t="shared" si="55"/>
        <v>#DIV/0!</v>
      </c>
      <c r="H710" s="129">
        <f>'Table 4 - Asset Cashflows'!D223+'Table 4 - Asset Cashflows'!E223</f>
        <v>0</v>
      </c>
    </row>
    <row r="711" spans="1:8" x14ac:dyDescent="0.25">
      <c r="A711" s="123">
        <f t="shared" si="53"/>
        <v>216</v>
      </c>
      <c r="B711" s="77">
        <f>(1+_xlfn.XLOOKUP(INT(($A711-1)/12)+1,'ZC Curve'!$B$8:$B$107,'ZC Curve'!U$9:U$108,,0))^(1/12)-1</f>
        <v>0</v>
      </c>
      <c r="C711" s="77" t="e">
        <f>(1+_xlfn.XLOOKUP(INT(($A711-1)/12)+1,'ZC Curve'!$B$8:$B$107,'ZC Curve'!V$9:V$108,,0))^(1/12)-1</f>
        <v>#DIV/0!</v>
      </c>
      <c r="D711" s="77" t="e">
        <f>(1+_xlfn.XLOOKUP(INT(($A711-1)/12)+1,'ZC Curve'!$B$8:$B$107,'ZC Curve'!W$9:W$108,,0))^(1/12)-1</f>
        <v>#DIV/0!</v>
      </c>
      <c r="E711" s="57">
        <f t="shared" si="56"/>
        <v>1</v>
      </c>
      <c r="F711" s="57" t="e">
        <f t="shared" si="54"/>
        <v>#DIV/0!</v>
      </c>
      <c r="G711" s="57" t="e">
        <f t="shared" si="55"/>
        <v>#DIV/0!</v>
      </c>
      <c r="H711" s="129">
        <f>'Table 4 - Asset Cashflows'!D224+'Table 4 - Asset Cashflows'!E224</f>
        <v>0</v>
      </c>
    </row>
    <row r="712" spans="1:8" x14ac:dyDescent="0.25">
      <c r="A712" s="123">
        <f t="shared" si="53"/>
        <v>217</v>
      </c>
      <c r="B712" s="77">
        <f>(1+_xlfn.XLOOKUP(INT(($A712-1)/12)+1,'ZC Curve'!$B$8:$B$107,'ZC Curve'!U$9:U$108,,0))^(1/12)-1</f>
        <v>0</v>
      </c>
      <c r="C712" s="77" t="e">
        <f>(1+_xlfn.XLOOKUP(INT(($A712-1)/12)+1,'ZC Curve'!$B$8:$B$107,'ZC Curve'!V$9:V$108,,0))^(1/12)-1</f>
        <v>#DIV/0!</v>
      </c>
      <c r="D712" s="77" t="e">
        <f>(1+_xlfn.XLOOKUP(INT(($A712-1)/12)+1,'ZC Curve'!$B$8:$B$107,'ZC Curve'!W$9:W$108,,0))^(1/12)-1</f>
        <v>#DIV/0!</v>
      </c>
      <c r="E712" s="57">
        <f t="shared" si="56"/>
        <v>1</v>
      </c>
      <c r="F712" s="57" t="e">
        <f t="shared" si="54"/>
        <v>#DIV/0!</v>
      </c>
      <c r="G712" s="57" t="e">
        <f t="shared" si="55"/>
        <v>#DIV/0!</v>
      </c>
      <c r="H712" s="129">
        <f>'Table 4 - Asset Cashflows'!D225+'Table 4 - Asset Cashflows'!E225</f>
        <v>0</v>
      </c>
    </row>
    <row r="713" spans="1:8" x14ac:dyDescent="0.25">
      <c r="A713" s="123">
        <f t="shared" si="53"/>
        <v>218</v>
      </c>
      <c r="B713" s="77">
        <f>(1+_xlfn.XLOOKUP(INT(($A713-1)/12)+1,'ZC Curve'!$B$8:$B$107,'ZC Curve'!U$9:U$108,,0))^(1/12)-1</f>
        <v>0</v>
      </c>
      <c r="C713" s="77" t="e">
        <f>(1+_xlfn.XLOOKUP(INT(($A713-1)/12)+1,'ZC Curve'!$B$8:$B$107,'ZC Curve'!V$9:V$108,,0))^(1/12)-1</f>
        <v>#DIV/0!</v>
      </c>
      <c r="D713" s="77" t="e">
        <f>(1+_xlfn.XLOOKUP(INT(($A713-1)/12)+1,'ZC Curve'!$B$8:$B$107,'ZC Curve'!W$9:W$108,,0))^(1/12)-1</f>
        <v>#DIV/0!</v>
      </c>
      <c r="E713" s="57">
        <f t="shared" si="56"/>
        <v>1</v>
      </c>
      <c r="F713" s="57" t="e">
        <f t="shared" si="54"/>
        <v>#DIV/0!</v>
      </c>
      <c r="G713" s="57" t="e">
        <f t="shared" si="55"/>
        <v>#DIV/0!</v>
      </c>
      <c r="H713" s="129">
        <f>'Table 4 - Asset Cashflows'!D226+'Table 4 - Asset Cashflows'!E226</f>
        <v>0</v>
      </c>
    </row>
    <row r="714" spans="1:8" x14ac:dyDescent="0.25">
      <c r="A714" s="123">
        <f t="shared" si="53"/>
        <v>219</v>
      </c>
      <c r="B714" s="77">
        <f>(1+_xlfn.XLOOKUP(INT(($A714-1)/12)+1,'ZC Curve'!$B$8:$B$107,'ZC Curve'!U$9:U$108,,0))^(1/12)-1</f>
        <v>0</v>
      </c>
      <c r="C714" s="77" t="e">
        <f>(1+_xlfn.XLOOKUP(INT(($A714-1)/12)+1,'ZC Curve'!$B$8:$B$107,'ZC Curve'!V$9:V$108,,0))^(1/12)-1</f>
        <v>#DIV/0!</v>
      </c>
      <c r="D714" s="77" t="e">
        <f>(1+_xlfn.XLOOKUP(INT(($A714-1)/12)+1,'ZC Curve'!$B$8:$B$107,'ZC Curve'!W$9:W$108,,0))^(1/12)-1</f>
        <v>#DIV/0!</v>
      </c>
      <c r="E714" s="57">
        <f t="shared" si="56"/>
        <v>1</v>
      </c>
      <c r="F714" s="57" t="e">
        <f t="shared" si="54"/>
        <v>#DIV/0!</v>
      </c>
      <c r="G714" s="57" t="e">
        <f t="shared" si="55"/>
        <v>#DIV/0!</v>
      </c>
      <c r="H714" s="129">
        <f>'Table 4 - Asset Cashflows'!D227+'Table 4 - Asset Cashflows'!E227</f>
        <v>0</v>
      </c>
    </row>
    <row r="715" spans="1:8" x14ac:dyDescent="0.25">
      <c r="A715" s="123">
        <f t="shared" si="53"/>
        <v>220</v>
      </c>
      <c r="B715" s="77">
        <f>(1+_xlfn.XLOOKUP(INT(($A715-1)/12)+1,'ZC Curve'!$B$8:$B$107,'ZC Curve'!U$9:U$108,,0))^(1/12)-1</f>
        <v>0</v>
      </c>
      <c r="C715" s="77" t="e">
        <f>(1+_xlfn.XLOOKUP(INT(($A715-1)/12)+1,'ZC Curve'!$B$8:$B$107,'ZC Curve'!V$9:V$108,,0))^(1/12)-1</f>
        <v>#DIV/0!</v>
      </c>
      <c r="D715" s="77" t="e">
        <f>(1+_xlfn.XLOOKUP(INT(($A715-1)/12)+1,'ZC Curve'!$B$8:$B$107,'ZC Curve'!W$9:W$108,,0))^(1/12)-1</f>
        <v>#DIV/0!</v>
      </c>
      <c r="E715" s="57">
        <f t="shared" si="56"/>
        <v>1</v>
      </c>
      <c r="F715" s="57" t="e">
        <f t="shared" si="54"/>
        <v>#DIV/0!</v>
      </c>
      <c r="G715" s="57" t="e">
        <f t="shared" si="55"/>
        <v>#DIV/0!</v>
      </c>
      <c r="H715" s="129">
        <f>'Table 4 - Asset Cashflows'!D228+'Table 4 - Asset Cashflows'!E228</f>
        <v>0</v>
      </c>
    </row>
    <row r="716" spans="1:8" x14ac:dyDescent="0.25">
      <c r="A716" s="123">
        <f t="shared" si="53"/>
        <v>221</v>
      </c>
      <c r="B716" s="77">
        <f>(1+_xlfn.XLOOKUP(INT(($A716-1)/12)+1,'ZC Curve'!$B$8:$B$107,'ZC Curve'!U$9:U$108,,0))^(1/12)-1</f>
        <v>0</v>
      </c>
      <c r="C716" s="77" t="e">
        <f>(1+_xlfn.XLOOKUP(INT(($A716-1)/12)+1,'ZC Curve'!$B$8:$B$107,'ZC Curve'!V$9:V$108,,0))^(1/12)-1</f>
        <v>#DIV/0!</v>
      </c>
      <c r="D716" s="77" t="e">
        <f>(1+_xlfn.XLOOKUP(INT(($A716-1)/12)+1,'ZC Curve'!$B$8:$B$107,'ZC Curve'!W$9:W$108,,0))^(1/12)-1</f>
        <v>#DIV/0!</v>
      </c>
      <c r="E716" s="57">
        <f t="shared" si="56"/>
        <v>1</v>
      </c>
      <c r="F716" s="57" t="e">
        <f t="shared" si="54"/>
        <v>#DIV/0!</v>
      </c>
      <c r="G716" s="57" t="e">
        <f t="shared" si="55"/>
        <v>#DIV/0!</v>
      </c>
      <c r="H716" s="129">
        <f>'Table 4 - Asset Cashflows'!D229+'Table 4 - Asset Cashflows'!E229</f>
        <v>0</v>
      </c>
    </row>
    <row r="717" spans="1:8" x14ac:dyDescent="0.25">
      <c r="A717" s="123">
        <f t="shared" si="53"/>
        <v>222</v>
      </c>
      <c r="B717" s="77">
        <f>(1+_xlfn.XLOOKUP(INT(($A717-1)/12)+1,'ZC Curve'!$B$8:$B$107,'ZC Curve'!U$9:U$108,,0))^(1/12)-1</f>
        <v>0</v>
      </c>
      <c r="C717" s="77" t="e">
        <f>(1+_xlfn.XLOOKUP(INT(($A717-1)/12)+1,'ZC Curve'!$B$8:$B$107,'ZC Curve'!V$9:V$108,,0))^(1/12)-1</f>
        <v>#DIV/0!</v>
      </c>
      <c r="D717" s="77" t="e">
        <f>(1+_xlfn.XLOOKUP(INT(($A717-1)/12)+1,'ZC Curve'!$B$8:$B$107,'ZC Curve'!W$9:W$108,,0))^(1/12)-1</f>
        <v>#DIV/0!</v>
      </c>
      <c r="E717" s="57">
        <f t="shared" si="56"/>
        <v>1</v>
      </c>
      <c r="F717" s="57" t="e">
        <f t="shared" si="54"/>
        <v>#DIV/0!</v>
      </c>
      <c r="G717" s="57" t="e">
        <f t="shared" si="55"/>
        <v>#DIV/0!</v>
      </c>
      <c r="H717" s="129">
        <f>'Table 4 - Asset Cashflows'!D230+'Table 4 - Asset Cashflows'!E230</f>
        <v>0</v>
      </c>
    </row>
    <row r="718" spans="1:8" x14ac:dyDescent="0.25">
      <c r="A718" s="123">
        <f t="shared" si="53"/>
        <v>223</v>
      </c>
      <c r="B718" s="77">
        <f>(1+_xlfn.XLOOKUP(INT(($A718-1)/12)+1,'ZC Curve'!$B$8:$B$107,'ZC Curve'!U$9:U$108,,0))^(1/12)-1</f>
        <v>0</v>
      </c>
      <c r="C718" s="77" t="e">
        <f>(1+_xlfn.XLOOKUP(INT(($A718-1)/12)+1,'ZC Curve'!$B$8:$B$107,'ZC Curve'!V$9:V$108,,0))^(1/12)-1</f>
        <v>#DIV/0!</v>
      </c>
      <c r="D718" s="77" t="e">
        <f>(1+_xlfn.XLOOKUP(INT(($A718-1)/12)+1,'ZC Curve'!$B$8:$B$107,'ZC Curve'!W$9:W$108,,0))^(1/12)-1</f>
        <v>#DIV/0!</v>
      </c>
      <c r="E718" s="57">
        <f t="shared" si="56"/>
        <v>1</v>
      </c>
      <c r="F718" s="57" t="e">
        <f t="shared" si="54"/>
        <v>#DIV/0!</v>
      </c>
      <c r="G718" s="57" t="e">
        <f t="shared" si="55"/>
        <v>#DIV/0!</v>
      </c>
      <c r="H718" s="129">
        <f>'Table 4 - Asset Cashflows'!D231+'Table 4 - Asset Cashflows'!E231</f>
        <v>0</v>
      </c>
    </row>
    <row r="719" spans="1:8" x14ac:dyDescent="0.25">
      <c r="A719" s="123">
        <f t="shared" si="53"/>
        <v>224</v>
      </c>
      <c r="B719" s="77">
        <f>(1+_xlfn.XLOOKUP(INT(($A719-1)/12)+1,'ZC Curve'!$B$8:$B$107,'ZC Curve'!U$9:U$108,,0))^(1/12)-1</f>
        <v>0</v>
      </c>
      <c r="C719" s="77" t="e">
        <f>(1+_xlfn.XLOOKUP(INT(($A719-1)/12)+1,'ZC Curve'!$B$8:$B$107,'ZC Curve'!V$9:V$108,,0))^(1/12)-1</f>
        <v>#DIV/0!</v>
      </c>
      <c r="D719" s="77" t="e">
        <f>(1+_xlfn.XLOOKUP(INT(($A719-1)/12)+1,'ZC Curve'!$B$8:$B$107,'ZC Curve'!W$9:W$108,,0))^(1/12)-1</f>
        <v>#DIV/0!</v>
      </c>
      <c r="E719" s="57">
        <f t="shared" si="56"/>
        <v>1</v>
      </c>
      <c r="F719" s="57" t="e">
        <f t="shared" si="54"/>
        <v>#DIV/0!</v>
      </c>
      <c r="G719" s="57" t="e">
        <f t="shared" si="55"/>
        <v>#DIV/0!</v>
      </c>
      <c r="H719" s="129">
        <f>'Table 4 - Asset Cashflows'!D232+'Table 4 - Asset Cashflows'!E232</f>
        <v>0</v>
      </c>
    </row>
    <row r="720" spans="1:8" x14ac:dyDescent="0.25">
      <c r="A720" s="123">
        <f t="shared" si="53"/>
        <v>225</v>
      </c>
      <c r="B720" s="77">
        <f>(1+_xlfn.XLOOKUP(INT(($A720-1)/12)+1,'ZC Curve'!$B$8:$B$107,'ZC Curve'!U$9:U$108,,0))^(1/12)-1</f>
        <v>0</v>
      </c>
      <c r="C720" s="77" t="e">
        <f>(1+_xlfn.XLOOKUP(INT(($A720-1)/12)+1,'ZC Curve'!$B$8:$B$107,'ZC Curve'!V$9:V$108,,0))^(1/12)-1</f>
        <v>#DIV/0!</v>
      </c>
      <c r="D720" s="77" t="e">
        <f>(1+_xlfn.XLOOKUP(INT(($A720-1)/12)+1,'ZC Curve'!$B$8:$B$107,'ZC Curve'!W$9:W$108,,0))^(1/12)-1</f>
        <v>#DIV/0!</v>
      </c>
      <c r="E720" s="57">
        <f t="shared" si="56"/>
        <v>1</v>
      </c>
      <c r="F720" s="57" t="e">
        <f t="shared" si="54"/>
        <v>#DIV/0!</v>
      </c>
      <c r="G720" s="57" t="e">
        <f t="shared" si="55"/>
        <v>#DIV/0!</v>
      </c>
      <c r="H720" s="129">
        <f>'Table 4 - Asset Cashflows'!D233+'Table 4 - Asset Cashflows'!E233</f>
        <v>0</v>
      </c>
    </row>
    <row r="721" spans="1:8" x14ac:dyDescent="0.25">
      <c r="A721" s="123">
        <f t="shared" si="53"/>
        <v>226</v>
      </c>
      <c r="B721" s="77">
        <f>(1+_xlfn.XLOOKUP(INT(($A721-1)/12)+1,'ZC Curve'!$B$8:$B$107,'ZC Curve'!U$9:U$108,,0))^(1/12)-1</f>
        <v>0</v>
      </c>
      <c r="C721" s="77" t="e">
        <f>(1+_xlfn.XLOOKUP(INT(($A721-1)/12)+1,'ZC Curve'!$B$8:$B$107,'ZC Curve'!V$9:V$108,,0))^(1/12)-1</f>
        <v>#DIV/0!</v>
      </c>
      <c r="D721" s="77" t="e">
        <f>(1+_xlfn.XLOOKUP(INT(($A721-1)/12)+1,'ZC Curve'!$B$8:$B$107,'ZC Curve'!W$9:W$108,,0))^(1/12)-1</f>
        <v>#DIV/0!</v>
      </c>
      <c r="E721" s="57">
        <f t="shared" si="56"/>
        <v>1</v>
      </c>
      <c r="F721" s="57" t="e">
        <f t="shared" si="54"/>
        <v>#DIV/0!</v>
      </c>
      <c r="G721" s="57" t="e">
        <f t="shared" si="55"/>
        <v>#DIV/0!</v>
      </c>
      <c r="H721" s="129">
        <f>'Table 4 - Asset Cashflows'!D234+'Table 4 - Asset Cashflows'!E234</f>
        <v>0</v>
      </c>
    </row>
    <row r="722" spans="1:8" x14ac:dyDescent="0.25">
      <c r="A722" s="123">
        <f t="shared" si="53"/>
        <v>227</v>
      </c>
      <c r="B722" s="77">
        <f>(1+_xlfn.XLOOKUP(INT(($A722-1)/12)+1,'ZC Curve'!$B$8:$B$107,'ZC Curve'!U$9:U$108,,0))^(1/12)-1</f>
        <v>0</v>
      </c>
      <c r="C722" s="77" t="e">
        <f>(1+_xlfn.XLOOKUP(INT(($A722-1)/12)+1,'ZC Curve'!$B$8:$B$107,'ZC Curve'!V$9:V$108,,0))^(1/12)-1</f>
        <v>#DIV/0!</v>
      </c>
      <c r="D722" s="77" t="e">
        <f>(1+_xlfn.XLOOKUP(INT(($A722-1)/12)+1,'ZC Curve'!$B$8:$B$107,'ZC Curve'!W$9:W$108,,0))^(1/12)-1</f>
        <v>#DIV/0!</v>
      </c>
      <c r="E722" s="57">
        <f t="shared" si="56"/>
        <v>1</v>
      </c>
      <c r="F722" s="57" t="e">
        <f t="shared" si="54"/>
        <v>#DIV/0!</v>
      </c>
      <c r="G722" s="57" t="e">
        <f t="shared" si="55"/>
        <v>#DIV/0!</v>
      </c>
      <c r="H722" s="129">
        <f>'Table 4 - Asset Cashflows'!D235+'Table 4 - Asset Cashflows'!E235</f>
        <v>0</v>
      </c>
    </row>
    <row r="723" spans="1:8" x14ac:dyDescent="0.25">
      <c r="A723" s="123">
        <f t="shared" si="53"/>
        <v>228</v>
      </c>
      <c r="B723" s="77">
        <f>(1+_xlfn.XLOOKUP(INT(($A723-1)/12)+1,'ZC Curve'!$B$8:$B$107,'ZC Curve'!U$9:U$108,,0))^(1/12)-1</f>
        <v>0</v>
      </c>
      <c r="C723" s="77" t="e">
        <f>(1+_xlfn.XLOOKUP(INT(($A723-1)/12)+1,'ZC Curve'!$B$8:$B$107,'ZC Curve'!V$9:V$108,,0))^(1/12)-1</f>
        <v>#DIV/0!</v>
      </c>
      <c r="D723" s="77" t="e">
        <f>(1+_xlfn.XLOOKUP(INT(($A723-1)/12)+1,'ZC Curve'!$B$8:$B$107,'ZC Curve'!W$9:W$108,,0))^(1/12)-1</f>
        <v>#DIV/0!</v>
      </c>
      <c r="E723" s="57">
        <f t="shared" si="56"/>
        <v>1</v>
      </c>
      <c r="F723" s="57" t="e">
        <f t="shared" si="54"/>
        <v>#DIV/0!</v>
      </c>
      <c r="G723" s="57" t="e">
        <f t="shared" si="55"/>
        <v>#DIV/0!</v>
      </c>
      <c r="H723" s="129">
        <f>'Table 4 - Asset Cashflows'!D236+'Table 4 - Asset Cashflows'!E236</f>
        <v>0</v>
      </c>
    </row>
    <row r="724" spans="1:8" x14ac:dyDescent="0.25">
      <c r="A724" s="123">
        <f t="shared" si="53"/>
        <v>229</v>
      </c>
      <c r="B724" s="77">
        <f>(1+_xlfn.XLOOKUP(INT(($A724-1)/12)+1,'ZC Curve'!$B$8:$B$107,'ZC Curve'!U$9:U$108,,0))^(1/12)-1</f>
        <v>0</v>
      </c>
      <c r="C724" s="77" t="e">
        <f>(1+_xlfn.XLOOKUP(INT(($A724-1)/12)+1,'ZC Curve'!$B$8:$B$107,'ZC Curve'!V$9:V$108,,0))^(1/12)-1</f>
        <v>#DIV/0!</v>
      </c>
      <c r="D724" s="77" t="e">
        <f>(1+_xlfn.XLOOKUP(INT(($A724-1)/12)+1,'ZC Curve'!$B$8:$B$107,'ZC Curve'!W$9:W$108,,0))^(1/12)-1</f>
        <v>#DIV/0!</v>
      </c>
      <c r="E724" s="57">
        <f t="shared" si="56"/>
        <v>1</v>
      </c>
      <c r="F724" s="57" t="e">
        <f t="shared" si="54"/>
        <v>#DIV/0!</v>
      </c>
      <c r="G724" s="57" t="e">
        <f t="shared" si="55"/>
        <v>#DIV/0!</v>
      </c>
      <c r="H724" s="129">
        <f>'Table 4 - Asset Cashflows'!D237+'Table 4 - Asset Cashflows'!E237</f>
        <v>0</v>
      </c>
    </row>
    <row r="725" spans="1:8" x14ac:dyDescent="0.25">
      <c r="A725" s="123">
        <f t="shared" si="53"/>
        <v>230</v>
      </c>
      <c r="B725" s="77">
        <f>(1+_xlfn.XLOOKUP(INT(($A725-1)/12)+1,'ZC Curve'!$B$8:$B$107,'ZC Curve'!U$9:U$108,,0))^(1/12)-1</f>
        <v>0</v>
      </c>
      <c r="C725" s="77" t="e">
        <f>(1+_xlfn.XLOOKUP(INT(($A725-1)/12)+1,'ZC Curve'!$B$8:$B$107,'ZC Curve'!V$9:V$108,,0))^(1/12)-1</f>
        <v>#DIV/0!</v>
      </c>
      <c r="D725" s="77" t="e">
        <f>(1+_xlfn.XLOOKUP(INT(($A725-1)/12)+1,'ZC Curve'!$B$8:$B$107,'ZC Curve'!W$9:W$108,,0))^(1/12)-1</f>
        <v>#DIV/0!</v>
      </c>
      <c r="E725" s="57">
        <f t="shared" si="56"/>
        <v>1</v>
      </c>
      <c r="F725" s="57" t="e">
        <f t="shared" si="54"/>
        <v>#DIV/0!</v>
      </c>
      <c r="G725" s="57" t="e">
        <f t="shared" si="55"/>
        <v>#DIV/0!</v>
      </c>
      <c r="H725" s="129">
        <f>'Table 4 - Asset Cashflows'!D238+'Table 4 - Asset Cashflows'!E238</f>
        <v>0</v>
      </c>
    </row>
    <row r="726" spans="1:8" x14ac:dyDescent="0.25">
      <c r="A726" s="123">
        <f t="shared" si="53"/>
        <v>231</v>
      </c>
      <c r="B726" s="77">
        <f>(1+_xlfn.XLOOKUP(INT(($A726-1)/12)+1,'ZC Curve'!$B$8:$B$107,'ZC Curve'!U$9:U$108,,0))^(1/12)-1</f>
        <v>0</v>
      </c>
      <c r="C726" s="77" t="e">
        <f>(1+_xlfn.XLOOKUP(INT(($A726-1)/12)+1,'ZC Curve'!$B$8:$B$107,'ZC Curve'!V$9:V$108,,0))^(1/12)-1</f>
        <v>#DIV/0!</v>
      </c>
      <c r="D726" s="77" t="e">
        <f>(1+_xlfn.XLOOKUP(INT(($A726-1)/12)+1,'ZC Curve'!$B$8:$B$107,'ZC Curve'!W$9:W$108,,0))^(1/12)-1</f>
        <v>#DIV/0!</v>
      </c>
      <c r="E726" s="57">
        <f t="shared" si="56"/>
        <v>1</v>
      </c>
      <c r="F726" s="57" t="e">
        <f t="shared" si="54"/>
        <v>#DIV/0!</v>
      </c>
      <c r="G726" s="57" t="e">
        <f t="shared" si="55"/>
        <v>#DIV/0!</v>
      </c>
      <c r="H726" s="129">
        <f>'Table 4 - Asset Cashflows'!D239+'Table 4 - Asset Cashflows'!E239</f>
        <v>0</v>
      </c>
    </row>
    <row r="727" spans="1:8" x14ac:dyDescent="0.25">
      <c r="A727" s="123">
        <f t="shared" si="53"/>
        <v>232</v>
      </c>
      <c r="B727" s="77">
        <f>(1+_xlfn.XLOOKUP(INT(($A727-1)/12)+1,'ZC Curve'!$B$8:$B$107,'ZC Curve'!U$9:U$108,,0))^(1/12)-1</f>
        <v>0</v>
      </c>
      <c r="C727" s="77" t="e">
        <f>(1+_xlfn.XLOOKUP(INT(($A727-1)/12)+1,'ZC Curve'!$B$8:$B$107,'ZC Curve'!V$9:V$108,,0))^(1/12)-1</f>
        <v>#DIV/0!</v>
      </c>
      <c r="D727" s="77" t="e">
        <f>(1+_xlfn.XLOOKUP(INT(($A727-1)/12)+1,'ZC Curve'!$B$8:$B$107,'ZC Curve'!W$9:W$108,,0))^(1/12)-1</f>
        <v>#DIV/0!</v>
      </c>
      <c r="E727" s="57">
        <f t="shared" si="56"/>
        <v>1</v>
      </c>
      <c r="F727" s="57" t="e">
        <f t="shared" si="54"/>
        <v>#DIV/0!</v>
      </c>
      <c r="G727" s="57" t="e">
        <f t="shared" si="55"/>
        <v>#DIV/0!</v>
      </c>
      <c r="H727" s="129">
        <f>'Table 4 - Asset Cashflows'!D240+'Table 4 - Asset Cashflows'!E240</f>
        <v>0</v>
      </c>
    </row>
    <row r="728" spans="1:8" x14ac:dyDescent="0.25">
      <c r="A728" s="123">
        <f t="shared" si="53"/>
        <v>233</v>
      </c>
      <c r="B728" s="77">
        <f>(1+_xlfn.XLOOKUP(INT(($A728-1)/12)+1,'ZC Curve'!$B$8:$B$107,'ZC Curve'!U$9:U$108,,0))^(1/12)-1</f>
        <v>0</v>
      </c>
      <c r="C728" s="77" t="e">
        <f>(1+_xlfn.XLOOKUP(INT(($A728-1)/12)+1,'ZC Curve'!$B$8:$B$107,'ZC Curve'!V$9:V$108,,0))^(1/12)-1</f>
        <v>#DIV/0!</v>
      </c>
      <c r="D728" s="77" t="e">
        <f>(1+_xlfn.XLOOKUP(INT(($A728-1)/12)+1,'ZC Curve'!$B$8:$B$107,'ZC Curve'!W$9:W$108,,0))^(1/12)-1</f>
        <v>#DIV/0!</v>
      </c>
      <c r="E728" s="57">
        <f t="shared" si="56"/>
        <v>1</v>
      </c>
      <c r="F728" s="57" t="e">
        <f t="shared" si="54"/>
        <v>#DIV/0!</v>
      </c>
      <c r="G728" s="57" t="e">
        <f t="shared" si="55"/>
        <v>#DIV/0!</v>
      </c>
      <c r="H728" s="129">
        <f>'Table 4 - Asset Cashflows'!D241+'Table 4 - Asset Cashflows'!E241</f>
        <v>0</v>
      </c>
    </row>
    <row r="729" spans="1:8" x14ac:dyDescent="0.25">
      <c r="A729" s="123">
        <f t="shared" si="53"/>
        <v>234</v>
      </c>
      <c r="B729" s="77">
        <f>(1+_xlfn.XLOOKUP(INT(($A729-1)/12)+1,'ZC Curve'!$B$8:$B$107,'ZC Curve'!U$9:U$108,,0))^(1/12)-1</f>
        <v>0</v>
      </c>
      <c r="C729" s="77" t="e">
        <f>(1+_xlfn.XLOOKUP(INT(($A729-1)/12)+1,'ZC Curve'!$B$8:$B$107,'ZC Curve'!V$9:V$108,,0))^(1/12)-1</f>
        <v>#DIV/0!</v>
      </c>
      <c r="D729" s="77" t="e">
        <f>(1+_xlfn.XLOOKUP(INT(($A729-1)/12)+1,'ZC Curve'!$B$8:$B$107,'ZC Curve'!W$9:W$108,,0))^(1/12)-1</f>
        <v>#DIV/0!</v>
      </c>
      <c r="E729" s="57">
        <f t="shared" si="56"/>
        <v>1</v>
      </c>
      <c r="F729" s="57" t="e">
        <f t="shared" si="54"/>
        <v>#DIV/0!</v>
      </c>
      <c r="G729" s="57" t="e">
        <f t="shared" si="55"/>
        <v>#DIV/0!</v>
      </c>
      <c r="H729" s="129">
        <f>'Table 4 - Asset Cashflows'!D242+'Table 4 - Asset Cashflows'!E242</f>
        <v>0</v>
      </c>
    </row>
    <row r="730" spans="1:8" x14ac:dyDescent="0.25">
      <c r="A730" s="123">
        <f t="shared" si="53"/>
        <v>235</v>
      </c>
      <c r="B730" s="77">
        <f>(1+_xlfn.XLOOKUP(INT(($A730-1)/12)+1,'ZC Curve'!$B$8:$B$107,'ZC Curve'!U$9:U$108,,0))^(1/12)-1</f>
        <v>0</v>
      </c>
      <c r="C730" s="77" t="e">
        <f>(1+_xlfn.XLOOKUP(INT(($A730-1)/12)+1,'ZC Curve'!$B$8:$B$107,'ZC Curve'!V$9:V$108,,0))^(1/12)-1</f>
        <v>#DIV/0!</v>
      </c>
      <c r="D730" s="77" t="e">
        <f>(1+_xlfn.XLOOKUP(INT(($A730-1)/12)+1,'ZC Curve'!$B$8:$B$107,'ZC Curve'!W$9:W$108,,0))^(1/12)-1</f>
        <v>#DIV/0!</v>
      </c>
      <c r="E730" s="57">
        <f t="shared" si="56"/>
        <v>1</v>
      </c>
      <c r="F730" s="57" t="e">
        <f t="shared" si="54"/>
        <v>#DIV/0!</v>
      </c>
      <c r="G730" s="57" t="e">
        <f t="shared" si="55"/>
        <v>#DIV/0!</v>
      </c>
      <c r="H730" s="129">
        <f>'Table 4 - Asset Cashflows'!D243+'Table 4 - Asset Cashflows'!E243</f>
        <v>0</v>
      </c>
    </row>
    <row r="731" spans="1:8" x14ac:dyDescent="0.25">
      <c r="A731" s="123">
        <f t="shared" si="53"/>
        <v>236</v>
      </c>
      <c r="B731" s="77">
        <f>(1+_xlfn.XLOOKUP(INT(($A731-1)/12)+1,'ZC Curve'!$B$8:$B$107,'ZC Curve'!U$9:U$108,,0))^(1/12)-1</f>
        <v>0</v>
      </c>
      <c r="C731" s="77" t="e">
        <f>(1+_xlfn.XLOOKUP(INT(($A731-1)/12)+1,'ZC Curve'!$B$8:$B$107,'ZC Curve'!V$9:V$108,,0))^(1/12)-1</f>
        <v>#DIV/0!</v>
      </c>
      <c r="D731" s="77" t="e">
        <f>(1+_xlfn.XLOOKUP(INT(($A731-1)/12)+1,'ZC Curve'!$B$8:$B$107,'ZC Curve'!W$9:W$108,,0))^(1/12)-1</f>
        <v>#DIV/0!</v>
      </c>
      <c r="E731" s="57">
        <f t="shared" si="56"/>
        <v>1</v>
      </c>
      <c r="F731" s="57" t="e">
        <f t="shared" si="54"/>
        <v>#DIV/0!</v>
      </c>
      <c r="G731" s="57" t="e">
        <f t="shared" si="55"/>
        <v>#DIV/0!</v>
      </c>
      <c r="H731" s="129">
        <f>'Table 4 - Asset Cashflows'!D244+'Table 4 - Asset Cashflows'!E244</f>
        <v>0</v>
      </c>
    </row>
    <row r="732" spans="1:8" x14ac:dyDescent="0.25">
      <c r="A732" s="123">
        <f t="shared" si="53"/>
        <v>237</v>
      </c>
      <c r="B732" s="77">
        <f>(1+_xlfn.XLOOKUP(INT(($A732-1)/12)+1,'ZC Curve'!$B$8:$B$107,'ZC Curve'!U$9:U$108,,0))^(1/12)-1</f>
        <v>0</v>
      </c>
      <c r="C732" s="77" t="e">
        <f>(1+_xlfn.XLOOKUP(INT(($A732-1)/12)+1,'ZC Curve'!$B$8:$B$107,'ZC Curve'!V$9:V$108,,0))^(1/12)-1</f>
        <v>#DIV/0!</v>
      </c>
      <c r="D732" s="77" t="e">
        <f>(1+_xlfn.XLOOKUP(INT(($A732-1)/12)+1,'ZC Curve'!$B$8:$B$107,'ZC Curve'!W$9:W$108,,0))^(1/12)-1</f>
        <v>#DIV/0!</v>
      </c>
      <c r="E732" s="57">
        <f t="shared" si="56"/>
        <v>1</v>
      </c>
      <c r="F732" s="57" t="e">
        <f t="shared" si="54"/>
        <v>#DIV/0!</v>
      </c>
      <c r="G732" s="57" t="e">
        <f t="shared" si="55"/>
        <v>#DIV/0!</v>
      </c>
      <c r="H732" s="129">
        <f>'Table 4 - Asset Cashflows'!D245+'Table 4 - Asset Cashflows'!E245</f>
        <v>0</v>
      </c>
    </row>
    <row r="733" spans="1:8" x14ac:dyDescent="0.25">
      <c r="A733" s="123">
        <f t="shared" si="53"/>
        <v>238</v>
      </c>
      <c r="B733" s="77">
        <f>(1+_xlfn.XLOOKUP(INT(($A733-1)/12)+1,'ZC Curve'!$B$8:$B$107,'ZC Curve'!U$9:U$108,,0))^(1/12)-1</f>
        <v>0</v>
      </c>
      <c r="C733" s="77" t="e">
        <f>(1+_xlfn.XLOOKUP(INT(($A733-1)/12)+1,'ZC Curve'!$B$8:$B$107,'ZC Curve'!V$9:V$108,,0))^(1/12)-1</f>
        <v>#DIV/0!</v>
      </c>
      <c r="D733" s="77" t="e">
        <f>(1+_xlfn.XLOOKUP(INT(($A733-1)/12)+1,'ZC Curve'!$B$8:$B$107,'ZC Curve'!W$9:W$108,,0))^(1/12)-1</f>
        <v>#DIV/0!</v>
      </c>
      <c r="E733" s="57">
        <f t="shared" si="56"/>
        <v>1</v>
      </c>
      <c r="F733" s="57" t="e">
        <f t="shared" si="54"/>
        <v>#DIV/0!</v>
      </c>
      <c r="G733" s="57" t="e">
        <f t="shared" si="55"/>
        <v>#DIV/0!</v>
      </c>
      <c r="H733" s="129">
        <f>'Table 4 - Asset Cashflows'!D246+'Table 4 - Asset Cashflows'!E246</f>
        <v>0</v>
      </c>
    </row>
    <row r="734" spans="1:8" x14ac:dyDescent="0.25">
      <c r="A734" s="123">
        <f t="shared" si="53"/>
        <v>239</v>
      </c>
      <c r="B734" s="77">
        <f>(1+_xlfn.XLOOKUP(INT(($A734-1)/12)+1,'ZC Curve'!$B$8:$B$107,'ZC Curve'!U$9:U$108,,0))^(1/12)-1</f>
        <v>0</v>
      </c>
      <c r="C734" s="77" t="e">
        <f>(1+_xlfn.XLOOKUP(INT(($A734-1)/12)+1,'ZC Curve'!$B$8:$B$107,'ZC Curve'!V$9:V$108,,0))^(1/12)-1</f>
        <v>#DIV/0!</v>
      </c>
      <c r="D734" s="77" t="e">
        <f>(1+_xlfn.XLOOKUP(INT(($A734-1)/12)+1,'ZC Curve'!$B$8:$B$107,'ZC Curve'!W$9:W$108,,0))^(1/12)-1</f>
        <v>#DIV/0!</v>
      </c>
      <c r="E734" s="57">
        <f t="shared" si="56"/>
        <v>1</v>
      </c>
      <c r="F734" s="57" t="e">
        <f t="shared" si="54"/>
        <v>#DIV/0!</v>
      </c>
      <c r="G734" s="57" t="e">
        <f t="shared" si="55"/>
        <v>#DIV/0!</v>
      </c>
      <c r="H734" s="129">
        <f>'Table 4 - Asset Cashflows'!D247+'Table 4 - Asset Cashflows'!E247</f>
        <v>0</v>
      </c>
    </row>
    <row r="735" spans="1:8" x14ac:dyDescent="0.25">
      <c r="A735" s="123">
        <f t="shared" si="53"/>
        <v>240</v>
      </c>
      <c r="B735" s="77">
        <f>(1+_xlfn.XLOOKUP(INT(($A735-1)/12)+1,'ZC Curve'!$B$8:$B$107,'ZC Curve'!U$9:U$108,,0))^(1/12)-1</f>
        <v>0</v>
      </c>
      <c r="C735" s="77" t="e">
        <f>(1+_xlfn.XLOOKUP(INT(($A735-1)/12)+1,'ZC Curve'!$B$8:$B$107,'ZC Curve'!V$9:V$108,,0))^(1/12)-1</f>
        <v>#DIV/0!</v>
      </c>
      <c r="D735" s="77" t="e">
        <f>(1+_xlfn.XLOOKUP(INT(($A735-1)/12)+1,'ZC Curve'!$B$8:$B$107,'ZC Curve'!W$9:W$108,,0))^(1/12)-1</f>
        <v>#DIV/0!</v>
      </c>
      <c r="E735" s="57">
        <f t="shared" si="56"/>
        <v>1</v>
      </c>
      <c r="F735" s="57" t="e">
        <f t="shared" si="54"/>
        <v>#DIV/0!</v>
      </c>
      <c r="G735" s="57" t="e">
        <f t="shared" si="55"/>
        <v>#DIV/0!</v>
      </c>
      <c r="H735" s="129">
        <f>'Table 4 - Asset Cashflows'!D248+'Table 4 - Asset Cashflows'!E248</f>
        <v>0</v>
      </c>
    </row>
    <row r="736" spans="1:8" x14ac:dyDescent="0.25">
      <c r="A736" s="123">
        <f t="shared" si="53"/>
        <v>241</v>
      </c>
      <c r="B736" s="77">
        <f>(1+_xlfn.XLOOKUP(INT(($A736-1)/12)+1,'ZC Curve'!$B$8:$B$107,'ZC Curve'!U$9:U$108,,0))^(1/12)-1</f>
        <v>0</v>
      </c>
      <c r="C736" s="77" t="e">
        <f>(1+_xlfn.XLOOKUP(INT(($A736-1)/12)+1,'ZC Curve'!$B$8:$B$107,'ZC Curve'!V$9:V$108,,0))^(1/12)-1</f>
        <v>#DIV/0!</v>
      </c>
      <c r="D736" s="77" t="e">
        <f>(1+_xlfn.XLOOKUP(INT(($A736-1)/12)+1,'ZC Curve'!$B$8:$B$107,'ZC Curve'!W$9:W$108,,0))^(1/12)-1</f>
        <v>#DIV/0!</v>
      </c>
      <c r="E736" s="57">
        <f t="shared" si="56"/>
        <v>1</v>
      </c>
      <c r="F736" s="57" t="e">
        <f t="shared" si="54"/>
        <v>#DIV/0!</v>
      </c>
      <c r="G736" s="57" t="e">
        <f t="shared" si="55"/>
        <v>#DIV/0!</v>
      </c>
      <c r="H736" s="129">
        <f>'Table 4 - Asset Cashflows'!D249+'Table 4 - Asset Cashflows'!E249</f>
        <v>0</v>
      </c>
    </row>
    <row r="737" spans="1:8" x14ac:dyDescent="0.25">
      <c r="A737" s="123">
        <f t="shared" si="53"/>
        <v>242</v>
      </c>
      <c r="B737" s="77">
        <f>(1+_xlfn.XLOOKUP(INT(($A737-1)/12)+1,'ZC Curve'!$B$8:$B$107,'ZC Curve'!U$9:U$108,,0))^(1/12)-1</f>
        <v>0</v>
      </c>
      <c r="C737" s="77" t="e">
        <f>(1+_xlfn.XLOOKUP(INT(($A737-1)/12)+1,'ZC Curve'!$B$8:$B$107,'ZC Curve'!V$9:V$108,,0))^(1/12)-1</f>
        <v>#DIV/0!</v>
      </c>
      <c r="D737" s="77" t="e">
        <f>(1+_xlfn.XLOOKUP(INT(($A737-1)/12)+1,'ZC Curve'!$B$8:$B$107,'ZC Curve'!W$9:W$108,,0))^(1/12)-1</f>
        <v>#DIV/0!</v>
      </c>
      <c r="E737" s="57">
        <f t="shared" si="56"/>
        <v>1</v>
      </c>
      <c r="F737" s="57" t="e">
        <f t="shared" si="54"/>
        <v>#DIV/0!</v>
      </c>
      <c r="G737" s="57" t="e">
        <f t="shared" si="55"/>
        <v>#DIV/0!</v>
      </c>
      <c r="H737" s="129">
        <f>'Table 4 - Asset Cashflows'!D250+'Table 4 - Asset Cashflows'!E250</f>
        <v>0</v>
      </c>
    </row>
    <row r="738" spans="1:8" x14ac:dyDescent="0.25">
      <c r="A738" s="123">
        <f t="shared" si="53"/>
        <v>243</v>
      </c>
      <c r="B738" s="77">
        <f>(1+_xlfn.XLOOKUP(INT(($A738-1)/12)+1,'ZC Curve'!$B$8:$B$107,'ZC Curve'!U$9:U$108,,0))^(1/12)-1</f>
        <v>0</v>
      </c>
      <c r="C738" s="77" t="e">
        <f>(1+_xlfn.XLOOKUP(INT(($A738-1)/12)+1,'ZC Curve'!$B$8:$B$107,'ZC Curve'!V$9:V$108,,0))^(1/12)-1</f>
        <v>#DIV/0!</v>
      </c>
      <c r="D738" s="77" t="e">
        <f>(1+_xlfn.XLOOKUP(INT(($A738-1)/12)+1,'ZC Curve'!$B$8:$B$107,'ZC Curve'!W$9:W$108,,0))^(1/12)-1</f>
        <v>#DIV/0!</v>
      </c>
      <c r="E738" s="57">
        <f t="shared" si="56"/>
        <v>1</v>
      </c>
      <c r="F738" s="57" t="e">
        <f t="shared" si="54"/>
        <v>#DIV/0!</v>
      </c>
      <c r="G738" s="57" t="e">
        <f t="shared" si="55"/>
        <v>#DIV/0!</v>
      </c>
      <c r="H738" s="129">
        <f>'Table 4 - Asset Cashflows'!D251+'Table 4 - Asset Cashflows'!E251</f>
        <v>0</v>
      </c>
    </row>
    <row r="739" spans="1:8" x14ac:dyDescent="0.25">
      <c r="A739" s="123">
        <f t="shared" si="53"/>
        <v>244</v>
      </c>
      <c r="B739" s="77">
        <f>(1+_xlfn.XLOOKUP(INT(($A739-1)/12)+1,'ZC Curve'!$B$8:$B$107,'ZC Curve'!U$9:U$108,,0))^(1/12)-1</f>
        <v>0</v>
      </c>
      <c r="C739" s="77" t="e">
        <f>(1+_xlfn.XLOOKUP(INT(($A739-1)/12)+1,'ZC Curve'!$B$8:$B$107,'ZC Curve'!V$9:V$108,,0))^(1/12)-1</f>
        <v>#DIV/0!</v>
      </c>
      <c r="D739" s="77" t="e">
        <f>(1+_xlfn.XLOOKUP(INT(($A739-1)/12)+1,'ZC Curve'!$B$8:$B$107,'ZC Curve'!W$9:W$108,,0))^(1/12)-1</f>
        <v>#DIV/0!</v>
      </c>
      <c r="E739" s="57">
        <f t="shared" si="56"/>
        <v>1</v>
      </c>
      <c r="F739" s="57" t="e">
        <f t="shared" si="54"/>
        <v>#DIV/0!</v>
      </c>
      <c r="G739" s="57" t="e">
        <f t="shared" si="55"/>
        <v>#DIV/0!</v>
      </c>
      <c r="H739" s="129">
        <f>'Table 4 - Asset Cashflows'!D252+'Table 4 - Asset Cashflows'!E252</f>
        <v>0</v>
      </c>
    </row>
    <row r="740" spans="1:8" x14ac:dyDescent="0.25">
      <c r="A740" s="123">
        <f t="shared" si="53"/>
        <v>245</v>
      </c>
      <c r="B740" s="77">
        <f>(1+_xlfn.XLOOKUP(INT(($A740-1)/12)+1,'ZC Curve'!$B$8:$B$107,'ZC Curve'!U$9:U$108,,0))^(1/12)-1</f>
        <v>0</v>
      </c>
      <c r="C740" s="77" t="e">
        <f>(1+_xlfn.XLOOKUP(INT(($A740-1)/12)+1,'ZC Curve'!$B$8:$B$107,'ZC Curve'!V$9:V$108,,0))^(1/12)-1</f>
        <v>#DIV/0!</v>
      </c>
      <c r="D740" s="77" t="e">
        <f>(1+_xlfn.XLOOKUP(INT(($A740-1)/12)+1,'ZC Curve'!$B$8:$B$107,'ZC Curve'!W$9:W$108,,0))^(1/12)-1</f>
        <v>#DIV/0!</v>
      </c>
      <c r="E740" s="57">
        <f t="shared" si="56"/>
        <v>1</v>
      </c>
      <c r="F740" s="57" t="e">
        <f t="shared" si="54"/>
        <v>#DIV/0!</v>
      </c>
      <c r="G740" s="57" t="e">
        <f t="shared" si="55"/>
        <v>#DIV/0!</v>
      </c>
      <c r="H740" s="129">
        <f>'Table 4 - Asset Cashflows'!D253+'Table 4 - Asset Cashflows'!E253</f>
        <v>0</v>
      </c>
    </row>
    <row r="741" spans="1:8" x14ac:dyDescent="0.25">
      <c r="A741" s="123">
        <f t="shared" si="53"/>
        <v>246</v>
      </c>
      <c r="B741" s="77">
        <f>(1+_xlfn.XLOOKUP(INT(($A741-1)/12)+1,'ZC Curve'!$B$8:$B$107,'ZC Curve'!U$9:U$108,,0))^(1/12)-1</f>
        <v>0</v>
      </c>
      <c r="C741" s="77" t="e">
        <f>(1+_xlfn.XLOOKUP(INT(($A741-1)/12)+1,'ZC Curve'!$B$8:$B$107,'ZC Curve'!V$9:V$108,,0))^(1/12)-1</f>
        <v>#DIV/0!</v>
      </c>
      <c r="D741" s="77" t="e">
        <f>(1+_xlfn.XLOOKUP(INT(($A741-1)/12)+1,'ZC Curve'!$B$8:$B$107,'ZC Curve'!W$9:W$108,,0))^(1/12)-1</f>
        <v>#DIV/0!</v>
      </c>
      <c r="E741" s="57">
        <f t="shared" si="56"/>
        <v>1</v>
      </c>
      <c r="F741" s="57" t="e">
        <f t="shared" si="54"/>
        <v>#DIV/0!</v>
      </c>
      <c r="G741" s="57" t="e">
        <f t="shared" si="55"/>
        <v>#DIV/0!</v>
      </c>
      <c r="H741" s="129">
        <f>'Table 4 - Asset Cashflows'!D254+'Table 4 - Asset Cashflows'!E254</f>
        <v>0</v>
      </c>
    </row>
    <row r="742" spans="1:8" x14ac:dyDescent="0.25">
      <c r="A742" s="123">
        <f t="shared" si="53"/>
        <v>247</v>
      </c>
      <c r="B742" s="77">
        <f>(1+_xlfn.XLOOKUP(INT(($A742-1)/12)+1,'ZC Curve'!$B$8:$B$107,'ZC Curve'!U$9:U$108,,0))^(1/12)-1</f>
        <v>0</v>
      </c>
      <c r="C742" s="77" t="e">
        <f>(1+_xlfn.XLOOKUP(INT(($A742-1)/12)+1,'ZC Curve'!$B$8:$B$107,'ZC Curve'!V$9:V$108,,0))^(1/12)-1</f>
        <v>#DIV/0!</v>
      </c>
      <c r="D742" s="77" t="e">
        <f>(1+_xlfn.XLOOKUP(INT(($A742-1)/12)+1,'ZC Curve'!$B$8:$B$107,'ZC Curve'!W$9:W$108,,0))^(1/12)-1</f>
        <v>#DIV/0!</v>
      </c>
      <c r="E742" s="57">
        <f t="shared" si="56"/>
        <v>1</v>
      </c>
      <c r="F742" s="57" t="e">
        <f t="shared" si="54"/>
        <v>#DIV/0!</v>
      </c>
      <c r="G742" s="57" t="e">
        <f t="shared" si="55"/>
        <v>#DIV/0!</v>
      </c>
      <c r="H742" s="129">
        <f>'Table 4 - Asset Cashflows'!D255+'Table 4 - Asset Cashflows'!E255</f>
        <v>0</v>
      </c>
    </row>
    <row r="743" spans="1:8" x14ac:dyDescent="0.25">
      <c r="A743" s="123">
        <f t="shared" si="53"/>
        <v>248</v>
      </c>
      <c r="B743" s="77">
        <f>(1+_xlfn.XLOOKUP(INT(($A743-1)/12)+1,'ZC Curve'!$B$8:$B$107,'ZC Curve'!U$9:U$108,,0))^(1/12)-1</f>
        <v>0</v>
      </c>
      <c r="C743" s="77" t="e">
        <f>(1+_xlfn.XLOOKUP(INT(($A743-1)/12)+1,'ZC Curve'!$B$8:$B$107,'ZC Curve'!V$9:V$108,,0))^(1/12)-1</f>
        <v>#DIV/0!</v>
      </c>
      <c r="D743" s="77" t="e">
        <f>(1+_xlfn.XLOOKUP(INT(($A743-1)/12)+1,'ZC Curve'!$B$8:$B$107,'ZC Curve'!W$9:W$108,,0))^(1/12)-1</f>
        <v>#DIV/0!</v>
      </c>
      <c r="E743" s="57">
        <f t="shared" si="56"/>
        <v>1</v>
      </c>
      <c r="F743" s="57" t="e">
        <f t="shared" si="54"/>
        <v>#DIV/0!</v>
      </c>
      <c r="G743" s="57" t="e">
        <f t="shared" si="55"/>
        <v>#DIV/0!</v>
      </c>
      <c r="H743" s="129">
        <f>'Table 4 - Asset Cashflows'!D256+'Table 4 - Asset Cashflows'!E256</f>
        <v>0</v>
      </c>
    </row>
    <row r="744" spans="1:8" x14ac:dyDescent="0.25">
      <c r="A744" s="123">
        <f t="shared" si="53"/>
        <v>249</v>
      </c>
      <c r="B744" s="77">
        <f>(1+_xlfn.XLOOKUP(INT(($A744-1)/12)+1,'ZC Curve'!$B$8:$B$107,'ZC Curve'!U$9:U$108,,0))^(1/12)-1</f>
        <v>0</v>
      </c>
      <c r="C744" s="77" t="e">
        <f>(1+_xlfn.XLOOKUP(INT(($A744-1)/12)+1,'ZC Curve'!$B$8:$B$107,'ZC Curve'!V$9:V$108,,0))^(1/12)-1</f>
        <v>#DIV/0!</v>
      </c>
      <c r="D744" s="77" t="e">
        <f>(1+_xlfn.XLOOKUP(INT(($A744-1)/12)+1,'ZC Curve'!$B$8:$B$107,'ZC Curve'!W$9:W$108,,0))^(1/12)-1</f>
        <v>#DIV/0!</v>
      </c>
      <c r="E744" s="57">
        <f t="shared" si="56"/>
        <v>1</v>
      </c>
      <c r="F744" s="57" t="e">
        <f t="shared" si="54"/>
        <v>#DIV/0!</v>
      </c>
      <c r="G744" s="57" t="e">
        <f t="shared" si="55"/>
        <v>#DIV/0!</v>
      </c>
      <c r="H744" s="129">
        <f>'Table 4 - Asset Cashflows'!D257+'Table 4 - Asset Cashflows'!E257</f>
        <v>0</v>
      </c>
    </row>
    <row r="745" spans="1:8" x14ac:dyDescent="0.25">
      <c r="A745" s="123">
        <f t="shared" si="53"/>
        <v>250</v>
      </c>
      <c r="B745" s="77">
        <f>(1+_xlfn.XLOOKUP(INT(($A745-1)/12)+1,'ZC Curve'!$B$8:$B$107,'ZC Curve'!U$9:U$108,,0))^(1/12)-1</f>
        <v>0</v>
      </c>
      <c r="C745" s="77" t="e">
        <f>(1+_xlfn.XLOOKUP(INT(($A745-1)/12)+1,'ZC Curve'!$B$8:$B$107,'ZC Curve'!V$9:V$108,,0))^(1/12)-1</f>
        <v>#DIV/0!</v>
      </c>
      <c r="D745" s="77" t="e">
        <f>(1+_xlfn.XLOOKUP(INT(($A745-1)/12)+1,'ZC Curve'!$B$8:$B$107,'ZC Curve'!W$9:W$108,,0))^(1/12)-1</f>
        <v>#DIV/0!</v>
      </c>
      <c r="E745" s="57">
        <f t="shared" si="56"/>
        <v>1</v>
      </c>
      <c r="F745" s="57" t="e">
        <f t="shared" si="54"/>
        <v>#DIV/0!</v>
      </c>
      <c r="G745" s="57" t="e">
        <f t="shared" si="55"/>
        <v>#DIV/0!</v>
      </c>
      <c r="H745" s="129">
        <f>'Table 4 - Asset Cashflows'!D258+'Table 4 - Asset Cashflows'!E258</f>
        <v>0</v>
      </c>
    </row>
    <row r="746" spans="1:8" x14ac:dyDescent="0.25">
      <c r="A746" s="123">
        <f t="shared" si="53"/>
        <v>251</v>
      </c>
      <c r="B746" s="77">
        <f>(1+_xlfn.XLOOKUP(INT(($A746-1)/12)+1,'ZC Curve'!$B$8:$B$107,'ZC Curve'!U$9:U$108,,0))^(1/12)-1</f>
        <v>0</v>
      </c>
      <c r="C746" s="77" t="e">
        <f>(1+_xlfn.XLOOKUP(INT(($A746-1)/12)+1,'ZC Curve'!$B$8:$B$107,'ZC Curve'!V$9:V$108,,0))^(1/12)-1</f>
        <v>#DIV/0!</v>
      </c>
      <c r="D746" s="77" t="e">
        <f>(1+_xlfn.XLOOKUP(INT(($A746-1)/12)+1,'ZC Curve'!$B$8:$B$107,'ZC Curve'!W$9:W$108,,0))^(1/12)-1</f>
        <v>#DIV/0!</v>
      </c>
      <c r="E746" s="57">
        <f t="shared" si="56"/>
        <v>1</v>
      </c>
      <c r="F746" s="57" t="e">
        <f t="shared" si="54"/>
        <v>#DIV/0!</v>
      </c>
      <c r="G746" s="57" t="e">
        <f t="shared" si="55"/>
        <v>#DIV/0!</v>
      </c>
      <c r="H746" s="129">
        <f>'Table 4 - Asset Cashflows'!D259+'Table 4 - Asset Cashflows'!E259</f>
        <v>0</v>
      </c>
    </row>
    <row r="747" spans="1:8" x14ac:dyDescent="0.25">
      <c r="A747" s="123">
        <f t="shared" si="53"/>
        <v>252</v>
      </c>
      <c r="B747" s="77">
        <f>(1+_xlfn.XLOOKUP(INT(($A747-1)/12)+1,'ZC Curve'!$B$8:$B$107,'ZC Curve'!U$9:U$108,,0))^(1/12)-1</f>
        <v>0</v>
      </c>
      <c r="C747" s="77" t="e">
        <f>(1+_xlfn.XLOOKUP(INT(($A747-1)/12)+1,'ZC Curve'!$B$8:$B$107,'ZC Curve'!V$9:V$108,,0))^(1/12)-1</f>
        <v>#DIV/0!</v>
      </c>
      <c r="D747" s="77" t="e">
        <f>(1+_xlfn.XLOOKUP(INT(($A747-1)/12)+1,'ZC Curve'!$B$8:$B$107,'ZC Curve'!W$9:W$108,,0))^(1/12)-1</f>
        <v>#DIV/0!</v>
      </c>
      <c r="E747" s="57">
        <f t="shared" si="56"/>
        <v>1</v>
      </c>
      <c r="F747" s="57" t="e">
        <f t="shared" si="54"/>
        <v>#DIV/0!</v>
      </c>
      <c r="G747" s="57" t="e">
        <f t="shared" si="55"/>
        <v>#DIV/0!</v>
      </c>
      <c r="H747" s="129">
        <f>'Table 4 - Asset Cashflows'!D260+'Table 4 - Asset Cashflows'!E260</f>
        <v>0</v>
      </c>
    </row>
    <row r="748" spans="1:8" x14ac:dyDescent="0.25">
      <c r="A748" s="123">
        <f t="shared" si="53"/>
        <v>253</v>
      </c>
      <c r="B748" s="77">
        <f>(1+_xlfn.XLOOKUP(INT(($A748-1)/12)+1,'ZC Curve'!$B$8:$B$107,'ZC Curve'!U$9:U$108,,0))^(1/12)-1</f>
        <v>0</v>
      </c>
      <c r="C748" s="77" t="e">
        <f>(1+_xlfn.XLOOKUP(INT(($A748-1)/12)+1,'ZC Curve'!$B$8:$B$107,'ZC Curve'!V$9:V$108,,0))^(1/12)-1</f>
        <v>#DIV/0!</v>
      </c>
      <c r="D748" s="77" t="e">
        <f>(1+_xlfn.XLOOKUP(INT(($A748-1)/12)+1,'ZC Curve'!$B$8:$B$107,'ZC Curve'!W$9:W$108,,0))^(1/12)-1</f>
        <v>#DIV/0!</v>
      </c>
      <c r="E748" s="57">
        <f t="shared" si="56"/>
        <v>1</v>
      </c>
      <c r="F748" s="57" t="e">
        <f t="shared" si="54"/>
        <v>#DIV/0!</v>
      </c>
      <c r="G748" s="57" t="e">
        <f t="shared" si="55"/>
        <v>#DIV/0!</v>
      </c>
      <c r="H748" s="129">
        <f>'Table 4 - Asset Cashflows'!D261+'Table 4 - Asset Cashflows'!E261</f>
        <v>0</v>
      </c>
    </row>
    <row r="749" spans="1:8" x14ac:dyDescent="0.25">
      <c r="A749" s="123">
        <f t="shared" si="53"/>
        <v>254</v>
      </c>
      <c r="B749" s="77">
        <f>(1+_xlfn.XLOOKUP(INT(($A749-1)/12)+1,'ZC Curve'!$B$8:$B$107,'ZC Curve'!U$9:U$108,,0))^(1/12)-1</f>
        <v>0</v>
      </c>
      <c r="C749" s="77" t="e">
        <f>(1+_xlfn.XLOOKUP(INT(($A749-1)/12)+1,'ZC Curve'!$B$8:$B$107,'ZC Curve'!V$9:V$108,,0))^(1/12)-1</f>
        <v>#DIV/0!</v>
      </c>
      <c r="D749" s="77" t="e">
        <f>(1+_xlfn.XLOOKUP(INT(($A749-1)/12)+1,'ZC Curve'!$B$8:$B$107,'ZC Curve'!W$9:W$108,,0))^(1/12)-1</f>
        <v>#DIV/0!</v>
      </c>
      <c r="E749" s="57">
        <f t="shared" si="56"/>
        <v>1</v>
      </c>
      <c r="F749" s="57" t="e">
        <f t="shared" si="54"/>
        <v>#DIV/0!</v>
      </c>
      <c r="G749" s="57" t="e">
        <f t="shared" si="55"/>
        <v>#DIV/0!</v>
      </c>
      <c r="H749" s="129">
        <f>'Table 4 - Asset Cashflows'!D262+'Table 4 - Asset Cashflows'!E262</f>
        <v>0</v>
      </c>
    </row>
    <row r="750" spans="1:8" x14ac:dyDescent="0.25">
      <c r="A750" s="123">
        <f t="shared" si="53"/>
        <v>255</v>
      </c>
      <c r="B750" s="77">
        <f>(1+_xlfn.XLOOKUP(INT(($A750-1)/12)+1,'ZC Curve'!$B$8:$B$107,'ZC Curve'!U$9:U$108,,0))^(1/12)-1</f>
        <v>0</v>
      </c>
      <c r="C750" s="77" t="e">
        <f>(1+_xlfn.XLOOKUP(INT(($A750-1)/12)+1,'ZC Curve'!$B$8:$B$107,'ZC Curve'!V$9:V$108,,0))^(1/12)-1</f>
        <v>#DIV/0!</v>
      </c>
      <c r="D750" s="77" t="e">
        <f>(1+_xlfn.XLOOKUP(INT(($A750-1)/12)+1,'ZC Curve'!$B$8:$B$107,'ZC Curve'!W$9:W$108,,0))^(1/12)-1</f>
        <v>#DIV/0!</v>
      </c>
      <c r="E750" s="57">
        <f t="shared" si="56"/>
        <v>1</v>
      </c>
      <c r="F750" s="57" t="e">
        <f t="shared" si="54"/>
        <v>#DIV/0!</v>
      </c>
      <c r="G750" s="57" t="e">
        <f t="shared" si="55"/>
        <v>#DIV/0!</v>
      </c>
      <c r="H750" s="129">
        <f>'Table 4 - Asset Cashflows'!D263+'Table 4 - Asset Cashflows'!E263</f>
        <v>0</v>
      </c>
    </row>
    <row r="751" spans="1:8" x14ac:dyDescent="0.25">
      <c r="A751" s="123">
        <f t="shared" si="53"/>
        <v>256</v>
      </c>
      <c r="B751" s="77">
        <f>(1+_xlfn.XLOOKUP(INT(($A751-1)/12)+1,'ZC Curve'!$B$8:$B$107,'ZC Curve'!U$9:U$108,,0))^(1/12)-1</f>
        <v>0</v>
      </c>
      <c r="C751" s="77" t="e">
        <f>(1+_xlfn.XLOOKUP(INT(($A751-1)/12)+1,'ZC Curve'!$B$8:$B$107,'ZC Curve'!V$9:V$108,,0))^(1/12)-1</f>
        <v>#DIV/0!</v>
      </c>
      <c r="D751" s="77" t="e">
        <f>(1+_xlfn.XLOOKUP(INT(($A751-1)/12)+1,'ZC Curve'!$B$8:$B$107,'ZC Curve'!W$9:W$108,,0))^(1/12)-1</f>
        <v>#DIV/0!</v>
      </c>
      <c r="E751" s="57">
        <f t="shared" si="56"/>
        <v>1</v>
      </c>
      <c r="F751" s="57" t="e">
        <f t="shared" si="54"/>
        <v>#DIV/0!</v>
      </c>
      <c r="G751" s="57" t="e">
        <f t="shared" si="55"/>
        <v>#DIV/0!</v>
      </c>
      <c r="H751" s="129">
        <f>'Table 4 - Asset Cashflows'!D264+'Table 4 - Asset Cashflows'!E264</f>
        <v>0</v>
      </c>
    </row>
    <row r="752" spans="1:8" x14ac:dyDescent="0.25">
      <c r="A752" s="123">
        <f t="shared" si="53"/>
        <v>257</v>
      </c>
      <c r="B752" s="77">
        <f>(1+_xlfn.XLOOKUP(INT(($A752-1)/12)+1,'ZC Curve'!$B$8:$B$107,'ZC Curve'!U$9:U$108,,0))^(1/12)-1</f>
        <v>0</v>
      </c>
      <c r="C752" s="77" t="e">
        <f>(1+_xlfn.XLOOKUP(INT(($A752-1)/12)+1,'ZC Curve'!$B$8:$B$107,'ZC Curve'!V$9:V$108,,0))^(1/12)-1</f>
        <v>#DIV/0!</v>
      </c>
      <c r="D752" s="77" t="e">
        <f>(1+_xlfn.XLOOKUP(INT(($A752-1)/12)+1,'ZC Curve'!$B$8:$B$107,'ZC Curve'!W$9:W$108,,0))^(1/12)-1</f>
        <v>#DIV/0!</v>
      </c>
      <c r="E752" s="57">
        <f t="shared" si="56"/>
        <v>1</v>
      </c>
      <c r="F752" s="57" t="e">
        <f t="shared" si="54"/>
        <v>#DIV/0!</v>
      </c>
      <c r="G752" s="57" t="e">
        <f t="shared" si="55"/>
        <v>#DIV/0!</v>
      </c>
      <c r="H752" s="129">
        <f>'Table 4 - Asset Cashflows'!D265+'Table 4 - Asset Cashflows'!E265</f>
        <v>0</v>
      </c>
    </row>
    <row r="753" spans="1:8" x14ac:dyDescent="0.25">
      <c r="A753" s="123">
        <f t="shared" ref="A753:A816" si="57">A752+1</f>
        <v>258</v>
      </c>
      <c r="B753" s="77">
        <f>(1+_xlfn.XLOOKUP(INT(($A753-1)/12)+1,'ZC Curve'!$B$8:$B$107,'ZC Curve'!U$9:U$108,,0))^(1/12)-1</f>
        <v>0</v>
      </c>
      <c r="C753" s="77" t="e">
        <f>(1+_xlfn.XLOOKUP(INT(($A753-1)/12)+1,'ZC Curve'!$B$8:$B$107,'ZC Curve'!V$9:V$108,,0))^(1/12)-1</f>
        <v>#DIV/0!</v>
      </c>
      <c r="D753" s="77" t="e">
        <f>(1+_xlfn.XLOOKUP(INT(($A753-1)/12)+1,'ZC Curve'!$B$8:$B$107,'ZC Curve'!W$9:W$108,,0))^(1/12)-1</f>
        <v>#DIV/0!</v>
      </c>
      <c r="E753" s="57">
        <f t="shared" si="56"/>
        <v>1</v>
      </c>
      <c r="F753" s="57" t="e">
        <f t="shared" ref="F753:F816" si="58">F752/(1+C753)</f>
        <v>#DIV/0!</v>
      </c>
      <c r="G753" s="57" t="e">
        <f t="shared" ref="G753:G816" si="59">G752/(1+D753)</f>
        <v>#DIV/0!</v>
      </c>
      <c r="H753" s="129">
        <f>'Table 4 - Asset Cashflows'!D266+'Table 4 - Asset Cashflows'!E266</f>
        <v>0</v>
      </c>
    </row>
    <row r="754" spans="1:8" x14ac:dyDescent="0.25">
      <c r="A754" s="123">
        <f t="shared" si="57"/>
        <v>259</v>
      </c>
      <c r="B754" s="77">
        <f>(1+_xlfn.XLOOKUP(INT(($A754-1)/12)+1,'ZC Curve'!$B$8:$B$107,'ZC Curve'!U$9:U$108,,0))^(1/12)-1</f>
        <v>0</v>
      </c>
      <c r="C754" s="77" t="e">
        <f>(1+_xlfn.XLOOKUP(INT(($A754-1)/12)+1,'ZC Curve'!$B$8:$B$107,'ZC Curve'!V$9:V$108,,0))^(1/12)-1</f>
        <v>#DIV/0!</v>
      </c>
      <c r="D754" s="77" t="e">
        <f>(1+_xlfn.XLOOKUP(INT(($A754-1)/12)+1,'ZC Curve'!$B$8:$B$107,'ZC Curve'!W$9:W$108,,0))^(1/12)-1</f>
        <v>#DIV/0!</v>
      </c>
      <c r="E754" s="57">
        <f t="shared" ref="E754:E817" si="60">E753/(1+B754)</f>
        <v>1</v>
      </c>
      <c r="F754" s="57" t="e">
        <f t="shared" si="58"/>
        <v>#DIV/0!</v>
      </c>
      <c r="G754" s="57" t="e">
        <f t="shared" si="59"/>
        <v>#DIV/0!</v>
      </c>
      <c r="H754" s="129">
        <f>'Table 4 - Asset Cashflows'!D267+'Table 4 - Asset Cashflows'!E267</f>
        <v>0</v>
      </c>
    </row>
    <row r="755" spans="1:8" x14ac:dyDescent="0.25">
      <c r="A755" s="123">
        <f t="shared" si="57"/>
        <v>260</v>
      </c>
      <c r="B755" s="77">
        <f>(1+_xlfn.XLOOKUP(INT(($A755-1)/12)+1,'ZC Curve'!$B$8:$B$107,'ZC Curve'!U$9:U$108,,0))^(1/12)-1</f>
        <v>0</v>
      </c>
      <c r="C755" s="77" t="e">
        <f>(1+_xlfn.XLOOKUP(INT(($A755-1)/12)+1,'ZC Curve'!$B$8:$B$107,'ZC Curve'!V$9:V$108,,0))^(1/12)-1</f>
        <v>#DIV/0!</v>
      </c>
      <c r="D755" s="77" t="e">
        <f>(1+_xlfn.XLOOKUP(INT(($A755-1)/12)+1,'ZC Curve'!$B$8:$B$107,'ZC Curve'!W$9:W$108,,0))^(1/12)-1</f>
        <v>#DIV/0!</v>
      </c>
      <c r="E755" s="57">
        <f t="shared" si="60"/>
        <v>1</v>
      </c>
      <c r="F755" s="57" t="e">
        <f t="shared" si="58"/>
        <v>#DIV/0!</v>
      </c>
      <c r="G755" s="57" t="e">
        <f t="shared" si="59"/>
        <v>#DIV/0!</v>
      </c>
      <c r="H755" s="129">
        <f>'Table 4 - Asset Cashflows'!D268+'Table 4 - Asset Cashflows'!E268</f>
        <v>0</v>
      </c>
    </row>
    <row r="756" spans="1:8" x14ac:dyDescent="0.25">
      <c r="A756" s="123">
        <f t="shared" si="57"/>
        <v>261</v>
      </c>
      <c r="B756" s="77">
        <f>(1+_xlfn.XLOOKUP(INT(($A756-1)/12)+1,'ZC Curve'!$B$8:$B$107,'ZC Curve'!U$9:U$108,,0))^(1/12)-1</f>
        <v>0</v>
      </c>
      <c r="C756" s="77" t="e">
        <f>(1+_xlfn.XLOOKUP(INT(($A756-1)/12)+1,'ZC Curve'!$B$8:$B$107,'ZC Curve'!V$9:V$108,,0))^(1/12)-1</f>
        <v>#DIV/0!</v>
      </c>
      <c r="D756" s="77" t="e">
        <f>(1+_xlfn.XLOOKUP(INT(($A756-1)/12)+1,'ZC Curve'!$B$8:$B$107,'ZC Curve'!W$9:W$108,,0))^(1/12)-1</f>
        <v>#DIV/0!</v>
      </c>
      <c r="E756" s="57">
        <f t="shared" si="60"/>
        <v>1</v>
      </c>
      <c r="F756" s="57" t="e">
        <f t="shared" si="58"/>
        <v>#DIV/0!</v>
      </c>
      <c r="G756" s="57" t="e">
        <f t="shared" si="59"/>
        <v>#DIV/0!</v>
      </c>
      <c r="H756" s="129">
        <f>'Table 4 - Asset Cashflows'!D269+'Table 4 - Asset Cashflows'!E269</f>
        <v>0</v>
      </c>
    </row>
    <row r="757" spans="1:8" x14ac:dyDescent="0.25">
      <c r="A757" s="123">
        <f t="shared" si="57"/>
        <v>262</v>
      </c>
      <c r="B757" s="77">
        <f>(1+_xlfn.XLOOKUP(INT(($A757-1)/12)+1,'ZC Curve'!$B$8:$B$107,'ZC Curve'!U$9:U$108,,0))^(1/12)-1</f>
        <v>0</v>
      </c>
      <c r="C757" s="77" t="e">
        <f>(1+_xlfn.XLOOKUP(INT(($A757-1)/12)+1,'ZC Curve'!$B$8:$B$107,'ZC Curve'!V$9:V$108,,0))^(1/12)-1</f>
        <v>#DIV/0!</v>
      </c>
      <c r="D757" s="77" t="e">
        <f>(1+_xlfn.XLOOKUP(INT(($A757-1)/12)+1,'ZC Curve'!$B$8:$B$107,'ZC Curve'!W$9:W$108,,0))^(1/12)-1</f>
        <v>#DIV/0!</v>
      </c>
      <c r="E757" s="57">
        <f t="shared" si="60"/>
        <v>1</v>
      </c>
      <c r="F757" s="57" t="e">
        <f t="shared" si="58"/>
        <v>#DIV/0!</v>
      </c>
      <c r="G757" s="57" t="e">
        <f t="shared" si="59"/>
        <v>#DIV/0!</v>
      </c>
      <c r="H757" s="129">
        <f>'Table 4 - Asset Cashflows'!D270+'Table 4 - Asset Cashflows'!E270</f>
        <v>0</v>
      </c>
    </row>
    <row r="758" spans="1:8" x14ac:dyDescent="0.25">
      <c r="A758" s="123">
        <f t="shared" si="57"/>
        <v>263</v>
      </c>
      <c r="B758" s="77">
        <f>(1+_xlfn.XLOOKUP(INT(($A758-1)/12)+1,'ZC Curve'!$B$8:$B$107,'ZC Curve'!U$9:U$108,,0))^(1/12)-1</f>
        <v>0</v>
      </c>
      <c r="C758" s="77" t="e">
        <f>(1+_xlfn.XLOOKUP(INT(($A758-1)/12)+1,'ZC Curve'!$B$8:$B$107,'ZC Curve'!V$9:V$108,,0))^(1/12)-1</f>
        <v>#DIV/0!</v>
      </c>
      <c r="D758" s="77" t="e">
        <f>(1+_xlfn.XLOOKUP(INT(($A758-1)/12)+1,'ZC Curve'!$B$8:$B$107,'ZC Curve'!W$9:W$108,,0))^(1/12)-1</f>
        <v>#DIV/0!</v>
      </c>
      <c r="E758" s="57">
        <f t="shared" si="60"/>
        <v>1</v>
      </c>
      <c r="F758" s="57" t="e">
        <f t="shared" si="58"/>
        <v>#DIV/0!</v>
      </c>
      <c r="G758" s="57" t="e">
        <f t="shared" si="59"/>
        <v>#DIV/0!</v>
      </c>
      <c r="H758" s="129">
        <f>'Table 4 - Asset Cashflows'!D271+'Table 4 - Asset Cashflows'!E271</f>
        <v>0</v>
      </c>
    </row>
    <row r="759" spans="1:8" x14ac:dyDescent="0.25">
      <c r="A759" s="123">
        <f t="shared" si="57"/>
        <v>264</v>
      </c>
      <c r="B759" s="77">
        <f>(1+_xlfn.XLOOKUP(INT(($A759-1)/12)+1,'ZC Curve'!$B$8:$B$107,'ZC Curve'!U$9:U$108,,0))^(1/12)-1</f>
        <v>0</v>
      </c>
      <c r="C759" s="77" t="e">
        <f>(1+_xlfn.XLOOKUP(INT(($A759-1)/12)+1,'ZC Curve'!$B$8:$B$107,'ZC Curve'!V$9:V$108,,0))^(1/12)-1</f>
        <v>#DIV/0!</v>
      </c>
      <c r="D759" s="77" t="e">
        <f>(1+_xlfn.XLOOKUP(INT(($A759-1)/12)+1,'ZC Curve'!$B$8:$B$107,'ZC Curve'!W$9:W$108,,0))^(1/12)-1</f>
        <v>#DIV/0!</v>
      </c>
      <c r="E759" s="57">
        <f t="shared" si="60"/>
        <v>1</v>
      </c>
      <c r="F759" s="57" t="e">
        <f t="shared" si="58"/>
        <v>#DIV/0!</v>
      </c>
      <c r="G759" s="57" t="e">
        <f t="shared" si="59"/>
        <v>#DIV/0!</v>
      </c>
      <c r="H759" s="129">
        <f>'Table 4 - Asset Cashflows'!D272+'Table 4 - Asset Cashflows'!E272</f>
        <v>0</v>
      </c>
    </row>
    <row r="760" spans="1:8" x14ac:dyDescent="0.25">
      <c r="A760" s="123">
        <f t="shared" si="57"/>
        <v>265</v>
      </c>
      <c r="B760" s="77">
        <f>(1+_xlfn.XLOOKUP(INT(($A760-1)/12)+1,'ZC Curve'!$B$8:$B$107,'ZC Curve'!U$9:U$108,,0))^(1/12)-1</f>
        <v>0</v>
      </c>
      <c r="C760" s="77" t="e">
        <f>(1+_xlfn.XLOOKUP(INT(($A760-1)/12)+1,'ZC Curve'!$B$8:$B$107,'ZC Curve'!V$9:V$108,,0))^(1/12)-1</f>
        <v>#DIV/0!</v>
      </c>
      <c r="D760" s="77" t="e">
        <f>(1+_xlfn.XLOOKUP(INT(($A760-1)/12)+1,'ZC Curve'!$B$8:$B$107,'ZC Curve'!W$9:W$108,,0))^(1/12)-1</f>
        <v>#DIV/0!</v>
      </c>
      <c r="E760" s="57">
        <f t="shared" si="60"/>
        <v>1</v>
      </c>
      <c r="F760" s="57" t="e">
        <f t="shared" si="58"/>
        <v>#DIV/0!</v>
      </c>
      <c r="G760" s="57" t="e">
        <f t="shared" si="59"/>
        <v>#DIV/0!</v>
      </c>
      <c r="H760" s="129">
        <f>'Table 4 - Asset Cashflows'!D273+'Table 4 - Asset Cashflows'!E273</f>
        <v>0</v>
      </c>
    </row>
    <row r="761" spans="1:8" x14ac:dyDescent="0.25">
      <c r="A761" s="123">
        <f t="shared" si="57"/>
        <v>266</v>
      </c>
      <c r="B761" s="77">
        <f>(1+_xlfn.XLOOKUP(INT(($A761-1)/12)+1,'ZC Curve'!$B$8:$B$107,'ZC Curve'!U$9:U$108,,0))^(1/12)-1</f>
        <v>0</v>
      </c>
      <c r="C761" s="77" t="e">
        <f>(1+_xlfn.XLOOKUP(INT(($A761-1)/12)+1,'ZC Curve'!$B$8:$B$107,'ZC Curve'!V$9:V$108,,0))^(1/12)-1</f>
        <v>#DIV/0!</v>
      </c>
      <c r="D761" s="77" t="e">
        <f>(1+_xlfn.XLOOKUP(INT(($A761-1)/12)+1,'ZC Curve'!$B$8:$B$107,'ZC Curve'!W$9:W$108,,0))^(1/12)-1</f>
        <v>#DIV/0!</v>
      </c>
      <c r="E761" s="57">
        <f t="shared" si="60"/>
        <v>1</v>
      </c>
      <c r="F761" s="57" t="e">
        <f t="shared" si="58"/>
        <v>#DIV/0!</v>
      </c>
      <c r="G761" s="57" t="e">
        <f t="shared" si="59"/>
        <v>#DIV/0!</v>
      </c>
      <c r="H761" s="129">
        <f>'Table 4 - Asset Cashflows'!D274+'Table 4 - Asset Cashflows'!E274</f>
        <v>0</v>
      </c>
    </row>
    <row r="762" spans="1:8" x14ac:dyDescent="0.25">
      <c r="A762" s="123">
        <f t="shared" si="57"/>
        <v>267</v>
      </c>
      <c r="B762" s="77">
        <f>(1+_xlfn.XLOOKUP(INT(($A762-1)/12)+1,'ZC Curve'!$B$8:$B$107,'ZC Curve'!U$9:U$108,,0))^(1/12)-1</f>
        <v>0</v>
      </c>
      <c r="C762" s="77" t="e">
        <f>(1+_xlfn.XLOOKUP(INT(($A762-1)/12)+1,'ZC Curve'!$B$8:$B$107,'ZC Curve'!V$9:V$108,,0))^(1/12)-1</f>
        <v>#DIV/0!</v>
      </c>
      <c r="D762" s="77" t="e">
        <f>(1+_xlfn.XLOOKUP(INT(($A762-1)/12)+1,'ZC Curve'!$B$8:$B$107,'ZC Curve'!W$9:W$108,,0))^(1/12)-1</f>
        <v>#DIV/0!</v>
      </c>
      <c r="E762" s="57">
        <f t="shared" si="60"/>
        <v>1</v>
      </c>
      <c r="F762" s="57" t="e">
        <f t="shared" si="58"/>
        <v>#DIV/0!</v>
      </c>
      <c r="G762" s="57" t="e">
        <f t="shared" si="59"/>
        <v>#DIV/0!</v>
      </c>
      <c r="H762" s="129">
        <f>'Table 4 - Asset Cashflows'!D275+'Table 4 - Asset Cashflows'!E275</f>
        <v>0</v>
      </c>
    </row>
    <row r="763" spans="1:8" x14ac:dyDescent="0.25">
      <c r="A763" s="123">
        <f t="shared" si="57"/>
        <v>268</v>
      </c>
      <c r="B763" s="77">
        <f>(1+_xlfn.XLOOKUP(INT(($A763-1)/12)+1,'ZC Curve'!$B$8:$B$107,'ZC Curve'!U$9:U$108,,0))^(1/12)-1</f>
        <v>0</v>
      </c>
      <c r="C763" s="77" t="e">
        <f>(1+_xlfn.XLOOKUP(INT(($A763-1)/12)+1,'ZC Curve'!$B$8:$B$107,'ZC Curve'!V$9:V$108,,0))^(1/12)-1</f>
        <v>#DIV/0!</v>
      </c>
      <c r="D763" s="77" t="e">
        <f>(1+_xlfn.XLOOKUP(INT(($A763-1)/12)+1,'ZC Curve'!$B$8:$B$107,'ZC Curve'!W$9:W$108,,0))^(1/12)-1</f>
        <v>#DIV/0!</v>
      </c>
      <c r="E763" s="57">
        <f t="shared" si="60"/>
        <v>1</v>
      </c>
      <c r="F763" s="57" t="e">
        <f t="shared" si="58"/>
        <v>#DIV/0!</v>
      </c>
      <c r="G763" s="57" t="e">
        <f t="shared" si="59"/>
        <v>#DIV/0!</v>
      </c>
      <c r="H763" s="129">
        <f>'Table 4 - Asset Cashflows'!D276+'Table 4 - Asset Cashflows'!E276</f>
        <v>0</v>
      </c>
    </row>
    <row r="764" spans="1:8" x14ac:dyDescent="0.25">
      <c r="A764" s="123">
        <f t="shared" si="57"/>
        <v>269</v>
      </c>
      <c r="B764" s="77">
        <f>(1+_xlfn.XLOOKUP(INT(($A764-1)/12)+1,'ZC Curve'!$B$8:$B$107,'ZC Curve'!U$9:U$108,,0))^(1/12)-1</f>
        <v>0</v>
      </c>
      <c r="C764" s="77" t="e">
        <f>(1+_xlfn.XLOOKUP(INT(($A764-1)/12)+1,'ZC Curve'!$B$8:$B$107,'ZC Curve'!V$9:V$108,,0))^(1/12)-1</f>
        <v>#DIV/0!</v>
      </c>
      <c r="D764" s="77" t="e">
        <f>(1+_xlfn.XLOOKUP(INT(($A764-1)/12)+1,'ZC Curve'!$B$8:$B$107,'ZC Curve'!W$9:W$108,,0))^(1/12)-1</f>
        <v>#DIV/0!</v>
      </c>
      <c r="E764" s="57">
        <f t="shared" si="60"/>
        <v>1</v>
      </c>
      <c r="F764" s="57" t="e">
        <f t="shared" si="58"/>
        <v>#DIV/0!</v>
      </c>
      <c r="G764" s="57" t="e">
        <f t="shared" si="59"/>
        <v>#DIV/0!</v>
      </c>
      <c r="H764" s="129">
        <f>'Table 4 - Asset Cashflows'!D277+'Table 4 - Asset Cashflows'!E277</f>
        <v>0</v>
      </c>
    </row>
    <row r="765" spans="1:8" x14ac:dyDescent="0.25">
      <c r="A765" s="123">
        <f t="shared" si="57"/>
        <v>270</v>
      </c>
      <c r="B765" s="77">
        <f>(1+_xlfn.XLOOKUP(INT(($A765-1)/12)+1,'ZC Curve'!$B$8:$B$107,'ZC Curve'!U$9:U$108,,0))^(1/12)-1</f>
        <v>0</v>
      </c>
      <c r="C765" s="77" t="e">
        <f>(1+_xlfn.XLOOKUP(INT(($A765-1)/12)+1,'ZC Curve'!$B$8:$B$107,'ZC Curve'!V$9:V$108,,0))^(1/12)-1</f>
        <v>#DIV/0!</v>
      </c>
      <c r="D765" s="77" t="e">
        <f>(1+_xlfn.XLOOKUP(INT(($A765-1)/12)+1,'ZC Curve'!$B$8:$B$107,'ZC Curve'!W$9:W$108,,0))^(1/12)-1</f>
        <v>#DIV/0!</v>
      </c>
      <c r="E765" s="57">
        <f t="shared" si="60"/>
        <v>1</v>
      </c>
      <c r="F765" s="57" t="e">
        <f t="shared" si="58"/>
        <v>#DIV/0!</v>
      </c>
      <c r="G765" s="57" t="e">
        <f t="shared" si="59"/>
        <v>#DIV/0!</v>
      </c>
      <c r="H765" s="129">
        <f>'Table 4 - Asset Cashflows'!D278+'Table 4 - Asset Cashflows'!E278</f>
        <v>0</v>
      </c>
    </row>
    <row r="766" spans="1:8" x14ac:dyDescent="0.25">
      <c r="A766" s="123">
        <f t="shared" si="57"/>
        <v>271</v>
      </c>
      <c r="B766" s="77">
        <f>(1+_xlfn.XLOOKUP(INT(($A766-1)/12)+1,'ZC Curve'!$B$8:$B$107,'ZC Curve'!U$9:U$108,,0))^(1/12)-1</f>
        <v>0</v>
      </c>
      <c r="C766" s="77" t="e">
        <f>(1+_xlfn.XLOOKUP(INT(($A766-1)/12)+1,'ZC Curve'!$B$8:$B$107,'ZC Curve'!V$9:V$108,,0))^(1/12)-1</f>
        <v>#DIV/0!</v>
      </c>
      <c r="D766" s="77" t="e">
        <f>(1+_xlfn.XLOOKUP(INT(($A766-1)/12)+1,'ZC Curve'!$B$8:$B$107,'ZC Curve'!W$9:W$108,,0))^(1/12)-1</f>
        <v>#DIV/0!</v>
      </c>
      <c r="E766" s="57">
        <f t="shared" si="60"/>
        <v>1</v>
      </c>
      <c r="F766" s="57" t="e">
        <f t="shared" si="58"/>
        <v>#DIV/0!</v>
      </c>
      <c r="G766" s="57" t="e">
        <f t="shared" si="59"/>
        <v>#DIV/0!</v>
      </c>
      <c r="H766" s="129">
        <f>'Table 4 - Asset Cashflows'!D279+'Table 4 - Asset Cashflows'!E279</f>
        <v>0</v>
      </c>
    </row>
    <row r="767" spans="1:8" x14ac:dyDescent="0.25">
      <c r="A767" s="123">
        <f t="shared" si="57"/>
        <v>272</v>
      </c>
      <c r="B767" s="77">
        <f>(1+_xlfn.XLOOKUP(INT(($A767-1)/12)+1,'ZC Curve'!$B$8:$B$107,'ZC Curve'!U$9:U$108,,0))^(1/12)-1</f>
        <v>0</v>
      </c>
      <c r="C767" s="77" t="e">
        <f>(1+_xlfn.XLOOKUP(INT(($A767-1)/12)+1,'ZC Curve'!$B$8:$B$107,'ZC Curve'!V$9:V$108,,0))^(1/12)-1</f>
        <v>#DIV/0!</v>
      </c>
      <c r="D767" s="77" t="e">
        <f>(1+_xlfn.XLOOKUP(INT(($A767-1)/12)+1,'ZC Curve'!$B$8:$B$107,'ZC Curve'!W$9:W$108,,0))^(1/12)-1</f>
        <v>#DIV/0!</v>
      </c>
      <c r="E767" s="57">
        <f t="shared" si="60"/>
        <v>1</v>
      </c>
      <c r="F767" s="57" t="e">
        <f t="shared" si="58"/>
        <v>#DIV/0!</v>
      </c>
      <c r="G767" s="57" t="e">
        <f t="shared" si="59"/>
        <v>#DIV/0!</v>
      </c>
      <c r="H767" s="129">
        <f>'Table 4 - Asset Cashflows'!D280+'Table 4 - Asset Cashflows'!E280</f>
        <v>0</v>
      </c>
    </row>
    <row r="768" spans="1:8" x14ac:dyDescent="0.25">
      <c r="A768" s="123">
        <f t="shared" si="57"/>
        <v>273</v>
      </c>
      <c r="B768" s="77">
        <f>(1+_xlfn.XLOOKUP(INT(($A768-1)/12)+1,'ZC Curve'!$B$8:$B$107,'ZC Curve'!U$9:U$108,,0))^(1/12)-1</f>
        <v>0</v>
      </c>
      <c r="C768" s="77" t="e">
        <f>(1+_xlfn.XLOOKUP(INT(($A768-1)/12)+1,'ZC Curve'!$B$8:$B$107,'ZC Curve'!V$9:V$108,,0))^(1/12)-1</f>
        <v>#DIV/0!</v>
      </c>
      <c r="D768" s="77" t="e">
        <f>(1+_xlfn.XLOOKUP(INT(($A768-1)/12)+1,'ZC Curve'!$B$8:$B$107,'ZC Curve'!W$9:W$108,,0))^(1/12)-1</f>
        <v>#DIV/0!</v>
      </c>
      <c r="E768" s="57">
        <f t="shared" si="60"/>
        <v>1</v>
      </c>
      <c r="F768" s="57" t="e">
        <f t="shared" si="58"/>
        <v>#DIV/0!</v>
      </c>
      <c r="G768" s="57" t="e">
        <f t="shared" si="59"/>
        <v>#DIV/0!</v>
      </c>
      <c r="H768" s="129">
        <f>'Table 4 - Asset Cashflows'!D281+'Table 4 - Asset Cashflows'!E281</f>
        <v>0</v>
      </c>
    </row>
    <row r="769" spans="1:8" x14ac:dyDescent="0.25">
      <c r="A769" s="123">
        <f t="shared" si="57"/>
        <v>274</v>
      </c>
      <c r="B769" s="77">
        <f>(1+_xlfn.XLOOKUP(INT(($A769-1)/12)+1,'ZC Curve'!$B$8:$B$107,'ZC Curve'!U$9:U$108,,0))^(1/12)-1</f>
        <v>0</v>
      </c>
      <c r="C769" s="77" t="e">
        <f>(1+_xlfn.XLOOKUP(INT(($A769-1)/12)+1,'ZC Curve'!$B$8:$B$107,'ZC Curve'!V$9:V$108,,0))^(1/12)-1</f>
        <v>#DIV/0!</v>
      </c>
      <c r="D769" s="77" t="e">
        <f>(1+_xlfn.XLOOKUP(INT(($A769-1)/12)+1,'ZC Curve'!$B$8:$B$107,'ZC Curve'!W$9:W$108,,0))^(1/12)-1</f>
        <v>#DIV/0!</v>
      </c>
      <c r="E769" s="57">
        <f t="shared" si="60"/>
        <v>1</v>
      </c>
      <c r="F769" s="57" t="e">
        <f t="shared" si="58"/>
        <v>#DIV/0!</v>
      </c>
      <c r="G769" s="57" t="e">
        <f t="shared" si="59"/>
        <v>#DIV/0!</v>
      </c>
      <c r="H769" s="129">
        <f>'Table 4 - Asset Cashflows'!D282+'Table 4 - Asset Cashflows'!E282</f>
        <v>0</v>
      </c>
    </row>
    <row r="770" spans="1:8" x14ac:dyDescent="0.25">
      <c r="A770" s="123">
        <f t="shared" si="57"/>
        <v>275</v>
      </c>
      <c r="B770" s="77">
        <f>(1+_xlfn.XLOOKUP(INT(($A770-1)/12)+1,'ZC Curve'!$B$8:$B$107,'ZC Curve'!U$9:U$108,,0))^(1/12)-1</f>
        <v>0</v>
      </c>
      <c r="C770" s="77" t="e">
        <f>(1+_xlfn.XLOOKUP(INT(($A770-1)/12)+1,'ZC Curve'!$B$8:$B$107,'ZC Curve'!V$9:V$108,,0))^(1/12)-1</f>
        <v>#DIV/0!</v>
      </c>
      <c r="D770" s="77" t="e">
        <f>(1+_xlfn.XLOOKUP(INT(($A770-1)/12)+1,'ZC Curve'!$B$8:$B$107,'ZC Curve'!W$9:W$108,,0))^(1/12)-1</f>
        <v>#DIV/0!</v>
      </c>
      <c r="E770" s="57">
        <f t="shared" si="60"/>
        <v>1</v>
      </c>
      <c r="F770" s="57" t="e">
        <f t="shared" si="58"/>
        <v>#DIV/0!</v>
      </c>
      <c r="G770" s="57" t="e">
        <f t="shared" si="59"/>
        <v>#DIV/0!</v>
      </c>
      <c r="H770" s="129">
        <f>'Table 4 - Asset Cashflows'!D283+'Table 4 - Asset Cashflows'!E283</f>
        <v>0</v>
      </c>
    </row>
    <row r="771" spans="1:8" x14ac:dyDescent="0.25">
      <c r="A771" s="123">
        <f t="shared" si="57"/>
        <v>276</v>
      </c>
      <c r="B771" s="77">
        <f>(1+_xlfn.XLOOKUP(INT(($A771-1)/12)+1,'ZC Curve'!$B$8:$B$107,'ZC Curve'!U$9:U$108,,0))^(1/12)-1</f>
        <v>0</v>
      </c>
      <c r="C771" s="77" t="e">
        <f>(1+_xlfn.XLOOKUP(INT(($A771-1)/12)+1,'ZC Curve'!$B$8:$B$107,'ZC Curve'!V$9:V$108,,0))^(1/12)-1</f>
        <v>#DIV/0!</v>
      </c>
      <c r="D771" s="77" t="e">
        <f>(1+_xlfn.XLOOKUP(INT(($A771-1)/12)+1,'ZC Curve'!$B$8:$B$107,'ZC Curve'!W$9:W$108,,0))^(1/12)-1</f>
        <v>#DIV/0!</v>
      </c>
      <c r="E771" s="57">
        <f t="shared" si="60"/>
        <v>1</v>
      </c>
      <c r="F771" s="57" t="e">
        <f t="shared" si="58"/>
        <v>#DIV/0!</v>
      </c>
      <c r="G771" s="57" t="e">
        <f t="shared" si="59"/>
        <v>#DIV/0!</v>
      </c>
      <c r="H771" s="129">
        <f>'Table 4 - Asset Cashflows'!D284+'Table 4 - Asset Cashflows'!E284</f>
        <v>0</v>
      </c>
    </row>
    <row r="772" spans="1:8" x14ac:dyDescent="0.25">
      <c r="A772" s="123">
        <f t="shared" si="57"/>
        <v>277</v>
      </c>
      <c r="B772" s="77">
        <f>(1+_xlfn.XLOOKUP(INT(($A772-1)/12)+1,'ZC Curve'!$B$8:$B$107,'ZC Curve'!U$9:U$108,,0))^(1/12)-1</f>
        <v>0</v>
      </c>
      <c r="C772" s="77" t="e">
        <f>(1+_xlfn.XLOOKUP(INT(($A772-1)/12)+1,'ZC Curve'!$B$8:$B$107,'ZC Curve'!V$9:V$108,,0))^(1/12)-1</f>
        <v>#DIV/0!</v>
      </c>
      <c r="D772" s="77" t="e">
        <f>(1+_xlfn.XLOOKUP(INT(($A772-1)/12)+1,'ZC Curve'!$B$8:$B$107,'ZC Curve'!W$9:W$108,,0))^(1/12)-1</f>
        <v>#DIV/0!</v>
      </c>
      <c r="E772" s="57">
        <f t="shared" si="60"/>
        <v>1</v>
      </c>
      <c r="F772" s="57" t="e">
        <f t="shared" si="58"/>
        <v>#DIV/0!</v>
      </c>
      <c r="G772" s="57" t="e">
        <f t="shared" si="59"/>
        <v>#DIV/0!</v>
      </c>
      <c r="H772" s="129">
        <f>'Table 4 - Asset Cashflows'!D285+'Table 4 - Asset Cashflows'!E285</f>
        <v>0</v>
      </c>
    </row>
    <row r="773" spans="1:8" x14ac:dyDescent="0.25">
      <c r="A773" s="123">
        <f t="shared" si="57"/>
        <v>278</v>
      </c>
      <c r="B773" s="77">
        <f>(1+_xlfn.XLOOKUP(INT(($A773-1)/12)+1,'ZC Curve'!$B$8:$B$107,'ZC Curve'!U$9:U$108,,0))^(1/12)-1</f>
        <v>0</v>
      </c>
      <c r="C773" s="77" t="e">
        <f>(1+_xlfn.XLOOKUP(INT(($A773-1)/12)+1,'ZC Curve'!$B$8:$B$107,'ZC Curve'!V$9:V$108,,0))^(1/12)-1</f>
        <v>#DIV/0!</v>
      </c>
      <c r="D773" s="77" t="e">
        <f>(1+_xlfn.XLOOKUP(INT(($A773-1)/12)+1,'ZC Curve'!$B$8:$B$107,'ZC Curve'!W$9:W$108,,0))^(1/12)-1</f>
        <v>#DIV/0!</v>
      </c>
      <c r="E773" s="57">
        <f t="shared" si="60"/>
        <v>1</v>
      </c>
      <c r="F773" s="57" t="e">
        <f t="shared" si="58"/>
        <v>#DIV/0!</v>
      </c>
      <c r="G773" s="57" t="e">
        <f t="shared" si="59"/>
        <v>#DIV/0!</v>
      </c>
      <c r="H773" s="129">
        <f>'Table 4 - Asset Cashflows'!D286+'Table 4 - Asset Cashflows'!E286</f>
        <v>0</v>
      </c>
    </row>
    <row r="774" spans="1:8" x14ac:dyDescent="0.25">
      <c r="A774" s="123">
        <f t="shared" si="57"/>
        <v>279</v>
      </c>
      <c r="B774" s="77">
        <f>(1+_xlfn.XLOOKUP(INT(($A774-1)/12)+1,'ZC Curve'!$B$8:$B$107,'ZC Curve'!U$9:U$108,,0))^(1/12)-1</f>
        <v>0</v>
      </c>
      <c r="C774" s="77" t="e">
        <f>(1+_xlfn.XLOOKUP(INT(($A774-1)/12)+1,'ZC Curve'!$B$8:$B$107,'ZC Curve'!V$9:V$108,,0))^(1/12)-1</f>
        <v>#DIV/0!</v>
      </c>
      <c r="D774" s="77" t="e">
        <f>(1+_xlfn.XLOOKUP(INT(($A774-1)/12)+1,'ZC Curve'!$B$8:$B$107,'ZC Curve'!W$9:W$108,,0))^(1/12)-1</f>
        <v>#DIV/0!</v>
      </c>
      <c r="E774" s="57">
        <f t="shared" si="60"/>
        <v>1</v>
      </c>
      <c r="F774" s="57" t="e">
        <f t="shared" si="58"/>
        <v>#DIV/0!</v>
      </c>
      <c r="G774" s="57" t="e">
        <f t="shared" si="59"/>
        <v>#DIV/0!</v>
      </c>
      <c r="H774" s="129">
        <f>'Table 4 - Asset Cashflows'!D287+'Table 4 - Asset Cashflows'!E287</f>
        <v>0</v>
      </c>
    </row>
    <row r="775" spans="1:8" x14ac:dyDescent="0.25">
      <c r="A775" s="123">
        <f t="shared" si="57"/>
        <v>280</v>
      </c>
      <c r="B775" s="77">
        <f>(1+_xlfn.XLOOKUP(INT(($A775-1)/12)+1,'ZC Curve'!$B$8:$B$107,'ZC Curve'!U$9:U$108,,0))^(1/12)-1</f>
        <v>0</v>
      </c>
      <c r="C775" s="77" t="e">
        <f>(1+_xlfn.XLOOKUP(INT(($A775-1)/12)+1,'ZC Curve'!$B$8:$B$107,'ZC Curve'!V$9:V$108,,0))^(1/12)-1</f>
        <v>#DIV/0!</v>
      </c>
      <c r="D775" s="77" t="e">
        <f>(1+_xlfn.XLOOKUP(INT(($A775-1)/12)+1,'ZC Curve'!$B$8:$B$107,'ZC Curve'!W$9:W$108,,0))^(1/12)-1</f>
        <v>#DIV/0!</v>
      </c>
      <c r="E775" s="57">
        <f t="shared" si="60"/>
        <v>1</v>
      </c>
      <c r="F775" s="57" t="e">
        <f t="shared" si="58"/>
        <v>#DIV/0!</v>
      </c>
      <c r="G775" s="57" t="e">
        <f t="shared" si="59"/>
        <v>#DIV/0!</v>
      </c>
      <c r="H775" s="129">
        <f>'Table 4 - Asset Cashflows'!D288+'Table 4 - Asset Cashflows'!E288</f>
        <v>0</v>
      </c>
    </row>
    <row r="776" spans="1:8" x14ac:dyDescent="0.25">
      <c r="A776" s="123">
        <f t="shared" si="57"/>
        <v>281</v>
      </c>
      <c r="B776" s="77">
        <f>(1+_xlfn.XLOOKUP(INT(($A776-1)/12)+1,'ZC Curve'!$B$8:$B$107,'ZC Curve'!U$9:U$108,,0))^(1/12)-1</f>
        <v>0</v>
      </c>
      <c r="C776" s="77" t="e">
        <f>(1+_xlfn.XLOOKUP(INT(($A776-1)/12)+1,'ZC Curve'!$B$8:$B$107,'ZC Curve'!V$9:V$108,,0))^(1/12)-1</f>
        <v>#DIV/0!</v>
      </c>
      <c r="D776" s="77" t="e">
        <f>(1+_xlfn.XLOOKUP(INT(($A776-1)/12)+1,'ZC Curve'!$B$8:$B$107,'ZC Curve'!W$9:W$108,,0))^(1/12)-1</f>
        <v>#DIV/0!</v>
      </c>
      <c r="E776" s="57">
        <f t="shared" si="60"/>
        <v>1</v>
      </c>
      <c r="F776" s="57" t="e">
        <f t="shared" si="58"/>
        <v>#DIV/0!</v>
      </c>
      <c r="G776" s="57" t="e">
        <f t="shared" si="59"/>
        <v>#DIV/0!</v>
      </c>
      <c r="H776" s="129">
        <f>'Table 4 - Asset Cashflows'!D289+'Table 4 - Asset Cashflows'!E289</f>
        <v>0</v>
      </c>
    </row>
    <row r="777" spans="1:8" x14ac:dyDescent="0.25">
      <c r="A777" s="123">
        <f t="shared" si="57"/>
        <v>282</v>
      </c>
      <c r="B777" s="77">
        <f>(1+_xlfn.XLOOKUP(INT(($A777-1)/12)+1,'ZC Curve'!$B$8:$B$107,'ZC Curve'!U$9:U$108,,0))^(1/12)-1</f>
        <v>0</v>
      </c>
      <c r="C777" s="77" t="e">
        <f>(1+_xlfn.XLOOKUP(INT(($A777-1)/12)+1,'ZC Curve'!$B$8:$B$107,'ZC Curve'!V$9:V$108,,0))^(1/12)-1</f>
        <v>#DIV/0!</v>
      </c>
      <c r="D777" s="77" t="e">
        <f>(1+_xlfn.XLOOKUP(INT(($A777-1)/12)+1,'ZC Curve'!$B$8:$B$107,'ZC Curve'!W$9:W$108,,0))^(1/12)-1</f>
        <v>#DIV/0!</v>
      </c>
      <c r="E777" s="57">
        <f t="shared" si="60"/>
        <v>1</v>
      </c>
      <c r="F777" s="57" t="e">
        <f t="shared" si="58"/>
        <v>#DIV/0!</v>
      </c>
      <c r="G777" s="57" t="e">
        <f t="shared" si="59"/>
        <v>#DIV/0!</v>
      </c>
      <c r="H777" s="129">
        <f>'Table 4 - Asset Cashflows'!D290+'Table 4 - Asset Cashflows'!E290</f>
        <v>0</v>
      </c>
    </row>
    <row r="778" spans="1:8" x14ac:dyDescent="0.25">
      <c r="A778" s="123">
        <f t="shared" si="57"/>
        <v>283</v>
      </c>
      <c r="B778" s="77">
        <f>(1+_xlfn.XLOOKUP(INT(($A778-1)/12)+1,'ZC Curve'!$B$8:$B$107,'ZC Curve'!U$9:U$108,,0))^(1/12)-1</f>
        <v>0</v>
      </c>
      <c r="C778" s="77" t="e">
        <f>(1+_xlfn.XLOOKUP(INT(($A778-1)/12)+1,'ZC Curve'!$B$8:$B$107,'ZC Curve'!V$9:V$108,,0))^(1/12)-1</f>
        <v>#DIV/0!</v>
      </c>
      <c r="D778" s="77" t="e">
        <f>(1+_xlfn.XLOOKUP(INT(($A778-1)/12)+1,'ZC Curve'!$B$8:$B$107,'ZC Curve'!W$9:W$108,,0))^(1/12)-1</f>
        <v>#DIV/0!</v>
      </c>
      <c r="E778" s="57">
        <f t="shared" si="60"/>
        <v>1</v>
      </c>
      <c r="F778" s="57" t="e">
        <f t="shared" si="58"/>
        <v>#DIV/0!</v>
      </c>
      <c r="G778" s="57" t="e">
        <f t="shared" si="59"/>
        <v>#DIV/0!</v>
      </c>
      <c r="H778" s="129">
        <f>'Table 4 - Asset Cashflows'!D291+'Table 4 - Asset Cashflows'!E291</f>
        <v>0</v>
      </c>
    </row>
    <row r="779" spans="1:8" x14ac:dyDescent="0.25">
      <c r="A779" s="123">
        <f t="shared" si="57"/>
        <v>284</v>
      </c>
      <c r="B779" s="77">
        <f>(1+_xlfn.XLOOKUP(INT(($A779-1)/12)+1,'ZC Curve'!$B$8:$B$107,'ZC Curve'!U$9:U$108,,0))^(1/12)-1</f>
        <v>0</v>
      </c>
      <c r="C779" s="77" t="e">
        <f>(1+_xlfn.XLOOKUP(INT(($A779-1)/12)+1,'ZC Curve'!$B$8:$B$107,'ZC Curve'!V$9:V$108,,0))^(1/12)-1</f>
        <v>#DIV/0!</v>
      </c>
      <c r="D779" s="77" t="e">
        <f>(1+_xlfn.XLOOKUP(INT(($A779-1)/12)+1,'ZC Curve'!$B$8:$B$107,'ZC Curve'!W$9:W$108,,0))^(1/12)-1</f>
        <v>#DIV/0!</v>
      </c>
      <c r="E779" s="57">
        <f t="shared" si="60"/>
        <v>1</v>
      </c>
      <c r="F779" s="57" t="e">
        <f t="shared" si="58"/>
        <v>#DIV/0!</v>
      </c>
      <c r="G779" s="57" t="e">
        <f t="shared" si="59"/>
        <v>#DIV/0!</v>
      </c>
      <c r="H779" s="129">
        <f>'Table 4 - Asset Cashflows'!D292+'Table 4 - Asset Cashflows'!E292</f>
        <v>0</v>
      </c>
    </row>
    <row r="780" spans="1:8" x14ac:dyDescent="0.25">
      <c r="A780" s="123">
        <f t="shared" si="57"/>
        <v>285</v>
      </c>
      <c r="B780" s="77">
        <f>(1+_xlfn.XLOOKUP(INT(($A780-1)/12)+1,'ZC Curve'!$B$8:$B$107,'ZC Curve'!U$9:U$108,,0))^(1/12)-1</f>
        <v>0</v>
      </c>
      <c r="C780" s="77" t="e">
        <f>(1+_xlfn.XLOOKUP(INT(($A780-1)/12)+1,'ZC Curve'!$B$8:$B$107,'ZC Curve'!V$9:V$108,,0))^(1/12)-1</f>
        <v>#DIV/0!</v>
      </c>
      <c r="D780" s="77" t="e">
        <f>(1+_xlfn.XLOOKUP(INT(($A780-1)/12)+1,'ZC Curve'!$B$8:$B$107,'ZC Curve'!W$9:W$108,,0))^(1/12)-1</f>
        <v>#DIV/0!</v>
      </c>
      <c r="E780" s="57">
        <f t="shared" si="60"/>
        <v>1</v>
      </c>
      <c r="F780" s="57" t="e">
        <f t="shared" si="58"/>
        <v>#DIV/0!</v>
      </c>
      <c r="G780" s="57" t="e">
        <f t="shared" si="59"/>
        <v>#DIV/0!</v>
      </c>
      <c r="H780" s="129">
        <f>'Table 4 - Asset Cashflows'!D293+'Table 4 - Asset Cashflows'!E293</f>
        <v>0</v>
      </c>
    </row>
    <row r="781" spans="1:8" x14ac:dyDescent="0.25">
      <c r="A781" s="123">
        <f t="shared" si="57"/>
        <v>286</v>
      </c>
      <c r="B781" s="77">
        <f>(1+_xlfn.XLOOKUP(INT(($A781-1)/12)+1,'ZC Curve'!$B$8:$B$107,'ZC Curve'!U$9:U$108,,0))^(1/12)-1</f>
        <v>0</v>
      </c>
      <c r="C781" s="77" t="e">
        <f>(1+_xlfn.XLOOKUP(INT(($A781-1)/12)+1,'ZC Curve'!$B$8:$B$107,'ZC Curve'!V$9:V$108,,0))^(1/12)-1</f>
        <v>#DIV/0!</v>
      </c>
      <c r="D781" s="77" t="e">
        <f>(1+_xlfn.XLOOKUP(INT(($A781-1)/12)+1,'ZC Curve'!$B$8:$B$107,'ZC Curve'!W$9:W$108,,0))^(1/12)-1</f>
        <v>#DIV/0!</v>
      </c>
      <c r="E781" s="57">
        <f t="shared" si="60"/>
        <v>1</v>
      </c>
      <c r="F781" s="57" t="e">
        <f t="shared" si="58"/>
        <v>#DIV/0!</v>
      </c>
      <c r="G781" s="57" t="e">
        <f t="shared" si="59"/>
        <v>#DIV/0!</v>
      </c>
      <c r="H781" s="129">
        <f>'Table 4 - Asset Cashflows'!D294+'Table 4 - Asset Cashflows'!E294</f>
        <v>0</v>
      </c>
    </row>
    <row r="782" spans="1:8" x14ac:dyDescent="0.25">
      <c r="A782" s="123">
        <f t="shared" si="57"/>
        <v>287</v>
      </c>
      <c r="B782" s="77">
        <f>(1+_xlfn.XLOOKUP(INT(($A782-1)/12)+1,'ZC Curve'!$B$8:$B$107,'ZC Curve'!U$9:U$108,,0))^(1/12)-1</f>
        <v>0</v>
      </c>
      <c r="C782" s="77" t="e">
        <f>(1+_xlfn.XLOOKUP(INT(($A782-1)/12)+1,'ZC Curve'!$B$8:$B$107,'ZC Curve'!V$9:V$108,,0))^(1/12)-1</f>
        <v>#DIV/0!</v>
      </c>
      <c r="D782" s="77" t="e">
        <f>(1+_xlfn.XLOOKUP(INT(($A782-1)/12)+1,'ZC Curve'!$B$8:$B$107,'ZC Curve'!W$9:W$108,,0))^(1/12)-1</f>
        <v>#DIV/0!</v>
      </c>
      <c r="E782" s="57">
        <f t="shared" si="60"/>
        <v>1</v>
      </c>
      <c r="F782" s="57" t="e">
        <f t="shared" si="58"/>
        <v>#DIV/0!</v>
      </c>
      <c r="G782" s="57" t="e">
        <f t="shared" si="59"/>
        <v>#DIV/0!</v>
      </c>
      <c r="H782" s="129">
        <f>'Table 4 - Asset Cashflows'!D295+'Table 4 - Asset Cashflows'!E295</f>
        <v>0</v>
      </c>
    </row>
    <row r="783" spans="1:8" x14ac:dyDescent="0.25">
      <c r="A783" s="123">
        <f t="shared" si="57"/>
        <v>288</v>
      </c>
      <c r="B783" s="77">
        <f>(1+_xlfn.XLOOKUP(INT(($A783-1)/12)+1,'ZC Curve'!$B$8:$B$107,'ZC Curve'!U$9:U$108,,0))^(1/12)-1</f>
        <v>0</v>
      </c>
      <c r="C783" s="77" t="e">
        <f>(1+_xlfn.XLOOKUP(INT(($A783-1)/12)+1,'ZC Curve'!$B$8:$B$107,'ZC Curve'!V$9:V$108,,0))^(1/12)-1</f>
        <v>#DIV/0!</v>
      </c>
      <c r="D783" s="77" t="e">
        <f>(1+_xlfn.XLOOKUP(INT(($A783-1)/12)+1,'ZC Curve'!$B$8:$B$107,'ZC Curve'!W$9:W$108,,0))^(1/12)-1</f>
        <v>#DIV/0!</v>
      </c>
      <c r="E783" s="57">
        <f t="shared" si="60"/>
        <v>1</v>
      </c>
      <c r="F783" s="57" t="e">
        <f t="shared" si="58"/>
        <v>#DIV/0!</v>
      </c>
      <c r="G783" s="57" t="e">
        <f t="shared" si="59"/>
        <v>#DIV/0!</v>
      </c>
      <c r="H783" s="129">
        <f>'Table 4 - Asset Cashflows'!D296+'Table 4 - Asset Cashflows'!E296</f>
        <v>0</v>
      </c>
    </row>
    <row r="784" spans="1:8" x14ac:dyDescent="0.25">
      <c r="A784" s="123">
        <f t="shared" si="57"/>
        <v>289</v>
      </c>
      <c r="B784" s="77">
        <f>(1+_xlfn.XLOOKUP(INT(($A784-1)/12)+1,'ZC Curve'!$B$8:$B$107,'ZC Curve'!U$9:U$108,,0))^(1/12)-1</f>
        <v>0</v>
      </c>
      <c r="C784" s="77" t="e">
        <f>(1+_xlfn.XLOOKUP(INT(($A784-1)/12)+1,'ZC Curve'!$B$8:$B$107,'ZC Curve'!V$9:V$108,,0))^(1/12)-1</f>
        <v>#DIV/0!</v>
      </c>
      <c r="D784" s="77" t="e">
        <f>(1+_xlfn.XLOOKUP(INT(($A784-1)/12)+1,'ZC Curve'!$B$8:$B$107,'ZC Curve'!W$9:W$108,,0))^(1/12)-1</f>
        <v>#DIV/0!</v>
      </c>
      <c r="E784" s="57">
        <f t="shared" si="60"/>
        <v>1</v>
      </c>
      <c r="F784" s="57" t="e">
        <f t="shared" si="58"/>
        <v>#DIV/0!</v>
      </c>
      <c r="G784" s="57" t="e">
        <f t="shared" si="59"/>
        <v>#DIV/0!</v>
      </c>
      <c r="H784" s="129">
        <f>'Table 4 - Asset Cashflows'!D297+'Table 4 - Asset Cashflows'!E297</f>
        <v>0</v>
      </c>
    </row>
    <row r="785" spans="1:8" x14ac:dyDescent="0.25">
      <c r="A785" s="123">
        <f t="shared" si="57"/>
        <v>290</v>
      </c>
      <c r="B785" s="77">
        <f>(1+_xlfn.XLOOKUP(INT(($A785-1)/12)+1,'ZC Curve'!$B$8:$B$107,'ZC Curve'!U$9:U$108,,0))^(1/12)-1</f>
        <v>0</v>
      </c>
      <c r="C785" s="77" t="e">
        <f>(1+_xlfn.XLOOKUP(INT(($A785-1)/12)+1,'ZC Curve'!$B$8:$B$107,'ZC Curve'!V$9:V$108,,0))^(1/12)-1</f>
        <v>#DIV/0!</v>
      </c>
      <c r="D785" s="77" t="e">
        <f>(1+_xlfn.XLOOKUP(INT(($A785-1)/12)+1,'ZC Curve'!$B$8:$B$107,'ZC Curve'!W$9:W$108,,0))^(1/12)-1</f>
        <v>#DIV/0!</v>
      </c>
      <c r="E785" s="57">
        <f t="shared" si="60"/>
        <v>1</v>
      </c>
      <c r="F785" s="57" t="e">
        <f t="shared" si="58"/>
        <v>#DIV/0!</v>
      </c>
      <c r="G785" s="57" t="e">
        <f t="shared" si="59"/>
        <v>#DIV/0!</v>
      </c>
      <c r="H785" s="129">
        <f>'Table 4 - Asset Cashflows'!D298+'Table 4 - Asset Cashflows'!E298</f>
        <v>0</v>
      </c>
    </row>
    <row r="786" spans="1:8" x14ac:dyDescent="0.25">
      <c r="A786" s="123">
        <f t="shared" si="57"/>
        <v>291</v>
      </c>
      <c r="B786" s="77">
        <f>(1+_xlfn.XLOOKUP(INT(($A786-1)/12)+1,'ZC Curve'!$B$8:$B$107,'ZC Curve'!U$9:U$108,,0))^(1/12)-1</f>
        <v>0</v>
      </c>
      <c r="C786" s="77" t="e">
        <f>(1+_xlfn.XLOOKUP(INT(($A786-1)/12)+1,'ZC Curve'!$B$8:$B$107,'ZC Curve'!V$9:V$108,,0))^(1/12)-1</f>
        <v>#DIV/0!</v>
      </c>
      <c r="D786" s="77" t="e">
        <f>(1+_xlfn.XLOOKUP(INT(($A786-1)/12)+1,'ZC Curve'!$B$8:$B$107,'ZC Curve'!W$9:W$108,,0))^(1/12)-1</f>
        <v>#DIV/0!</v>
      </c>
      <c r="E786" s="57">
        <f t="shared" si="60"/>
        <v>1</v>
      </c>
      <c r="F786" s="57" t="e">
        <f t="shared" si="58"/>
        <v>#DIV/0!</v>
      </c>
      <c r="G786" s="57" t="e">
        <f t="shared" si="59"/>
        <v>#DIV/0!</v>
      </c>
      <c r="H786" s="129">
        <f>'Table 4 - Asset Cashflows'!D299+'Table 4 - Asset Cashflows'!E299</f>
        <v>0</v>
      </c>
    </row>
    <row r="787" spans="1:8" x14ac:dyDescent="0.25">
      <c r="A787" s="123">
        <f t="shared" si="57"/>
        <v>292</v>
      </c>
      <c r="B787" s="77">
        <f>(1+_xlfn.XLOOKUP(INT(($A787-1)/12)+1,'ZC Curve'!$B$8:$B$107,'ZC Curve'!U$9:U$108,,0))^(1/12)-1</f>
        <v>0</v>
      </c>
      <c r="C787" s="77" t="e">
        <f>(1+_xlfn.XLOOKUP(INT(($A787-1)/12)+1,'ZC Curve'!$B$8:$B$107,'ZC Curve'!V$9:V$108,,0))^(1/12)-1</f>
        <v>#DIV/0!</v>
      </c>
      <c r="D787" s="77" t="e">
        <f>(1+_xlfn.XLOOKUP(INT(($A787-1)/12)+1,'ZC Curve'!$B$8:$B$107,'ZC Curve'!W$9:W$108,,0))^(1/12)-1</f>
        <v>#DIV/0!</v>
      </c>
      <c r="E787" s="57">
        <f t="shared" si="60"/>
        <v>1</v>
      </c>
      <c r="F787" s="57" t="e">
        <f t="shared" si="58"/>
        <v>#DIV/0!</v>
      </c>
      <c r="G787" s="57" t="e">
        <f t="shared" si="59"/>
        <v>#DIV/0!</v>
      </c>
      <c r="H787" s="129">
        <f>'Table 4 - Asset Cashflows'!D300+'Table 4 - Asset Cashflows'!E300</f>
        <v>0</v>
      </c>
    </row>
    <row r="788" spans="1:8" x14ac:dyDescent="0.25">
      <c r="A788" s="123">
        <f t="shared" si="57"/>
        <v>293</v>
      </c>
      <c r="B788" s="77">
        <f>(1+_xlfn.XLOOKUP(INT(($A788-1)/12)+1,'ZC Curve'!$B$8:$B$107,'ZC Curve'!U$9:U$108,,0))^(1/12)-1</f>
        <v>0</v>
      </c>
      <c r="C788" s="77" t="e">
        <f>(1+_xlfn.XLOOKUP(INT(($A788-1)/12)+1,'ZC Curve'!$B$8:$B$107,'ZC Curve'!V$9:V$108,,0))^(1/12)-1</f>
        <v>#DIV/0!</v>
      </c>
      <c r="D788" s="77" t="e">
        <f>(1+_xlfn.XLOOKUP(INT(($A788-1)/12)+1,'ZC Curve'!$B$8:$B$107,'ZC Curve'!W$9:W$108,,0))^(1/12)-1</f>
        <v>#DIV/0!</v>
      </c>
      <c r="E788" s="57">
        <f t="shared" si="60"/>
        <v>1</v>
      </c>
      <c r="F788" s="57" t="e">
        <f t="shared" si="58"/>
        <v>#DIV/0!</v>
      </c>
      <c r="G788" s="57" t="e">
        <f t="shared" si="59"/>
        <v>#DIV/0!</v>
      </c>
      <c r="H788" s="129">
        <f>'Table 4 - Asset Cashflows'!D301+'Table 4 - Asset Cashflows'!E301</f>
        <v>0</v>
      </c>
    </row>
    <row r="789" spans="1:8" x14ac:dyDescent="0.25">
      <c r="A789" s="123">
        <f t="shared" si="57"/>
        <v>294</v>
      </c>
      <c r="B789" s="77">
        <f>(1+_xlfn.XLOOKUP(INT(($A789-1)/12)+1,'ZC Curve'!$B$8:$B$107,'ZC Curve'!U$9:U$108,,0))^(1/12)-1</f>
        <v>0</v>
      </c>
      <c r="C789" s="77" t="e">
        <f>(1+_xlfn.XLOOKUP(INT(($A789-1)/12)+1,'ZC Curve'!$B$8:$B$107,'ZC Curve'!V$9:V$108,,0))^(1/12)-1</f>
        <v>#DIV/0!</v>
      </c>
      <c r="D789" s="77" t="e">
        <f>(1+_xlfn.XLOOKUP(INT(($A789-1)/12)+1,'ZC Curve'!$B$8:$B$107,'ZC Curve'!W$9:W$108,,0))^(1/12)-1</f>
        <v>#DIV/0!</v>
      </c>
      <c r="E789" s="57">
        <f t="shared" si="60"/>
        <v>1</v>
      </c>
      <c r="F789" s="57" t="e">
        <f t="shared" si="58"/>
        <v>#DIV/0!</v>
      </c>
      <c r="G789" s="57" t="e">
        <f t="shared" si="59"/>
        <v>#DIV/0!</v>
      </c>
      <c r="H789" s="129">
        <f>'Table 4 - Asset Cashflows'!D302+'Table 4 - Asset Cashflows'!E302</f>
        <v>0</v>
      </c>
    </row>
    <row r="790" spans="1:8" x14ac:dyDescent="0.25">
      <c r="A790" s="123">
        <f t="shared" si="57"/>
        <v>295</v>
      </c>
      <c r="B790" s="77">
        <f>(1+_xlfn.XLOOKUP(INT(($A790-1)/12)+1,'ZC Curve'!$B$8:$B$107,'ZC Curve'!U$9:U$108,,0))^(1/12)-1</f>
        <v>0</v>
      </c>
      <c r="C790" s="77" t="e">
        <f>(1+_xlfn.XLOOKUP(INT(($A790-1)/12)+1,'ZC Curve'!$B$8:$B$107,'ZC Curve'!V$9:V$108,,0))^(1/12)-1</f>
        <v>#DIV/0!</v>
      </c>
      <c r="D790" s="77" t="e">
        <f>(1+_xlfn.XLOOKUP(INT(($A790-1)/12)+1,'ZC Curve'!$B$8:$B$107,'ZC Curve'!W$9:W$108,,0))^(1/12)-1</f>
        <v>#DIV/0!</v>
      </c>
      <c r="E790" s="57">
        <f t="shared" si="60"/>
        <v>1</v>
      </c>
      <c r="F790" s="57" t="e">
        <f t="shared" si="58"/>
        <v>#DIV/0!</v>
      </c>
      <c r="G790" s="57" t="e">
        <f t="shared" si="59"/>
        <v>#DIV/0!</v>
      </c>
      <c r="H790" s="129">
        <f>'Table 4 - Asset Cashflows'!D303+'Table 4 - Asset Cashflows'!E303</f>
        <v>0</v>
      </c>
    </row>
    <row r="791" spans="1:8" x14ac:dyDescent="0.25">
      <c r="A791" s="123">
        <f t="shared" si="57"/>
        <v>296</v>
      </c>
      <c r="B791" s="77">
        <f>(1+_xlfn.XLOOKUP(INT(($A791-1)/12)+1,'ZC Curve'!$B$8:$B$107,'ZC Curve'!U$9:U$108,,0))^(1/12)-1</f>
        <v>0</v>
      </c>
      <c r="C791" s="77" t="e">
        <f>(1+_xlfn.XLOOKUP(INT(($A791-1)/12)+1,'ZC Curve'!$B$8:$B$107,'ZC Curve'!V$9:V$108,,0))^(1/12)-1</f>
        <v>#DIV/0!</v>
      </c>
      <c r="D791" s="77" t="e">
        <f>(1+_xlfn.XLOOKUP(INT(($A791-1)/12)+1,'ZC Curve'!$B$8:$B$107,'ZC Curve'!W$9:W$108,,0))^(1/12)-1</f>
        <v>#DIV/0!</v>
      </c>
      <c r="E791" s="57">
        <f t="shared" si="60"/>
        <v>1</v>
      </c>
      <c r="F791" s="57" t="e">
        <f t="shared" si="58"/>
        <v>#DIV/0!</v>
      </c>
      <c r="G791" s="57" t="e">
        <f t="shared" si="59"/>
        <v>#DIV/0!</v>
      </c>
      <c r="H791" s="129">
        <f>'Table 4 - Asset Cashflows'!D304+'Table 4 - Asset Cashflows'!E304</f>
        <v>0</v>
      </c>
    </row>
    <row r="792" spans="1:8" x14ac:dyDescent="0.25">
      <c r="A792" s="123">
        <f t="shared" si="57"/>
        <v>297</v>
      </c>
      <c r="B792" s="77">
        <f>(1+_xlfn.XLOOKUP(INT(($A792-1)/12)+1,'ZC Curve'!$B$8:$B$107,'ZC Curve'!U$9:U$108,,0))^(1/12)-1</f>
        <v>0</v>
      </c>
      <c r="C792" s="77" t="e">
        <f>(1+_xlfn.XLOOKUP(INT(($A792-1)/12)+1,'ZC Curve'!$B$8:$B$107,'ZC Curve'!V$9:V$108,,0))^(1/12)-1</f>
        <v>#DIV/0!</v>
      </c>
      <c r="D792" s="77" t="e">
        <f>(1+_xlfn.XLOOKUP(INT(($A792-1)/12)+1,'ZC Curve'!$B$8:$B$107,'ZC Curve'!W$9:W$108,,0))^(1/12)-1</f>
        <v>#DIV/0!</v>
      </c>
      <c r="E792" s="57">
        <f t="shared" si="60"/>
        <v>1</v>
      </c>
      <c r="F792" s="57" t="e">
        <f t="shared" si="58"/>
        <v>#DIV/0!</v>
      </c>
      <c r="G792" s="57" t="e">
        <f t="shared" si="59"/>
        <v>#DIV/0!</v>
      </c>
      <c r="H792" s="129">
        <f>'Table 4 - Asset Cashflows'!D305+'Table 4 - Asset Cashflows'!E305</f>
        <v>0</v>
      </c>
    </row>
    <row r="793" spans="1:8" x14ac:dyDescent="0.25">
      <c r="A793" s="123">
        <f t="shared" si="57"/>
        <v>298</v>
      </c>
      <c r="B793" s="77">
        <f>(1+_xlfn.XLOOKUP(INT(($A793-1)/12)+1,'ZC Curve'!$B$8:$B$107,'ZC Curve'!U$9:U$108,,0))^(1/12)-1</f>
        <v>0</v>
      </c>
      <c r="C793" s="77" t="e">
        <f>(1+_xlfn.XLOOKUP(INT(($A793-1)/12)+1,'ZC Curve'!$B$8:$B$107,'ZC Curve'!V$9:V$108,,0))^(1/12)-1</f>
        <v>#DIV/0!</v>
      </c>
      <c r="D793" s="77" t="e">
        <f>(1+_xlfn.XLOOKUP(INT(($A793-1)/12)+1,'ZC Curve'!$B$8:$B$107,'ZC Curve'!W$9:W$108,,0))^(1/12)-1</f>
        <v>#DIV/0!</v>
      </c>
      <c r="E793" s="57">
        <f t="shared" si="60"/>
        <v>1</v>
      </c>
      <c r="F793" s="57" t="e">
        <f t="shared" si="58"/>
        <v>#DIV/0!</v>
      </c>
      <c r="G793" s="57" t="e">
        <f t="shared" si="59"/>
        <v>#DIV/0!</v>
      </c>
      <c r="H793" s="129">
        <f>'Table 4 - Asset Cashflows'!D306+'Table 4 - Asset Cashflows'!E306</f>
        <v>0</v>
      </c>
    </row>
    <row r="794" spans="1:8" x14ac:dyDescent="0.25">
      <c r="A794" s="123">
        <f t="shared" si="57"/>
        <v>299</v>
      </c>
      <c r="B794" s="77">
        <f>(1+_xlfn.XLOOKUP(INT(($A794-1)/12)+1,'ZC Curve'!$B$8:$B$107,'ZC Curve'!U$9:U$108,,0))^(1/12)-1</f>
        <v>0</v>
      </c>
      <c r="C794" s="77" t="e">
        <f>(1+_xlfn.XLOOKUP(INT(($A794-1)/12)+1,'ZC Curve'!$B$8:$B$107,'ZC Curve'!V$9:V$108,,0))^(1/12)-1</f>
        <v>#DIV/0!</v>
      </c>
      <c r="D794" s="77" t="e">
        <f>(1+_xlfn.XLOOKUP(INT(($A794-1)/12)+1,'ZC Curve'!$B$8:$B$107,'ZC Curve'!W$9:W$108,,0))^(1/12)-1</f>
        <v>#DIV/0!</v>
      </c>
      <c r="E794" s="57">
        <f t="shared" si="60"/>
        <v>1</v>
      </c>
      <c r="F794" s="57" t="e">
        <f t="shared" si="58"/>
        <v>#DIV/0!</v>
      </c>
      <c r="G794" s="57" t="e">
        <f t="shared" si="59"/>
        <v>#DIV/0!</v>
      </c>
      <c r="H794" s="129">
        <f>'Table 4 - Asset Cashflows'!D307+'Table 4 - Asset Cashflows'!E307</f>
        <v>0</v>
      </c>
    </row>
    <row r="795" spans="1:8" x14ac:dyDescent="0.25">
      <c r="A795" s="123">
        <f t="shared" si="57"/>
        <v>300</v>
      </c>
      <c r="B795" s="77">
        <f>(1+_xlfn.XLOOKUP(INT(($A795-1)/12)+1,'ZC Curve'!$B$8:$B$107,'ZC Curve'!U$9:U$108,,0))^(1/12)-1</f>
        <v>0</v>
      </c>
      <c r="C795" s="77" t="e">
        <f>(1+_xlfn.XLOOKUP(INT(($A795-1)/12)+1,'ZC Curve'!$B$8:$B$107,'ZC Curve'!V$9:V$108,,0))^(1/12)-1</f>
        <v>#DIV/0!</v>
      </c>
      <c r="D795" s="77" t="e">
        <f>(1+_xlfn.XLOOKUP(INT(($A795-1)/12)+1,'ZC Curve'!$B$8:$B$107,'ZC Curve'!W$9:W$108,,0))^(1/12)-1</f>
        <v>#DIV/0!</v>
      </c>
      <c r="E795" s="57">
        <f t="shared" si="60"/>
        <v>1</v>
      </c>
      <c r="F795" s="57" t="e">
        <f t="shared" si="58"/>
        <v>#DIV/0!</v>
      </c>
      <c r="G795" s="57" t="e">
        <f t="shared" si="59"/>
        <v>#DIV/0!</v>
      </c>
      <c r="H795" s="129">
        <f>'Table 4 - Asset Cashflows'!D308+'Table 4 - Asset Cashflows'!E308</f>
        <v>0</v>
      </c>
    </row>
    <row r="796" spans="1:8" x14ac:dyDescent="0.25">
      <c r="A796" s="123">
        <f t="shared" si="57"/>
        <v>301</v>
      </c>
      <c r="B796" s="77">
        <f>(1+_xlfn.XLOOKUP(INT(($A796-1)/12)+1,'ZC Curve'!$B$8:$B$107,'ZC Curve'!U$9:U$108,,0))^(1/12)-1</f>
        <v>0</v>
      </c>
      <c r="C796" s="77" t="e">
        <f>(1+_xlfn.XLOOKUP(INT(($A796-1)/12)+1,'ZC Curve'!$B$8:$B$107,'ZC Curve'!V$9:V$108,,0))^(1/12)-1</f>
        <v>#DIV/0!</v>
      </c>
      <c r="D796" s="77" t="e">
        <f>(1+_xlfn.XLOOKUP(INT(($A796-1)/12)+1,'ZC Curve'!$B$8:$B$107,'ZC Curve'!W$9:W$108,,0))^(1/12)-1</f>
        <v>#DIV/0!</v>
      </c>
      <c r="E796" s="57">
        <f t="shared" si="60"/>
        <v>1</v>
      </c>
      <c r="F796" s="57" t="e">
        <f t="shared" si="58"/>
        <v>#DIV/0!</v>
      </c>
      <c r="G796" s="57" t="e">
        <f t="shared" si="59"/>
        <v>#DIV/0!</v>
      </c>
      <c r="H796" s="129">
        <f>'Table 4 - Asset Cashflows'!D309+'Table 4 - Asset Cashflows'!E309</f>
        <v>0</v>
      </c>
    </row>
    <row r="797" spans="1:8" x14ac:dyDescent="0.25">
      <c r="A797" s="123">
        <f t="shared" si="57"/>
        <v>302</v>
      </c>
      <c r="B797" s="77">
        <f>(1+_xlfn.XLOOKUP(INT(($A797-1)/12)+1,'ZC Curve'!$B$8:$B$107,'ZC Curve'!U$9:U$108,,0))^(1/12)-1</f>
        <v>0</v>
      </c>
      <c r="C797" s="77" t="e">
        <f>(1+_xlfn.XLOOKUP(INT(($A797-1)/12)+1,'ZC Curve'!$B$8:$B$107,'ZC Curve'!V$9:V$108,,0))^(1/12)-1</f>
        <v>#DIV/0!</v>
      </c>
      <c r="D797" s="77" t="e">
        <f>(1+_xlfn.XLOOKUP(INT(($A797-1)/12)+1,'ZC Curve'!$B$8:$B$107,'ZC Curve'!W$9:W$108,,0))^(1/12)-1</f>
        <v>#DIV/0!</v>
      </c>
      <c r="E797" s="57">
        <f t="shared" si="60"/>
        <v>1</v>
      </c>
      <c r="F797" s="57" t="e">
        <f t="shared" si="58"/>
        <v>#DIV/0!</v>
      </c>
      <c r="G797" s="57" t="e">
        <f t="shared" si="59"/>
        <v>#DIV/0!</v>
      </c>
      <c r="H797" s="129">
        <f>'Table 4 - Asset Cashflows'!D310+'Table 4 - Asset Cashflows'!E310</f>
        <v>0</v>
      </c>
    </row>
    <row r="798" spans="1:8" x14ac:dyDescent="0.25">
      <c r="A798" s="123">
        <f t="shared" si="57"/>
        <v>303</v>
      </c>
      <c r="B798" s="77">
        <f>(1+_xlfn.XLOOKUP(INT(($A798-1)/12)+1,'ZC Curve'!$B$8:$B$107,'ZC Curve'!U$9:U$108,,0))^(1/12)-1</f>
        <v>0</v>
      </c>
      <c r="C798" s="77" t="e">
        <f>(1+_xlfn.XLOOKUP(INT(($A798-1)/12)+1,'ZC Curve'!$B$8:$B$107,'ZC Curve'!V$9:V$108,,0))^(1/12)-1</f>
        <v>#DIV/0!</v>
      </c>
      <c r="D798" s="77" t="e">
        <f>(1+_xlfn.XLOOKUP(INT(($A798-1)/12)+1,'ZC Curve'!$B$8:$B$107,'ZC Curve'!W$9:W$108,,0))^(1/12)-1</f>
        <v>#DIV/0!</v>
      </c>
      <c r="E798" s="57">
        <f t="shared" si="60"/>
        <v>1</v>
      </c>
      <c r="F798" s="57" t="e">
        <f t="shared" si="58"/>
        <v>#DIV/0!</v>
      </c>
      <c r="G798" s="57" t="e">
        <f t="shared" si="59"/>
        <v>#DIV/0!</v>
      </c>
      <c r="H798" s="129">
        <f>'Table 4 - Asset Cashflows'!D311+'Table 4 - Asset Cashflows'!E311</f>
        <v>0</v>
      </c>
    </row>
    <row r="799" spans="1:8" x14ac:dyDescent="0.25">
      <c r="A799" s="123">
        <f t="shared" si="57"/>
        <v>304</v>
      </c>
      <c r="B799" s="77">
        <f>(1+_xlfn.XLOOKUP(INT(($A799-1)/12)+1,'ZC Curve'!$B$8:$B$107,'ZC Curve'!U$9:U$108,,0))^(1/12)-1</f>
        <v>0</v>
      </c>
      <c r="C799" s="77" t="e">
        <f>(1+_xlfn.XLOOKUP(INT(($A799-1)/12)+1,'ZC Curve'!$B$8:$B$107,'ZC Curve'!V$9:V$108,,0))^(1/12)-1</f>
        <v>#DIV/0!</v>
      </c>
      <c r="D799" s="77" t="e">
        <f>(1+_xlfn.XLOOKUP(INT(($A799-1)/12)+1,'ZC Curve'!$B$8:$B$107,'ZC Curve'!W$9:W$108,,0))^(1/12)-1</f>
        <v>#DIV/0!</v>
      </c>
      <c r="E799" s="57">
        <f t="shared" si="60"/>
        <v>1</v>
      </c>
      <c r="F799" s="57" t="e">
        <f t="shared" si="58"/>
        <v>#DIV/0!</v>
      </c>
      <c r="G799" s="57" t="e">
        <f t="shared" si="59"/>
        <v>#DIV/0!</v>
      </c>
      <c r="H799" s="129">
        <f>'Table 4 - Asset Cashflows'!D312+'Table 4 - Asset Cashflows'!E312</f>
        <v>0</v>
      </c>
    </row>
    <row r="800" spans="1:8" x14ac:dyDescent="0.25">
      <c r="A800" s="123">
        <f t="shared" si="57"/>
        <v>305</v>
      </c>
      <c r="B800" s="77">
        <f>(1+_xlfn.XLOOKUP(INT(($A800-1)/12)+1,'ZC Curve'!$B$8:$B$107,'ZC Curve'!U$9:U$108,,0))^(1/12)-1</f>
        <v>0</v>
      </c>
      <c r="C800" s="77" t="e">
        <f>(1+_xlfn.XLOOKUP(INT(($A800-1)/12)+1,'ZC Curve'!$B$8:$B$107,'ZC Curve'!V$9:V$108,,0))^(1/12)-1</f>
        <v>#DIV/0!</v>
      </c>
      <c r="D800" s="77" t="e">
        <f>(1+_xlfn.XLOOKUP(INT(($A800-1)/12)+1,'ZC Curve'!$B$8:$B$107,'ZC Curve'!W$9:W$108,,0))^(1/12)-1</f>
        <v>#DIV/0!</v>
      </c>
      <c r="E800" s="57">
        <f t="shared" si="60"/>
        <v>1</v>
      </c>
      <c r="F800" s="57" t="e">
        <f t="shared" si="58"/>
        <v>#DIV/0!</v>
      </c>
      <c r="G800" s="57" t="e">
        <f t="shared" si="59"/>
        <v>#DIV/0!</v>
      </c>
      <c r="H800" s="129">
        <f>'Table 4 - Asset Cashflows'!D313+'Table 4 - Asset Cashflows'!E313</f>
        <v>0</v>
      </c>
    </row>
    <row r="801" spans="1:8" x14ac:dyDescent="0.25">
      <c r="A801" s="123">
        <f t="shared" si="57"/>
        <v>306</v>
      </c>
      <c r="B801" s="77">
        <f>(1+_xlfn.XLOOKUP(INT(($A801-1)/12)+1,'ZC Curve'!$B$8:$B$107,'ZC Curve'!U$9:U$108,,0))^(1/12)-1</f>
        <v>0</v>
      </c>
      <c r="C801" s="77" t="e">
        <f>(1+_xlfn.XLOOKUP(INT(($A801-1)/12)+1,'ZC Curve'!$B$8:$B$107,'ZC Curve'!V$9:V$108,,0))^(1/12)-1</f>
        <v>#DIV/0!</v>
      </c>
      <c r="D801" s="77" t="e">
        <f>(1+_xlfn.XLOOKUP(INT(($A801-1)/12)+1,'ZC Curve'!$B$8:$B$107,'ZC Curve'!W$9:W$108,,0))^(1/12)-1</f>
        <v>#DIV/0!</v>
      </c>
      <c r="E801" s="57">
        <f t="shared" si="60"/>
        <v>1</v>
      </c>
      <c r="F801" s="57" t="e">
        <f t="shared" si="58"/>
        <v>#DIV/0!</v>
      </c>
      <c r="G801" s="57" t="e">
        <f t="shared" si="59"/>
        <v>#DIV/0!</v>
      </c>
      <c r="H801" s="129">
        <f>'Table 4 - Asset Cashflows'!D314+'Table 4 - Asset Cashflows'!E314</f>
        <v>0</v>
      </c>
    </row>
    <row r="802" spans="1:8" x14ac:dyDescent="0.25">
      <c r="A802" s="123">
        <f t="shared" si="57"/>
        <v>307</v>
      </c>
      <c r="B802" s="77">
        <f>(1+_xlfn.XLOOKUP(INT(($A802-1)/12)+1,'ZC Curve'!$B$8:$B$107,'ZC Curve'!U$9:U$108,,0))^(1/12)-1</f>
        <v>0</v>
      </c>
      <c r="C802" s="77" t="e">
        <f>(1+_xlfn.XLOOKUP(INT(($A802-1)/12)+1,'ZC Curve'!$B$8:$B$107,'ZC Curve'!V$9:V$108,,0))^(1/12)-1</f>
        <v>#DIV/0!</v>
      </c>
      <c r="D802" s="77" t="e">
        <f>(1+_xlfn.XLOOKUP(INT(($A802-1)/12)+1,'ZC Curve'!$B$8:$B$107,'ZC Curve'!W$9:W$108,,0))^(1/12)-1</f>
        <v>#DIV/0!</v>
      </c>
      <c r="E802" s="57">
        <f t="shared" si="60"/>
        <v>1</v>
      </c>
      <c r="F802" s="57" t="e">
        <f t="shared" si="58"/>
        <v>#DIV/0!</v>
      </c>
      <c r="G802" s="57" t="e">
        <f t="shared" si="59"/>
        <v>#DIV/0!</v>
      </c>
      <c r="H802" s="129">
        <f>'Table 4 - Asset Cashflows'!D315+'Table 4 - Asset Cashflows'!E315</f>
        <v>0</v>
      </c>
    </row>
    <row r="803" spans="1:8" x14ac:dyDescent="0.25">
      <c r="A803" s="123">
        <f t="shared" si="57"/>
        <v>308</v>
      </c>
      <c r="B803" s="77">
        <f>(1+_xlfn.XLOOKUP(INT(($A803-1)/12)+1,'ZC Curve'!$B$8:$B$107,'ZC Curve'!U$9:U$108,,0))^(1/12)-1</f>
        <v>0</v>
      </c>
      <c r="C803" s="77" t="e">
        <f>(1+_xlfn.XLOOKUP(INT(($A803-1)/12)+1,'ZC Curve'!$B$8:$B$107,'ZC Curve'!V$9:V$108,,0))^(1/12)-1</f>
        <v>#DIV/0!</v>
      </c>
      <c r="D803" s="77" t="e">
        <f>(1+_xlfn.XLOOKUP(INT(($A803-1)/12)+1,'ZC Curve'!$B$8:$B$107,'ZC Curve'!W$9:W$108,,0))^(1/12)-1</f>
        <v>#DIV/0!</v>
      </c>
      <c r="E803" s="57">
        <f t="shared" si="60"/>
        <v>1</v>
      </c>
      <c r="F803" s="57" t="e">
        <f t="shared" si="58"/>
        <v>#DIV/0!</v>
      </c>
      <c r="G803" s="57" t="e">
        <f t="shared" si="59"/>
        <v>#DIV/0!</v>
      </c>
      <c r="H803" s="129">
        <f>'Table 4 - Asset Cashflows'!D316+'Table 4 - Asset Cashflows'!E316</f>
        <v>0</v>
      </c>
    </row>
    <row r="804" spans="1:8" x14ac:dyDescent="0.25">
      <c r="A804" s="123">
        <f t="shared" si="57"/>
        <v>309</v>
      </c>
      <c r="B804" s="77">
        <f>(1+_xlfn.XLOOKUP(INT(($A804-1)/12)+1,'ZC Curve'!$B$8:$B$107,'ZC Curve'!U$9:U$108,,0))^(1/12)-1</f>
        <v>0</v>
      </c>
      <c r="C804" s="77" t="e">
        <f>(1+_xlfn.XLOOKUP(INT(($A804-1)/12)+1,'ZC Curve'!$B$8:$B$107,'ZC Curve'!V$9:V$108,,0))^(1/12)-1</f>
        <v>#DIV/0!</v>
      </c>
      <c r="D804" s="77" t="e">
        <f>(1+_xlfn.XLOOKUP(INT(($A804-1)/12)+1,'ZC Curve'!$B$8:$B$107,'ZC Curve'!W$9:W$108,,0))^(1/12)-1</f>
        <v>#DIV/0!</v>
      </c>
      <c r="E804" s="57">
        <f t="shared" si="60"/>
        <v>1</v>
      </c>
      <c r="F804" s="57" t="e">
        <f t="shared" si="58"/>
        <v>#DIV/0!</v>
      </c>
      <c r="G804" s="57" t="e">
        <f t="shared" si="59"/>
        <v>#DIV/0!</v>
      </c>
      <c r="H804" s="129">
        <f>'Table 4 - Asset Cashflows'!D317+'Table 4 - Asset Cashflows'!E317</f>
        <v>0</v>
      </c>
    </row>
    <row r="805" spans="1:8" x14ac:dyDescent="0.25">
      <c r="A805" s="123">
        <f t="shared" si="57"/>
        <v>310</v>
      </c>
      <c r="B805" s="77">
        <f>(1+_xlfn.XLOOKUP(INT(($A805-1)/12)+1,'ZC Curve'!$B$8:$B$107,'ZC Curve'!U$9:U$108,,0))^(1/12)-1</f>
        <v>0</v>
      </c>
      <c r="C805" s="77" t="e">
        <f>(1+_xlfn.XLOOKUP(INT(($A805-1)/12)+1,'ZC Curve'!$B$8:$B$107,'ZC Curve'!V$9:V$108,,0))^(1/12)-1</f>
        <v>#DIV/0!</v>
      </c>
      <c r="D805" s="77" t="e">
        <f>(1+_xlfn.XLOOKUP(INT(($A805-1)/12)+1,'ZC Curve'!$B$8:$B$107,'ZC Curve'!W$9:W$108,,0))^(1/12)-1</f>
        <v>#DIV/0!</v>
      </c>
      <c r="E805" s="57">
        <f t="shared" si="60"/>
        <v>1</v>
      </c>
      <c r="F805" s="57" t="e">
        <f t="shared" si="58"/>
        <v>#DIV/0!</v>
      </c>
      <c r="G805" s="57" t="e">
        <f t="shared" si="59"/>
        <v>#DIV/0!</v>
      </c>
      <c r="H805" s="129">
        <f>'Table 4 - Asset Cashflows'!D318+'Table 4 - Asset Cashflows'!E318</f>
        <v>0</v>
      </c>
    </row>
    <row r="806" spans="1:8" x14ac:dyDescent="0.25">
      <c r="A806" s="123">
        <f t="shared" si="57"/>
        <v>311</v>
      </c>
      <c r="B806" s="77">
        <f>(1+_xlfn.XLOOKUP(INT(($A806-1)/12)+1,'ZC Curve'!$B$8:$B$107,'ZC Curve'!U$9:U$108,,0))^(1/12)-1</f>
        <v>0</v>
      </c>
      <c r="C806" s="77" t="e">
        <f>(1+_xlfn.XLOOKUP(INT(($A806-1)/12)+1,'ZC Curve'!$B$8:$B$107,'ZC Curve'!V$9:V$108,,0))^(1/12)-1</f>
        <v>#DIV/0!</v>
      </c>
      <c r="D806" s="77" t="e">
        <f>(1+_xlfn.XLOOKUP(INT(($A806-1)/12)+1,'ZC Curve'!$B$8:$B$107,'ZC Curve'!W$9:W$108,,0))^(1/12)-1</f>
        <v>#DIV/0!</v>
      </c>
      <c r="E806" s="57">
        <f t="shared" si="60"/>
        <v>1</v>
      </c>
      <c r="F806" s="57" t="e">
        <f t="shared" si="58"/>
        <v>#DIV/0!</v>
      </c>
      <c r="G806" s="57" t="e">
        <f t="shared" si="59"/>
        <v>#DIV/0!</v>
      </c>
      <c r="H806" s="129">
        <f>'Table 4 - Asset Cashflows'!D319+'Table 4 - Asset Cashflows'!E319</f>
        <v>0</v>
      </c>
    </row>
    <row r="807" spans="1:8" x14ac:dyDescent="0.25">
      <c r="A807" s="123">
        <f t="shared" si="57"/>
        <v>312</v>
      </c>
      <c r="B807" s="77">
        <f>(1+_xlfn.XLOOKUP(INT(($A807-1)/12)+1,'ZC Curve'!$B$8:$B$107,'ZC Curve'!U$9:U$108,,0))^(1/12)-1</f>
        <v>0</v>
      </c>
      <c r="C807" s="77" t="e">
        <f>(1+_xlfn.XLOOKUP(INT(($A807-1)/12)+1,'ZC Curve'!$B$8:$B$107,'ZC Curve'!V$9:V$108,,0))^(1/12)-1</f>
        <v>#DIV/0!</v>
      </c>
      <c r="D807" s="77" t="e">
        <f>(1+_xlfn.XLOOKUP(INT(($A807-1)/12)+1,'ZC Curve'!$B$8:$B$107,'ZC Curve'!W$9:W$108,,0))^(1/12)-1</f>
        <v>#DIV/0!</v>
      </c>
      <c r="E807" s="57">
        <f t="shared" si="60"/>
        <v>1</v>
      </c>
      <c r="F807" s="57" t="e">
        <f t="shared" si="58"/>
        <v>#DIV/0!</v>
      </c>
      <c r="G807" s="57" t="e">
        <f t="shared" si="59"/>
        <v>#DIV/0!</v>
      </c>
      <c r="H807" s="129">
        <f>'Table 4 - Asset Cashflows'!D320+'Table 4 - Asset Cashflows'!E320</f>
        <v>0</v>
      </c>
    </row>
    <row r="808" spans="1:8" x14ac:dyDescent="0.25">
      <c r="A808" s="123">
        <f t="shared" si="57"/>
        <v>313</v>
      </c>
      <c r="B808" s="77">
        <f>(1+_xlfn.XLOOKUP(INT(($A808-1)/12)+1,'ZC Curve'!$B$8:$B$107,'ZC Curve'!U$9:U$108,,0))^(1/12)-1</f>
        <v>0</v>
      </c>
      <c r="C808" s="77" t="e">
        <f>(1+_xlfn.XLOOKUP(INT(($A808-1)/12)+1,'ZC Curve'!$B$8:$B$107,'ZC Curve'!V$9:V$108,,0))^(1/12)-1</f>
        <v>#DIV/0!</v>
      </c>
      <c r="D808" s="77" t="e">
        <f>(1+_xlfn.XLOOKUP(INT(($A808-1)/12)+1,'ZC Curve'!$B$8:$B$107,'ZC Curve'!W$9:W$108,,0))^(1/12)-1</f>
        <v>#DIV/0!</v>
      </c>
      <c r="E808" s="57">
        <f t="shared" si="60"/>
        <v>1</v>
      </c>
      <c r="F808" s="57" t="e">
        <f t="shared" si="58"/>
        <v>#DIV/0!</v>
      </c>
      <c r="G808" s="57" t="e">
        <f t="shared" si="59"/>
        <v>#DIV/0!</v>
      </c>
      <c r="H808" s="129">
        <f>'Table 4 - Asset Cashflows'!D321+'Table 4 - Asset Cashflows'!E321</f>
        <v>0</v>
      </c>
    </row>
    <row r="809" spans="1:8" x14ac:dyDescent="0.25">
      <c r="A809" s="123">
        <f t="shared" si="57"/>
        <v>314</v>
      </c>
      <c r="B809" s="77">
        <f>(1+_xlfn.XLOOKUP(INT(($A809-1)/12)+1,'ZC Curve'!$B$8:$B$107,'ZC Curve'!U$9:U$108,,0))^(1/12)-1</f>
        <v>0</v>
      </c>
      <c r="C809" s="77" t="e">
        <f>(1+_xlfn.XLOOKUP(INT(($A809-1)/12)+1,'ZC Curve'!$B$8:$B$107,'ZC Curve'!V$9:V$108,,0))^(1/12)-1</f>
        <v>#DIV/0!</v>
      </c>
      <c r="D809" s="77" t="e">
        <f>(1+_xlfn.XLOOKUP(INT(($A809-1)/12)+1,'ZC Curve'!$B$8:$B$107,'ZC Curve'!W$9:W$108,,0))^(1/12)-1</f>
        <v>#DIV/0!</v>
      </c>
      <c r="E809" s="57">
        <f t="shared" si="60"/>
        <v>1</v>
      </c>
      <c r="F809" s="57" t="e">
        <f t="shared" si="58"/>
        <v>#DIV/0!</v>
      </c>
      <c r="G809" s="57" t="e">
        <f t="shared" si="59"/>
        <v>#DIV/0!</v>
      </c>
      <c r="H809" s="129">
        <f>'Table 4 - Asset Cashflows'!D322+'Table 4 - Asset Cashflows'!E322</f>
        <v>0</v>
      </c>
    </row>
    <row r="810" spans="1:8" x14ac:dyDescent="0.25">
      <c r="A810" s="123">
        <f t="shared" si="57"/>
        <v>315</v>
      </c>
      <c r="B810" s="77">
        <f>(1+_xlfn.XLOOKUP(INT(($A810-1)/12)+1,'ZC Curve'!$B$8:$B$107,'ZC Curve'!U$9:U$108,,0))^(1/12)-1</f>
        <v>0</v>
      </c>
      <c r="C810" s="77" t="e">
        <f>(1+_xlfn.XLOOKUP(INT(($A810-1)/12)+1,'ZC Curve'!$B$8:$B$107,'ZC Curve'!V$9:V$108,,0))^(1/12)-1</f>
        <v>#DIV/0!</v>
      </c>
      <c r="D810" s="77" t="e">
        <f>(1+_xlfn.XLOOKUP(INT(($A810-1)/12)+1,'ZC Curve'!$B$8:$B$107,'ZC Curve'!W$9:W$108,,0))^(1/12)-1</f>
        <v>#DIV/0!</v>
      </c>
      <c r="E810" s="57">
        <f t="shared" si="60"/>
        <v>1</v>
      </c>
      <c r="F810" s="57" t="e">
        <f t="shared" si="58"/>
        <v>#DIV/0!</v>
      </c>
      <c r="G810" s="57" t="e">
        <f t="shared" si="59"/>
        <v>#DIV/0!</v>
      </c>
      <c r="H810" s="129">
        <f>'Table 4 - Asset Cashflows'!D323+'Table 4 - Asset Cashflows'!E323</f>
        <v>0</v>
      </c>
    </row>
    <row r="811" spans="1:8" x14ac:dyDescent="0.25">
      <c r="A811" s="123">
        <f t="shared" si="57"/>
        <v>316</v>
      </c>
      <c r="B811" s="77">
        <f>(1+_xlfn.XLOOKUP(INT(($A811-1)/12)+1,'ZC Curve'!$B$8:$B$107,'ZC Curve'!U$9:U$108,,0))^(1/12)-1</f>
        <v>0</v>
      </c>
      <c r="C811" s="77" t="e">
        <f>(1+_xlfn.XLOOKUP(INT(($A811-1)/12)+1,'ZC Curve'!$B$8:$B$107,'ZC Curve'!V$9:V$108,,0))^(1/12)-1</f>
        <v>#DIV/0!</v>
      </c>
      <c r="D811" s="77" t="e">
        <f>(1+_xlfn.XLOOKUP(INT(($A811-1)/12)+1,'ZC Curve'!$B$8:$B$107,'ZC Curve'!W$9:W$108,,0))^(1/12)-1</f>
        <v>#DIV/0!</v>
      </c>
      <c r="E811" s="57">
        <f t="shared" si="60"/>
        <v>1</v>
      </c>
      <c r="F811" s="57" t="e">
        <f t="shared" si="58"/>
        <v>#DIV/0!</v>
      </c>
      <c r="G811" s="57" t="e">
        <f t="shared" si="59"/>
        <v>#DIV/0!</v>
      </c>
      <c r="H811" s="129">
        <f>'Table 4 - Asset Cashflows'!D324+'Table 4 - Asset Cashflows'!E324</f>
        <v>0</v>
      </c>
    </row>
    <row r="812" spans="1:8" x14ac:dyDescent="0.25">
      <c r="A812" s="123">
        <f t="shared" si="57"/>
        <v>317</v>
      </c>
      <c r="B812" s="77">
        <f>(1+_xlfn.XLOOKUP(INT(($A812-1)/12)+1,'ZC Curve'!$B$8:$B$107,'ZC Curve'!U$9:U$108,,0))^(1/12)-1</f>
        <v>0</v>
      </c>
      <c r="C812" s="77" t="e">
        <f>(1+_xlfn.XLOOKUP(INT(($A812-1)/12)+1,'ZC Curve'!$B$8:$B$107,'ZC Curve'!V$9:V$108,,0))^(1/12)-1</f>
        <v>#DIV/0!</v>
      </c>
      <c r="D812" s="77" t="e">
        <f>(1+_xlfn.XLOOKUP(INT(($A812-1)/12)+1,'ZC Curve'!$B$8:$B$107,'ZC Curve'!W$9:W$108,,0))^(1/12)-1</f>
        <v>#DIV/0!</v>
      </c>
      <c r="E812" s="57">
        <f t="shared" si="60"/>
        <v>1</v>
      </c>
      <c r="F812" s="57" t="e">
        <f t="shared" si="58"/>
        <v>#DIV/0!</v>
      </c>
      <c r="G812" s="57" t="e">
        <f t="shared" si="59"/>
        <v>#DIV/0!</v>
      </c>
      <c r="H812" s="129">
        <f>'Table 4 - Asset Cashflows'!D325+'Table 4 - Asset Cashflows'!E325</f>
        <v>0</v>
      </c>
    </row>
    <row r="813" spans="1:8" x14ac:dyDescent="0.25">
      <c r="A813" s="123">
        <f t="shared" si="57"/>
        <v>318</v>
      </c>
      <c r="B813" s="77">
        <f>(1+_xlfn.XLOOKUP(INT(($A813-1)/12)+1,'ZC Curve'!$B$8:$B$107,'ZC Curve'!U$9:U$108,,0))^(1/12)-1</f>
        <v>0</v>
      </c>
      <c r="C813" s="77" t="e">
        <f>(1+_xlfn.XLOOKUP(INT(($A813-1)/12)+1,'ZC Curve'!$B$8:$B$107,'ZC Curve'!V$9:V$108,,0))^(1/12)-1</f>
        <v>#DIV/0!</v>
      </c>
      <c r="D813" s="77" t="e">
        <f>(1+_xlfn.XLOOKUP(INT(($A813-1)/12)+1,'ZC Curve'!$B$8:$B$107,'ZC Curve'!W$9:W$108,,0))^(1/12)-1</f>
        <v>#DIV/0!</v>
      </c>
      <c r="E813" s="57">
        <f t="shared" si="60"/>
        <v>1</v>
      </c>
      <c r="F813" s="57" t="e">
        <f t="shared" si="58"/>
        <v>#DIV/0!</v>
      </c>
      <c r="G813" s="57" t="e">
        <f t="shared" si="59"/>
        <v>#DIV/0!</v>
      </c>
      <c r="H813" s="129">
        <f>'Table 4 - Asset Cashflows'!D326+'Table 4 - Asset Cashflows'!E326</f>
        <v>0</v>
      </c>
    </row>
    <row r="814" spans="1:8" x14ac:dyDescent="0.25">
      <c r="A814" s="123">
        <f t="shared" si="57"/>
        <v>319</v>
      </c>
      <c r="B814" s="77">
        <f>(1+_xlfn.XLOOKUP(INT(($A814-1)/12)+1,'ZC Curve'!$B$8:$B$107,'ZC Curve'!U$9:U$108,,0))^(1/12)-1</f>
        <v>0</v>
      </c>
      <c r="C814" s="77" t="e">
        <f>(1+_xlfn.XLOOKUP(INT(($A814-1)/12)+1,'ZC Curve'!$B$8:$B$107,'ZC Curve'!V$9:V$108,,0))^(1/12)-1</f>
        <v>#DIV/0!</v>
      </c>
      <c r="D814" s="77" t="e">
        <f>(1+_xlfn.XLOOKUP(INT(($A814-1)/12)+1,'ZC Curve'!$B$8:$B$107,'ZC Curve'!W$9:W$108,,0))^(1/12)-1</f>
        <v>#DIV/0!</v>
      </c>
      <c r="E814" s="57">
        <f t="shared" si="60"/>
        <v>1</v>
      </c>
      <c r="F814" s="57" t="e">
        <f t="shared" si="58"/>
        <v>#DIV/0!</v>
      </c>
      <c r="G814" s="57" t="e">
        <f t="shared" si="59"/>
        <v>#DIV/0!</v>
      </c>
      <c r="H814" s="129">
        <f>'Table 4 - Asset Cashflows'!D327+'Table 4 - Asset Cashflows'!E327</f>
        <v>0</v>
      </c>
    </row>
    <row r="815" spans="1:8" x14ac:dyDescent="0.25">
      <c r="A815" s="123">
        <f t="shared" si="57"/>
        <v>320</v>
      </c>
      <c r="B815" s="77">
        <f>(1+_xlfn.XLOOKUP(INT(($A815-1)/12)+1,'ZC Curve'!$B$8:$B$107,'ZC Curve'!U$9:U$108,,0))^(1/12)-1</f>
        <v>0</v>
      </c>
      <c r="C815" s="77" t="e">
        <f>(1+_xlfn.XLOOKUP(INT(($A815-1)/12)+1,'ZC Curve'!$B$8:$B$107,'ZC Curve'!V$9:V$108,,0))^(1/12)-1</f>
        <v>#DIV/0!</v>
      </c>
      <c r="D815" s="77" t="e">
        <f>(1+_xlfn.XLOOKUP(INT(($A815-1)/12)+1,'ZC Curve'!$B$8:$B$107,'ZC Curve'!W$9:W$108,,0))^(1/12)-1</f>
        <v>#DIV/0!</v>
      </c>
      <c r="E815" s="57">
        <f t="shared" si="60"/>
        <v>1</v>
      </c>
      <c r="F815" s="57" t="e">
        <f t="shared" si="58"/>
        <v>#DIV/0!</v>
      </c>
      <c r="G815" s="57" t="e">
        <f t="shared" si="59"/>
        <v>#DIV/0!</v>
      </c>
      <c r="H815" s="129">
        <f>'Table 4 - Asset Cashflows'!D328+'Table 4 - Asset Cashflows'!E328</f>
        <v>0</v>
      </c>
    </row>
    <row r="816" spans="1:8" x14ac:dyDescent="0.25">
      <c r="A816" s="123">
        <f t="shared" si="57"/>
        <v>321</v>
      </c>
      <c r="B816" s="77">
        <f>(1+_xlfn.XLOOKUP(INT(($A816-1)/12)+1,'ZC Curve'!$B$8:$B$107,'ZC Curve'!U$9:U$108,,0))^(1/12)-1</f>
        <v>0</v>
      </c>
      <c r="C816" s="77" t="e">
        <f>(1+_xlfn.XLOOKUP(INT(($A816-1)/12)+1,'ZC Curve'!$B$8:$B$107,'ZC Curve'!V$9:V$108,,0))^(1/12)-1</f>
        <v>#DIV/0!</v>
      </c>
      <c r="D816" s="77" t="e">
        <f>(1+_xlfn.XLOOKUP(INT(($A816-1)/12)+1,'ZC Curve'!$B$8:$B$107,'ZC Curve'!W$9:W$108,,0))^(1/12)-1</f>
        <v>#DIV/0!</v>
      </c>
      <c r="E816" s="57">
        <f t="shared" si="60"/>
        <v>1</v>
      </c>
      <c r="F816" s="57" t="e">
        <f t="shared" si="58"/>
        <v>#DIV/0!</v>
      </c>
      <c r="G816" s="57" t="e">
        <f t="shared" si="59"/>
        <v>#DIV/0!</v>
      </c>
      <c r="H816" s="129">
        <f>'Table 4 - Asset Cashflows'!D329+'Table 4 - Asset Cashflows'!E329</f>
        <v>0</v>
      </c>
    </row>
    <row r="817" spans="1:8" x14ac:dyDescent="0.25">
      <c r="A817" s="123">
        <f t="shared" ref="A817:A880" si="61">A816+1</f>
        <v>322</v>
      </c>
      <c r="B817" s="77">
        <f>(1+_xlfn.XLOOKUP(INT(($A817-1)/12)+1,'ZC Curve'!$B$8:$B$107,'ZC Curve'!U$9:U$108,,0))^(1/12)-1</f>
        <v>0</v>
      </c>
      <c r="C817" s="77" t="e">
        <f>(1+_xlfn.XLOOKUP(INT(($A817-1)/12)+1,'ZC Curve'!$B$8:$B$107,'ZC Curve'!V$9:V$108,,0))^(1/12)-1</f>
        <v>#DIV/0!</v>
      </c>
      <c r="D817" s="77" t="e">
        <f>(1+_xlfn.XLOOKUP(INT(($A817-1)/12)+1,'ZC Curve'!$B$8:$B$107,'ZC Curve'!W$9:W$108,,0))^(1/12)-1</f>
        <v>#DIV/0!</v>
      </c>
      <c r="E817" s="57">
        <f t="shared" si="60"/>
        <v>1</v>
      </c>
      <c r="F817" s="57" t="e">
        <f t="shared" ref="F817:F880" si="62">F816/(1+C817)</f>
        <v>#DIV/0!</v>
      </c>
      <c r="G817" s="57" t="e">
        <f t="shared" ref="G817:G880" si="63">G816/(1+D817)</f>
        <v>#DIV/0!</v>
      </c>
      <c r="H817" s="129">
        <f>'Table 4 - Asset Cashflows'!D330+'Table 4 - Asset Cashflows'!E330</f>
        <v>0</v>
      </c>
    </row>
    <row r="818" spans="1:8" x14ac:dyDescent="0.25">
      <c r="A818" s="123">
        <f t="shared" si="61"/>
        <v>323</v>
      </c>
      <c r="B818" s="77">
        <f>(1+_xlfn.XLOOKUP(INT(($A818-1)/12)+1,'ZC Curve'!$B$8:$B$107,'ZC Curve'!U$9:U$108,,0))^(1/12)-1</f>
        <v>0</v>
      </c>
      <c r="C818" s="77" t="e">
        <f>(1+_xlfn.XLOOKUP(INT(($A818-1)/12)+1,'ZC Curve'!$B$8:$B$107,'ZC Curve'!V$9:V$108,,0))^(1/12)-1</f>
        <v>#DIV/0!</v>
      </c>
      <c r="D818" s="77" t="e">
        <f>(1+_xlfn.XLOOKUP(INT(($A818-1)/12)+1,'ZC Curve'!$B$8:$B$107,'ZC Curve'!W$9:W$108,,0))^(1/12)-1</f>
        <v>#DIV/0!</v>
      </c>
      <c r="E818" s="57">
        <f t="shared" ref="E818:E881" si="64">E817/(1+B818)</f>
        <v>1</v>
      </c>
      <c r="F818" s="57" t="e">
        <f t="shared" si="62"/>
        <v>#DIV/0!</v>
      </c>
      <c r="G818" s="57" t="e">
        <f t="shared" si="63"/>
        <v>#DIV/0!</v>
      </c>
      <c r="H818" s="129">
        <f>'Table 4 - Asset Cashflows'!D331+'Table 4 - Asset Cashflows'!E331</f>
        <v>0</v>
      </c>
    </row>
    <row r="819" spans="1:8" x14ac:dyDescent="0.25">
      <c r="A819" s="123">
        <f t="shared" si="61"/>
        <v>324</v>
      </c>
      <c r="B819" s="77">
        <f>(1+_xlfn.XLOOKUP(INT(($A819-1)/12)+1,'ZC Curve'!$B$8:$B$107,'ZC Curve'!U$9:U$108,,0))^(1/12)-1</f>
        <v>0</v>
      </c>
      <c r="C819" s="77" t="e">
        <f>(1+_xlfn.XLOOKUP(INT(($A819-1)/12)+1,'ZC Curve'!$B$8:$B$107,'ZC Curve'!V$9:V$108,,0))^(1/12)-1</f>
        <v>#DIV/0!</v>
      </c>
      <c r="D819" s="77" t="e">
        <f>(1+_xlfn.XLOOKUP(INT(($A819-1)/12)+1,'ZC Curve'!$B$8:$B$107,'ZC Curve'!W$9:W$108,,0))^(1/12)-1</f>
        <v>#DIV/0!</v>
      </c>
      <c r="E819" s="57">
        <f t="shared" si="64"/>
        <v>1</v>
      </c>
      <c r="F819" s="57" t="e">
        <f t="shared" si="62"/>
        <v>#DIV/0!</v>
      </c>
      <c r="G819" s="57" t="e">
        <f t="shared" si="63"/>
        <v>#DIV/0!</v>
      </c>
      <c r="H819" s="129">
        <f>'Table 4 - Asset Cashflows'!D332+'Table 4 - Asset Cashflows'!E332</f>
        <v>0</v>
      </c>
    </row>
    <row r="820" spans="1:8" x14ac:dyDescent="0.25">
      <c r="A820" s="123">
        <f t="shared" si="61"/>
        <v>325</v>
      </c>
      <c r="B820" s="77">
        <f>(1+_xlfn.XLOOKUP(INT(($A820-1)/12)+1,'ZC Curve'!$B$8:$B$107,'ZC Curve'!U$9:U$108,,0))^(1/12)-1</f>
        <v>0</v>
      </c>
      <c r="C820" s="77" t="e">
        <f>(1+_xlfn.XLOOKUP(INT(($A820-1)/12)+1,'ZC Curve'!$B$8:$B$107,'ZC Curve'!V$9:V$108,,0))^(1/12)-1</f>
        <v>#DIV/0!</v>
      </c>
      <c r="D820" s="77" t="e">
        <f>(1+_xlfn.XLOOKUP(INT(($A820-1)/12)+1,'ZC Curve'!$B$8:$B$107,'ZC Curve'!W$9:W$108,,0))^(1/12)-1</f>
        <v>#DIV/0!</v>
      </c>
      <c r="E820" s="57">
        <f t="shared" si="64"/>
        <v>1</v>
      </c>
      <c r="F820" s="57" t="e">
        <f t="shared" si="62"/>
        <v>#DIV/0!</v>
      </c>
      <c r="G820" s="57" t="e">
        <f t="shared" si="63"/>
        <v>#DIV/0!</v>
      </c>
      <c r="H820" s="129">
        <f>'Table 4 - Asset Cashflows'!D333+'Table 4 - Asset Cashflows'!E333</f>
        <v>0</v>
      </c>
    </row>
    <row r="821" spans="1:8" x14ac:dyDescent="0.25">
      <c r="A821" s="123">
        <f t="shared" si="61"/>
        <v>326</v>
      </c>
      <c r="B821" s="77">
        <f>(1+_xlfn.XLOOKUP(INT(($A821-1)/12)+1,'ZC Curve'!$B$8:$B$107,'ZC Curve'!U$9:U$108,,0))^(1/12)-1</f>
        <v>0</v>
      </c>
      <c r="C821" s="77" t="e">
        <f>(1+_xlfn.XLOOKUP(INT(($A821-1)/12)+1,'ZC Curve'!$B$8:$B$107,'ZC Curve'!V$9:V$108,,0))^(1/12)-1</f>
        <v>#DIV/0!</v>
      </c>
      <c r="D821" s="77" t="e">
        <f>(1+_xlfn.XLOOKUP(INT(($A821-1)/12)+1,'ZC Curve'!$B$8:$B$107,'ZC Curve'!W$9:W$108,,0))^(1/12)-1</f>
        <v>#DIV/0!</v>
      </c>
      <c r="E821" s="57">
        <f t="shared" si="64"/>
        <v>1</v>
      </c>
      <c r="F821" s="57" t="e">
        <f t="shared" si="62"/>
        <v>#DIV/0!</v>
      </c>
      <c r="G821" s="57" t="e">
        <f t="shared" si="63"/>
        <v>#DIV/0!</v>
      </c>
      <c r="H821" s="129">
        <f>'Table 4 - Asset Cashflows'!D334+'Table 4 - Asset Cashflows'!E334</f>
        <v>0</v>
      </c>
    </row>
    <row r="822" spans="1:8" x14ac:dyDescent="0.25">
      <c r="A822" s="123">
        <f t="shared" si="61"/>
        <v>327</v>
      </c>
      <c r="B822" s="77">
        <f>(1+_xlfn.XLOOKUP(INT(($A822-1)/12)+1,'ZC Curve'!$B$8:$B$107,'ZC Curve'!U$9:U$108,,0))^(1/12)-1</f>
        <v>0</v>
      </c>
      <c r="C822" s="77" t="e">
        <f>(1+_xlfn.XLOOKUP(INT(($A822-1)/12)+1,'ZC Curve'!$B$8:$B$107,'ZC Curve'!V$9:V$108,,0))^(1/12)-1</f>
        <v>#DIV/0!</v>
      </c>
      <c r="D822" s="77" t="e">
        <f>(1+_xlfn.XLOOKUP(INT(($A822-1)/12)+1,'ZC Curve'!$B$8:$B$107,'ZC Curve'!W$9:W$108,,0))^(1/12)-1</f>
        <v>#DIV/0!</v>
      </c>
      <c r="E822" s="57">
        <f t="shared" si="64"/>
        <v>1</v>
      </c>
      <c r="F822" s="57" t="e">
        <f t="shared" si="62"/>
        <v>#DIV/0!</v>
      </c>
      <c r="G822" s="57" t="e">
        <f t="shared" si="63"/>
        <v>#DIV/0!</v>
      </c>
      <c r="H822" s="129">
        <f>'Table 4 - Asset Cashflows'!D335+'Table 4 - Asset Cashflows'!E335</f>
        <v>0</v>
      </c>
    </row>
    <row r="823" spans="1:8" x14ac:dyDescent="0.25">
      <c r="A823" s="123">
        <f t="shared" si="61"/>
        <v>328</v>
      </c>
      <c r="B823" s="77">
        <f>(1+_xlfn.XLOOKUP(INT(($A823-1)/12)+1,'ZC Curve'!$B$8:$B$107,'ZC Curve'!U$9:U$108,,0))^(1/12)-1</f>
        <v>0</v>
      </c>
      <c r="C823" s="77" t="e">
        <f>(1+_xlfn.XLOOKUP(INT(($A823-1)/12)+1,'ZC Curve'!$B$8:$B$107,'ZC Curve'!V$9:V$108,,0))^(1/12)-1</f>
        <v>#DIV/0!</v>
      </c>
      <c r="D823" s="77" t="e">
        <f>(1+_xlfn.XLOOKUP(INT(($A823-1)/12)+1,'ZC Curve'!$B$8:$B$107,'ZC Curve'!W$9:W$108,,0))^(1/12)-1</f>
        <v>#DIV/0!</v>
      </c>
      <c r="E823" s="57">
        <f t="shared" si="64"/>
        <v>1</v>
      </c>
      <c r="F823" s="57" t="e">
        <f t="shared" si="62"/>
        <v>#DIV/0!</v>
      </c>
      <c r="G823" s="57" t="e">
        <f t="shared" si="63"/>
        <v>#DIV/0!</v>
      </c>
      <c r="H823" s="129">
        <f>'Table 4 - Asset Cashflows'!D336+'Table 4 - Asset Cashflows'!E336</f>
        <v>0</v>
      </c>
    </row>
    <row r="824" spans="1:8" x14ac:dyDescent="0.25">
      <c r="A824" s="123">
        <f t="shared" si="61"/>
        <v>329</v>
      </c>
      <c r="B824" s="77">
        <f>(1+_xlfn.XLOOKUP(INT(($A824-1)/12)+1,'ZC Curve'!$B$8:$B$107,'ZC Curve'!U$9:U$108,,0))^(1/12)-1</f>
        <v>0</v>
      </c>
      <c r="C824" s="77" t="e">
        <f>(1+_xlfn.XLOOKUP(INT(($A824-1)/12)+1,'ZC Curve'!$B$8:$B$107,'ZC Curve'!V$9:V$108,,0))^(1/12)-1</f>
        <v>#DIV/0!</v>
      </c>
      <c r="D824" s="77" t="e">
        <f>(1+_xlfn.XLOOKUP(INT(($A824-1)/12)+1,'ZC Curve'!$B$8:$B$107,'ZC Curve'!W$9:W$108,,0))^(1/12)-1</f>
        <v>#DIV/0!</v>
      </c>
      <c r="E824" s="57">
        <f t="shared" si="64"/>
        <v>1</v>
      </c>
      <c r="F824" s="57" t="e">
        <f t="shared" si="62"/>
        <v>#DIV/0!</v>
      </c>
      <c r="G824" s="57" t="e">
        <f t="shared" si="63"/>
        <v>#DIV/0!</v>
      </c>
      <c r="H824" s="129">
        <f>'Table 4 - Asset Cashflows'!D337+'Table 4 - Asset Cashflows'!E337</f>
        <v>0</v>
      </c>
    </row>
    <row r="825" spans="1:8" x14ac:dyDescent="0.25">
      <c r="A825" s="123">
        <f t="shared" si="61"/>
        <v>330</v>
      </c>
      <c r="B825" s="77">
        <f>(1+_xlfn.XLOOKUP(INT(($A825-1)/12)+1,'ZC Curve'!$B$8:$B$107,'ZC Curve'!U$9:U$108,,0))^(1/12)-1</f>
        <v>0</v>
      </c>
      <c r="C825" s="77" t="e">
        <f>(1+_xlfn.XLOOKUP(INT(($A825-1)/12)+1,'ZC Curve'!$B$8:$B$107,'ZC Curve'!V$9:V$108,,0))^(1/12)-1</f>
        <v>#DIV/0!</v>
      </c>
      <c r="D825" s="77" t="e">
        <f>(1+_xlfn.XLOOKUP(INT(($A825-1)/12)+1,'ZC Curve'!$B$8:$B$107,'ZC Curve'!W$9:W$108,,0))^(1/12)-1</f>
        <v>#DIV/0!</v>
      </c>
      <c r="E825" s="57">
        <f t="shared" si="64"/>
        <v>1</v>
      </c>
      <c r="F825" s="57" t="e">
        <f t="shared" si="62"/>
        <v>#DIV/0!</v>
      </c>
      <c r="G825" s="57" t="e">
        <f t="shared" si="63"/>
        <v>#DIV/0!</v>
      </c>
      <c r="H825" s="129">
        <f>'Table 4 - Asset Cashflows'!D338+'Table 4 - Asset Cashflows'!E338</f>
        <v>0</v>
      </c>
    </row>
    <row r="826" spans="1:8" x14ac:dyDescent="0.25">
      <c r="A826" s="123">
        <f t="shared" si="61"/>
        <v>331</v>
      </c>
      <c r="B826" s="77">
        <f>(1+_xlfn.XLOOKUP(INT(($A826-1)/12)+1,'ZC Curve'!$B$8:$B$107,'ZC Curve'!U$9:U$108,,0))^(1/12)-1</f>
        <v>0</v>
      </c>
      <c r="C826" s="77" t="e">
        <f>(1+_xlfn.XLOOKUP(INT(($A826-1)/12)+1,'ZC Curve'!$B$8:$B$107,'ZC Curve'!V$9:V$108,,0))^(1/12)-1</f>
        <v>#DIV/0!</v>
      </c>
      <c r="D826" s="77" t="e">
        <f>(1+_xlfn.XLOOKUP(INT(($A826-1)/12)+1,'ZC Curve'!$B$8:$B$107,'ZC Curve'!W$9:W$108,,0))^(1/12)-1</f>
        <v>#DIV/0!</v>
      </c>
      <c r="E826" s="57">
        <f t="shared" si="64"/>
        <v>1</v>
      </c>
      <c r="F826" s="57" t="e">
        <f t="shared" si="62"/>
        <v>#DIV/0!</v>
      </c>
      <c r="G826" s="57" t="e">
        <f t="shared" si="63"/>
        <v>#DIV/0!</v>
      </c>
      <c r="H826" s="129">
        <f>'Table 4 - Asset Cashflows'!D339+'Table 4 - Asset Cashflows'!E339</f>
        <v>0</v>
      </c>
    </row>
    <row r="827" spans="1:8" x14ac:dyDescent="0.25">
      <c r="A827" s="123">
        <f t="shared" si="61"/>
        <v>332</v>
      </c>
      <c r="B827" s="77">
        <f>(1+_xlfn.XLOOKUP(INT(($A827-1)/12)+1,'ZC Curve'!$B$8:$B$107,'ZC Curve'!U$9:U$108,,0))^(1/12)-1</f>
        <v>0</v>
      </c>
      <c r="C827" s="77" t="e">
        <f>(1+_xlfn.XLOOKUP(INT(($A827-1)/12)+1,'ZC Curve'!$B$8:$B$107,'ZC Curve'!V$9:V$108,,0))^(1/12)-1</f>
        <v>#DIV/0!</v>
      </c>
      <c r="D827" s="77" t="e">
        <f>(1+_xlfn.XLOOKUP(INT(($A827-1)/12)+1,'ZC Curve'!$B$8:$B$107,'ZC Curve'!W$9:W$108,,0))^(1/12)-1</f>
        <v>#DIV/0!</v>
      </c>
      <c r="E827" s="57">
        <f t="shared" si="64"/>
        <v>1</v>
      </c>
      <c r="F827" s="57" t="e">
        <f t="shared" si="62"/>
        <v>#DIV/0!</v>
      </c>
      <c r="G827" s="57" t="e">
        <f t="shared" si="63"/>
        <v>#DIV/0!</v>
      </c>
      <c r="H827" s="129">
        <f>'Table 4 - Asset Cashflows'!D340+'Table 4 - Asset Cashflows'!E340</f>
        <v>0</v>
      </c>
    </row>
    <row r="828" spans="1:8" x14ac:dyDescent="0.25">
      <c r="A828" s="123">
        <f t="shared" si="61"/>
        <v>333</v>
      </c>
      <c r="B828" s="77">
        <f>(1+_xlfn.XLOOKUP(INT(($A828-1)/12)+1,'ZC Curve'!$B$8:$B$107,'ZC Curve'!U$9:U$108,,0))^(1/12)-1</f>
        <v>0</v>
      </c>
      <c r="C828" s="77" t="e">
        <f>(1+_xlfn.XLOOKUP(INT(($A828-1)/12)+1,'ZC Curve'!$B$8:$B$107,'ZC Curve'!V$9:V$108,,0))^(1/12)-1</f>
        <v>#DIV/0!</v>
      </c>
      <c r="D828" s="77" t="e">
        <f>(1+_xlfn.XLOOKUP(INT(($A828-1)/12)+1,'ZC Curve'!$B$8:$B$107,'ZC Curve'!W$9:W$108,,0))^(1/12)-1</f>
        <v>#DIV/0!</v>
      </c>
      <c r="E828" s="57">
        <f t="shared" si="64"/>
        <v>1</v>
      </c>
      <c r="F828" s="57" t="e">
        <f t="shared" si="62"/>
        <v>#DIV/0!</v>
      </c>
      <c r="G828" s="57" t="e">
        <f t="shared" si="63"/>
        <v>#DIV/0!</v>
      </c>
      <c r="H828" s="129">
        <f>'Table 4 - Asset Cashflows'!D341+'Table 4 - Asset Cashflows'!E341</f>
        <v>0</v>
      </c>
    </row>
    <row r="829" spans="1:8" x14ac:dyDescent="0.25">
      <c r="A829" s="123">
        <f t="shared" si="61"/>
        <v>334</v>
      </c>
      <c r="B829" s="77">
        <f>(1+_xlfn.XLOOKUP(INT(($A829-1)/12)+1,'ZC Curve'!$B$8:$B$107,'ZC Curve'!U$9:U$108,,0))^(1/12)-1</f>
        <v>0</v>
      </c>
      <c r="C829" s="77" t="e">
        <f>(1+_xlfn.XLOOKUP(INT(($A829-1)/12)+1,'ZC Curve'!$B$8:$B$107,'ZC Curve'!V$9:V$108,,0))^(1/12)-1</f>
        <v>#DIV/0!</v>
      </c>
      <c r="D829" s="77" t="e">
        <f>(1+_xlfn.XLOOKUP(INT(($A829-1)/12)+1,'ZC Curve'!$B$8:$B$107,'ZC Curve'!W$9:W$108,,0))^(1/12)-1</f>
        <v>#DIV/0!</v>
      </c>
      <c r="E829" s="57">
        <f t="shared" si="64"/>
        <v>1</v>
      </c>
      <c r="F829" s="57" t="e">
        <f t="shared" si="62"/>
        <v>#DIV/0!</v>
      </c>
      <c r="G829" s="57" t="e">
        <f t="shared" si="63"/>
        <v>#DIV/0!</v>
      </c>
      <c r="H829" s="129">
        <f>'Table 4 - Asset Cashflows'!D342+'Table 4 - Asset Cashflows'!E342</f>
        <v>0</v>
      </c>
    </row>
    <row r="830" spans="1:8" x14ac:dyDescent="0.25">
      <c r="A830" s="123">
        <f t="shared" si="61"/>
        <v>335</v>
      </c>
      <c r="B830" s="77">
        <f>(1+_xlfn.XLOOKUP(INT(($A830-1)/12)+1,'ZC Curve'!$B$8:$B$107,'ZC Curve'!U$9:U$108,,0))^(1/12)-1</f>
        <v>0</v>
      </c>
      <c r="C830" s="77" t="e">
        <f>(1+_xlfn.XLOOKUP(INT(($A830-1)/12)+1,'ZC Curve'!$B$8:$B$107,'ZC Curve'!V$9:V$108,,0))^(1/12)-1</f>
        <v>#DIV/0!</v>
      </c>
      <c r="D830" s="77" t="e">
        <f>(1+_xlfn.XLOOKUP(INT(($A830-1)/12)+1,'ZC Curve'!$B$8:$B$107,'ZC Curve'!W$9:W$108,,0))^(1/12)-1</f>
        <v>#DIV/0!</v>
      </c>
      <c r="E830" s="57">
        <f t="shared" si="64"/>
        <v>1</v>
      </c>
      <c r="F830" s="57" t="e">
        <f t="shared" si="62"/>
        <v>#DIV/0!</v>
      </c>
      <c r="G830" s="57" t="e">
        <f t="shared" si="63"/>
        <v>#DIV/0!</v>
      </c>
      <c r="H830" s="129">
        <f>'Table 4 - Asset Cashflows'!D343+'Table 4 - Asset Cashflows'!E343</f>
        <v>0</v>
      </c>
    </row>
    <row r="831" spans="1:8" x14ac:dyDescent="0.25">
      <c r="A831" s="123">
        <f t="shared" si="61"/>
        <v>336</v>
      </c>
      <c r="B831" s="77">
        <f>(1+_xlfn.XLOOKUP(INT(($A831-1)/12)+1,'ZC Curve'!$B$8:$B$107,'ZC Curve'!U$9:U$108,,0))^(1/12)-1</f>
        <v>0</v>
      </c>
      <c r="C831" s="77" t="e">
        <f>(1+_xlfn.XLOOKUP(INT(($A831-1)/12)+1,'ZC Curve'!$B$8:$B$107,'ZC Curve'!V$9:V$108,,0))^(1/12)-1</f>
        <v>#DIV/0!</v>
      </c>
      <c r="D831" s="77" t="e">
        <f>(1+_xlfn.XLOOKUP(INT(($A831-1)/12)+1,'ZC Curve'!$B$8:$B$107,'ZC Curve'!W$9:W$108,,0))^(1/12)-1</f>
        <v>#DIV/0!</v>
      </c>
      <c r="E831" s="57">
        <f t="shared" si="64"/>
        <v>1</v>
      </c>
      <c r="F831" s="57" t="e">
        <f t="shared" si="62"/>
        <v>#DIV/0!</v>
      </c>
      <c r="G831" s="57" t="e">
        <f t="shared" si="63"/>
        <v>#DIV/0!</v>
      </c>
      <c r="H831" s="129">
        <f>'Table 4 - Asset Cashflows'!D344+'Table 4 - Asset Cashflows'!E344</f>
        <v>0</v>
      </c>
    </row>
    <row r="832" spans="1:8" x14ac:dyDescent="0.25">
      <c r="A832" s="123">
        <f t="shared" si="61"/>
        <v>337</v>
      </c>
      <c r="B832" s="77">
        <f>(1+_xlfn.XLOOKUP(INT(($A832-1)/12)+1,'ZC Curve'!$B$8:$B$107,'ZC Curve'!U$9:U$108,,0))^(1/12)-1</f>
        <v>0</v>
      </c>
      <c r="C832" s="77" t="e">
        <f>(1+_xlfn.XLOOKUP(INT(($A832-1)/12)+1,'ZC Curve'!$B$8:$B$107,'ZC Curve'!V$9:V$108,,0))^(1/12)-1</f>
        <v>#DIV/0!</v>
      </c>
      <c r="D832" s="77" t="e">
        <f>(1+_xlfn.XLOOKUP(INT(($A832-1)/12)+1,'ZC Curve'!$B$8:$B$107,'ZC Curve'!W$9:W$108,,0))^(1/12)-1</f>
        <v>#DIV/0!</v>
      </c>
      <c r="E832" s="57">
        <f t="shared" si="64"/>
        <v>1</v>
      </c>
      <c r="F832" s="57" t="e">
        <f t="shared" si="62"/>
        <v>#DIV/0!</v>
      </c>
      <c r="G832" s="57" t="e">
        <f t="shared" si="63"/>
        <v>#DIV/0!</v>
      </c>
      <c r="H832" s="129">
        <f>'Table 4 - Asset Cashflows'!D345+'Table 4 - Asset Cashflows'!E345</f>
        <v>0</v>
      </c>
    </row>
    <row r="833" spans="1:8" x14ac:dyDescent="0.25">
      <c r="A833" s="123">
        <f t="shared" si="61"/>
        <v>338</v>
      </c>
      <c r="B833" s="77">
        <f>(1+_xlfn.XLOOKUP(INT(($A833-1)/12)+1,'ZC Curve'!$B$8:$B$107,'ZC Curve'!U$9:U$108,,0))^(1/12)-1</f>
        <v>0</v>
      </c>
      <c r="C833" s="77" t="e">
        <f>(1+_xlfn.XLOOKUP(INT(($A833-1)/12)+1,'ZC Curve'!$B$8:$B$107,'ZC Curve'!V$9:V$108,,0))^(1/12)-1</f>
        <v>#DIV/0!</v>
      </c>
      <c r="D833" s="77" t="e">
        <f>(1+_xlfn.XLOOKUP(INT(($A833-1)/12)+1,'ZC Curve'!$B$8:$B$107,'ZC Curve'!W$9:W$108,,0))^(1/12)-1</f>
        <v>#DIV/0!</v>
      </c>
      <c r="E833" s="57">
        <f t="shared" si="64"/>
        <v>1</v>
      </c>
      <c r="F833" s="57" t="e">
        <f t="shared" si="62"/>
        <v>#DIV/0!</v>
      </c>
      <c r="G833" s="57" t="e">
        <f t="shared" si="63"/>
        <v>#DIV/0!</v>
      </c>
      <c r="H833" s="129">
        <f>'Table 4 - Asset Cashflows'!D346+'Table 4 - Asset Cashflows'!E346</f>
        <v>0</v>
      </c>
    </row>
    <row r="834" spans="1:8" x14ac:dyDescent="0.25">
      <c r="A834" s="123">
        <f t="shared" si="61"/>
        <v>339</v>
      </c>
      <c r="B834" s="77">
        <f>(1+_xlfn.XLOOKUP(INT(($A834-1)/12)+1,'ZC Curve'!$B$8:$B$107,'ZC Curve'!U$9:U$108,,0))^(1/12)-1</f>
        <v>0</v>
      </c>
      <c r="C834" s="77" t="e">
        <f>(1+_xlfn.XLOOKUP(INT(($A834-1)/12)+1,'ZC Curve'!$B$8:$B$107,'ZC Curve'!V$9:V$108,,0))^(1/12)-1</f>
        <v>#DIV/0!</v>
      </c>
      <c r="D834" s="77" t="e">
        <f>(1+_xlfn.XLOOKUP(INT(($A834-1)/12)+1,'ZC Curve'!$B$8:$B$107,'ZC Curve'!W$9:W$108,,0))^(1/12)-1</f>
        <v>#DIV/0!</v>
      </c>
      <c r="E834" s="57">
        <f t="shared" si="64"/>
        <v>1</v>
      </c>
      <c r="F834" s="57" t="e">
        <f t="shared" si="62"/>
        <v>#DIV/0!</v>
      </c>
      <c r="G834" s="57" t="e">
        <f t="shared" si="63"/>
        <v>#DIV/0!</v>
      </c>
      <c r="H834" s="129">
        <f>'Table 4 - Asset Cashflows'!D347+'Table 4 - Asset Cashflows'!E347</f>
        <v>0</v>
      </c>
    </row>
    <row r="835" spans="1:8" x14ac:dyDescent="0.25">
      <c r="A835" s="123">
        <f t="shared" si="61"/>
        <v>340</v>
      </c>
      <c r="B835" s="77">
        <f>(1+_xlfn.XLOOKUP(INT(($A835-1)/12)+1,'ZC Curve'!$B$8:$B$107,'ZC Curve'!U$9:U$108,,0))^(1/12)-1</f>
        <v>0</v>
      </c>
      <c r="C835" s="77" t="e">
        <f>(1+_xlfn.XLOOKUP(INT(($A835-1)/12)+1,'ZC Curve'!$B$8:$B$107,'ZC Curve'!V$9:V$108,,0))^(1/12)-1</f>
        <v>#DIV/0!</v>
      </c>
      <c r="D835" s="77" t="e">
        <f>(1+_xlfn.XLOOKUP(INT(($A835-1)/12)+1,'ZC Curve'!$B$8:$B$107,'ZC Curve'!W$9:W$108,,0))^(1/12)-1</f>
        <v>#DIV/0!</v>
      </c>
      <c r="E835" s="57">
        <f t="shared" si="64"/>
        <v>1</v>
      </c>
      <c r="F835" s="57" t="e">
        <f t="shared" si="62"/>
        <v>#DIV/0!</v>
      </c>
      <c r="G835" s="57" t="e">
        <f t="shared" si="63"/>
        <v>#DIV/0!</v>
      </c>
      <c r="H835" s="129">
        <f>'Table 4 - Asset Cashflows'!D348+'Table 4 - Asset Cashflows'!E348</f>
        <v>0</v>
      </c>
    </row>
    <row r="836" spans="1:8" x14ac:dyDescent="0.25">
      <c r="A836" s="123">
        <f t="shared" si="61"/>
        <v>341</v>
      </c>
      <c r="B836" s="77">
        <f>(1+_xlfn.XLOOKUP(INT(($A836-1)/12)+1,'ZC Curve'!$B$8:$B$107,'ZC Curve'!U$9:U$108,,0))^(1/12)-1</f>
        <v>0</v>
      </c>
      <c r="C836" s="77" t="e">
        <f>(1+_xlfn.XLOOKUP(INT(($A836-1)/12)+1,'ZC Curve'!$B$8:$B$107,'ZC Curve'!V$9:V$108,,0))^(1/12)-1</f>
        <v>#DIV/0!</v>
      </c>
      <c r="D836" s="77" t="e">
        <f>(1+_xlfn.XLOOKUP(INT(($A836-1)/12)+1,'ZC Curve'!$B$8:$B$107,'ZC Curve'!W$9:W$108,,0))^(1/12)-1</f>
        <v>#DIV/0!</v>
      </c>
      <c r="E836" s="57">
        <f t="shared" si="64"/>
        <v>1</v>
      </c>
      <c r="F836" s="57" t="e">
        <f t="shared" si="62"/>
        <v>#DIV/0!</v>
      </c>
      <c r="G836" s="57" t="e">
        <f t="shared" si="63"/>
        <v>#DIV/0!</v>
      </c>
      <c r="H836" s="129">
        <f>'Table 4 - Asset Cashflows'!D349+'Table 4 - Asset Cashflows'!E349</f>
        <v>0</v>
      </c>
    </row>
    <row r="837" spans="1:8" x14ac:dyDescent="0.25">
      <c r="A837" s="123">
        <f t="shared" si="61"/>
        <v>342</v>
      </c>
      <c r="B837" s="77">
        <f>(1+_xlfn.XLOOKUP(INT(($A837-1)/12)+1,'ZC Curve'!$B$8:$B$107,'ZC Curve'!U$9:U$108,,0))^(1/12)-1</f>
        <v>0</v>
      </c>
      <c r="C837" s="77" t="e">
        <f>(1+_xlfn.XLOOKUP(INT(($A837-1)/12)+1,'ZC Curve'!$B$8:$B$107,'ZC Curve'!V$9:V$108,,0))^(1/12)-1</f>
        <v>#DIV/0!</v>
      </c>
      <c r="D837" s="77" t="e">
        <f>(1+_xlfn.XLOOKUP(INT(($A837-1)/12)+1,'ZC Curve'!$B$8:$B$107,'ZC Curve'!W$9:W$108,,0))^(1/12)-1</f>
        <v>#DIV/0!</v>
      </c>
      <c r="E837" s="57">
        <f t="shared" si="64"/>
        <v>1</v>
      </c>
      <c r="F837" s="57" t="e">
        <f t="shared" si="62"/>
        <v>#DIV/0!</v>
      </c>
      <c r="G837" s="57" t="e">
        <f t="shared" si="63"/>
        <v>#DIV/0!</v>
      </c>
      <c r="H837" s="129">
        <f>'Table 4 - Asset Cashflows'!D350+'Table 4 - Asset Cashflows'!E350</f>
        <v>0</v>
      </c>
    </row>
    <row r="838" spans="1:8" x14ac:dyDescent="0.25">
      <c r="A838" s="123">
        <f t="shared" si="61"/>
        <v>343</v>
      </c>
      <c r="B838" s="77">
        <f>(1+_xlfn.XLOOKUP(INT(($A838-1)/12)+1,'ZC Curve'!$B$8:$B$107,'ZC Curve'!U$9:U$108,,0))^(1/12)-1</f>
        <v>0</v>
      </c>
      <c r="C838" s="77" t="e">
        <f>(1+_xlfn.XLOOKUP(INT(($A838-1)/12)+1,'ZC Curve'!$B$8:$B$107,'ZC Curve'!V$9:V$108,,0))^(1/12)-1</f>
        <v>#DIV/0!</v>
      </c>
      <c r="D838" s="77" t="e">
        <f>(1+_xlfn.XLOOKUP(INT(($A838-1)/12)+1,'ZC Curve'!$B$8:$B$107,'ZC Curve'!W$9:W$108,,0))^(1/12)-1</f>
        <v>#DIV/0!</v>
      </c>
      <c r="E838" s="57">
        <f t="shared" si="64"/>
        <v>1</v>
      </c>
      <c r="F838" s="57" t="e">
        <f t="shared" si="62"/>
        <v>#DIV/0!</v>
      </c>
      <c r="G838" s="57" t="e">
        <f t="shared" si="63"/>
        <v>#DIV/0!</v>
      </c>
      <c r="H838" s="129">
        <f>'Table 4 - Asset Cashflows'!D351+'Table 4 - Asset Cashflows'!E351</f>
        <v>0</v>
      </c>
    </row>
    <row r="839" spans="1:8" x14ac:dyDescent="0.25">
      <c r="A839" s="123">
        <f t="shared" si="61"/>
        <v>344</v>
      </c>
      <c r="B839" s="77">
        <f>(1+_xlfn.XLOOKUP(INT(($A839-1)/12)+1,'ZC Curve'!$B$8:$B$107,'ZC Curve'!U$9:U$108,,0))^(1/12)-1</f>
        <v>0</v>
      </c>
      <c r="C839" s="77" t="e">
        <f>(1+_xlfn.XLOOKUP(INT(($A839-1)/12)+1,'ZC Curve'!$B$8:$B$107,'ZC Curve'!V$9:V$108,,0))^(1/12)-1</f>
        <v>#DIV/0!</v>
      </c>
      <c r="D839" s="77" t="e">
        <f>(1+_xlfn.XLOOKUP(INT(($A839-1)/12)+1,'ZC Curve'!$B$8:$B$107,'ZC Curve'!W$9:W$108,,0))^(1/12)-1</f>
        <v>#DIV/0!</v>
      </c>
      <c r="E839" s="57">
        <f t="shared" si="64"/>
        <v>1</v>
      </c>
      <c r="F839" s="57" t="e">
        <f t="shared" si="62"/>
        <v>#DIV/0!</v>
      </c>
      <c r="G839" s="57" t="e">
        <f t="shared" si="63"/>
        <v>#DIV/0!</v>
      </c>
      <c r="H839" s="129">
        <f>'Table 4 - Asset Cashflows'!D352+'Table 4 - Asset Cashflows'!E352</f>
        <v>0</v>
      </c>
    </row>
    <row r="840" spans="1:8" x14ac:dyDescent="0.25">
      <c r="A840" s="123">
        <f t="shared" si="61"/>
        <v>345</v>
      </c>
      <c r="B840" s="77">
        <f>(1+_xlfn.XLOOKUP(INT(($A840-1)/12)+1,'ZC Curve'!$B$8:$B$107,'ZC Curve'!U$9:U$108,,0))^(1/12)-1</f>
        <v>0</v>
      </c>
      <c r="C840" s="77" t="e">
        <f>(1+_xlfn.XLOOKUP(INT(($A840-1)/12)+1,'ZC Curve'!$B$8:$B$107,'ZC Curve'!V$9:V$108,,0))^(1/12)-1</f>
        <v>#DIV/0!</v>
      </c>
      <c r="D840" s="77" t="e">
        <f>(1+_xlfn.XLOOKUP(INT(($A840-1)/12)+1,'ZC Curve'!$B$8:$B$107,'ZC Curve'!W$9:W$108,,0))^(1/12)-1</f>
        <v>#DIV/0!</v>
      </c>
      <c r="E840" s="57">
        <f t="shared" si="64"/>
        <v>1</v>
      </c>
      <c r="F840" s="57" t="e">
        <f t="shared" si="62"/>
        <v>#DIV/0!</v>
      </c>
      <c r="G840" s="57" t="e">
        <f t="shared" si="63"/>
        <v>#DIV/0!</v>
      </c>
      <c r="H840" s="129">
        <f>'Table 4 - Asset Cashflows'!D353+'Table 4 - Asset Cashflows'!E353</f>
        <v>0</v>
      </c>
    </row>
    <row r="841" spans="1:8" x14ac:dyDescent="0.25">
      <c r="A841" s="123">
        <f t="shared" si="61"/>
        <v>346</v>
      </c>
      <c r="B841" s="77">
        <f>(1+_xlfn.XLOOKUP(INT(($A841-1)/12)+1,'ZC Curve'!$B$8:$B$107,'ZC Curve'!U$9:U$108,,0))^(1/12)-1</f>
        <v>0</v>
      </c>
      <c r="C841" s="77" t="e">
        <f>(1+_xlfn.XLOOKUP(INT(($A841-1)/12)+1,'ZC Curve'!$B$8:$B$107,'ZC Curve'!V$9:V$108,,0))^(1/12)-1</f>
        <v>#DIV/0!</v>
      </c>
      <c r="D841" s="77" t="e">
        <f>(1+_xlfn.XLOOKUP(INT(($A841-1)/12)+1,'ZC Curve'!$B$8:$B$107,'ZC Curve'!W$9:W$108,,0))^(1/12)-1</f>
        <v>#DIV/0!</v>
      </c>
      <c r="E841" s="57">
        <f t="shared" si="64"/>
        <v>1</v>
      </c>
      <c r="F841" s="57" t="e">
        <f t="shared" si="62"/>
        <v>#DIV/0!</v>
      </c>
      <c r="G841" s="57" t="e">
        <f t="shared" si="63"/>
        <v>#DIV/0!</v>
      </c>
      <c r="H841" s="129">
        <f>'Table 4 - Asset Cashflows'!D354+'Table 4 - Asset Cashflows'!E354</f>
        <v>0</v>
      </c>
    </row>
    <row r="842" spans="1:8" x14ac:dyDescent="0.25">
      <c r="A842" s="123">
        <f t="shared" si="61"/>
        <v>347</v>
      </c>
      <c r="B842" s="77">
        <f>(1+_xlfn.XLOOKUP(INT(($A842-1)/12)+1,'ZC Curve'!$B$8:$B$107,'ZC Curve'!U$9:U$108,,0))^(1/12)-1</f>
        <v>0</v>
      </c>
      <c r="C842" s="77" t="e">
        <f>(1+_xlfn.XLOOKUP(INT(($A842-1)/12)+1,'ZC Curve'!$B$8:$B$107,'ZC Curve'!V$9:V$108,,0))^(1/12)-1</f>
        <v>#DIV/0!</v>
      </c>
      <c r="D842" s="77" t="e">
        <f>(1+_xlfn.XLOOKUP(INT(($A842-1)/12)+1,'ZC Curve'!$B$8:$B$107,'ZC Curve'!W$9:W$108,,0))^(1/12)-1</f>
        <v>#DIV/0!</v>
      </c>
      <c r="E842" s="57">
        <f t="shared" si="64"/>
        <v>1</v>
      </c>
      <c r="F842" s="57" t="e">
        <f t="shared" si="62"/>
        <v>#DIV/0!</v>
      </c>
      <c r="G842" s="57" t="e">
        <f t="shared" si="63"/>
        <v>#DIV/0!</v>
      </c>
      <c r="H842" s="129">
        <f>'Table 4 - Asset Cashflows'!D355+'Table 4 - Asset Cashflows'!E355</f>
        <v>0</v>
      </c>
    </row>
    <row r="843" spans="1:8" x14ac:dyDescent="0.25">
      <c r="A843" s="123">
        <f t="shared" si="61"/>
        <v>348</v>
      </c>
      <c r="B843" s="77">
        <f>(1+_xlfn.XLOOKUP(INT(($A843-1)/12)+1,'ZC Curve'!$B$8:$B$107,'ZC Curve'!U$9:U$108,,0))^(1/12)-1</f>
        <v>0</v>
      </c>
      <c r="C843" s="77" t="e">
        <f>(1+_xlfn.XLOOKUP(INT(($A843-1)/12)+1,'ZC Curve'!$B$8:$B$107,'ZC Curve'!V$9:V$108,,0))^(1/12)-1</f>
        <v>#DIV/0!</v>
      </c>
      <c r="D843" s="77" t="e">
        <f>(1+_xlfn.XLOOKUP(INT(($A843-1)/12)+1,'ZC Curve'!$B$8:$B$107,'ZC Curve'!W$9:W$108,,0))^(1/12)-1</f>
        <v>#DIV/0!</v>
      </c>
      <c r="E843" s="57">
        <f t="shared" si="64"/>
        <v>1</v>
      </c>
      <c r="F843" s="57" t="e">
        <f t="shared" si="62"/>
        <v>#DIV/0!</v>
      </c>
      <c r="G843" s="57" t="e">
        <f t="shared" si="63"/>
        <v>#DIV/0!</v>
      </c>
      <c r="H843" s="129">
        <f>'Table 4 - Asset Cashflows'!D356+'Table 4 - Asset Cashflows'!E356</f>
        <v>0</v>
      </c>
    </row>
    <row r="844" spans="1:8" x14ac:dyDescent="0.25">
      <c r="A844" s="123">
        <f t="shared" si="61"/>
        <v>349</v>
      </c>
      <c r="B844" s="77">
        <f>(1+_xlfn.XLOOKUP(INT(($A844-1)/12)+1,'ZC Curve'!$B$8:$B$107,'ZC Curve'!U$9:U$108,,0))^(1/12)-1</f>
        <v>0</v>
      </c>
      <c r="C844" s="77" t="e">
        <f>(1+_xlfn.XLOOKUP(INT(($A844-1)/12)+1,'ZC Curve'!$B$8:$B$107,'ZC Curve'!V$9:V$108,,0))^(1/12)-1</f>
        <v>#DIV/0!</v>
      </c>
      <c r="D844" s="77" t="e">
        <f>(1+_xlfn.XLOOKUP(INT(($A844-1)/12)+1,'ZC Curve'!$B$8:$B$107,'ZC Curve'!W$9:W$108,,0))^(1/12)-1</f>
        <v>#DIV/0!</v>
      </c>
      <c r="E844" s="57">
        <f t="shared" si="64"/>
        <v>1</v>
      </c>
      <c r="F844" s="57" t="e">
        <f t="shared" si="62"/>
        <v>#DIV/0!</v>
      </c>
      <c r="G844" s="57" t="e">
        <f t="shared" si="63"/>
        <v>#DIV/0!</v>
      </c>
      <c r="H844" s="129">
        <f>'Table 4 - Asset Cashflows'!D357+'Table 4 - Asset Cashflows'!E357</f>
        <v>0</v>
      </c>
    </row>
    <row r="845" spans="1:8" x14ac:dyDescent="0.25">
      <c r="A845" s="123">
        <f t="shared" si="61"/>
        <v>350</v>
      </c>
      <c r="B845" s="77">
        <f>(1+_xlfn.XLOOKUP(INT(($A845-1)/12)+1,'ZC Curve'!$B$8:$B$107,'ZC Curve'!U$9:U$108,,0))^(1/12)-1</f>
        <v>0</v>
      </c>
      <c r="C845" s="77" t="e">
        <f>(1+_xlfn.XLOOKUP(INT(($A845-1)/12)+1,'ZC Curve'!$B$8:$B$107,'ZC Curve'!V$9:V$108,,0))^(1/12)-1</f>
        <v>#DIV/0!</v>
      </c>
      <c r="D845" s="77" t="e">
        <f>(1+_xlfn.XLOOKUP(INT(($A845-1)/12)+1,'ZC Curve'!$B$8:$B$107,'ZC Curve'!W$9:W$108,,0))^(1/12)-1</f>
        <v>#DIV/0!</v>
      </c>
      <c r="E845" s="57">
        <f t="shared" si="64"/>
        <v>1</v>
      </c>
      <c r="F845" s="57" t="e">
        <f t="shared" si="62"/>
        <v>#DIV/0!</v>
      </c>
      <c r="G845" s="57" t="e">
        <f t="shared" si="63"/>
        <v>#DIV/0!</v>
      </c>
      <c r="H845" s="129">
        <f>'Table 4 - Asset Cashflows'!D358+'Table 4 - Asset Cashflows'!E358</f>
        <v>0</v>
      </c>
    </row>
    <row r="846" spans="1:8" x14ac:dyDescent="0.25">
      <c r="A846" s="123">
        <f t="shared" si="61"/>
        <v>351</v>
      </c>
      <c r="B846" s="77">
        <f>(1+_xlfn.XLOOKUP(INT(($A846-1)/12)+1,'ZC Curve'!$B$8:$B$107,'ZC Curve'!U$9:U$108,,0))^(1/12)-1</f>
        <v>0</v>
      </c>
      <c r="C846" s="77" t="e">
        <f>(1+_xlfn.XLOOKUP(INT(($A846-1)/12)+1,'ZC Curve'!$B$8:$B$107,'ZC Curve'!V$9:V$108,,0))^(1/12)-1</f>
        <v>#DIV/0!</v>
      </c>
      <c r="D846" s="77" t="e">
        <f>(1+_xlfn.XLOOKUP(INT(($A846-1)/12)+1,'ZC Curve'!$B$8:$B$107,'ZC Curve'!W$9:W$108,,0))^(1/12)-1</f>
        <v>#DIV/0!</v>
      </c>
      <c r="E846" s="57">
        <f t="shared" si="64"/>
        <v>1</v>
      </c>
      <c r="F846" s="57" t="e">
        <f t="shared" si="62"/>
        <v>#DIV/0!</v>
      </c>
      <c r="G846" s="57" t="e">
        <f t="shared" si="63"/>
        <v>#DIV/0!</v>
      </c>
      <c r="H846" s="129">
        <f>'Table 4 - Asset Cashflows'!D359+'Table 4 - Asset Cashflows'!E359</f>
        <v>0</v>
      </c>
    </row>
    <row r="847" spans="1:8" x14ac:dyDescent="0.25">
      <c r="A847" s="123">
        <f t="shared" si="61"/>
        <v>352</v>
      </c>
      <c r="B847" s="77">
        <f>(1+_xlfn.XLOOKUP(INT(($A847-1)/12)+1,'ZC Curve'!$B$8:$B$107,'ZC Curve'!U$9:U$108,,0))^(1/12)-1</f>
        <v>0</v>
      </c>
      <c r="C847" s="77" t="e">
        <f>(1+_xlfn.XLOOKUP(INT(($A847-1)/12)+1,'ZC Curve'!$B$8:$B$107,'ZC Curve'!V$9:V$108,,0))^(1/12)-1</f>
        <v>#DIV/0!</v>
      </c>
      <c r="D847" s="77" t="e">
        <f>(1+_xlfn.XLOOKUP(INT(($A847-1)/12)+1,'ZC Curve'!$B$8:$B$107,'ZC Curve'!W$9:W$108,,0))^(1/12)-1</f>
        <v>#DIV/0!</v>
      </c>
      <c r="E847" s="57">
        <f t="shared" si="64"/>
        <v>1</v>
      </c>
      <c r="F847" s="57" t="e">
        <f t="shared" si="62"/>
        <v>#DIV/0!</v>
      </c>
      <c r="G847" s="57" t="e">
        <f t="shared" si="63"/>
        <v>#DIV/0!</v>
      </c>
      <c r="H847" s="129">
        <f>'Table 4 - Asset Cashflows'!D360+'Table 4 - Asset Cashflows'!E360</f>
        <v>0</v>
      </c>
    </row>
    <row r="848" spans="1:8" x14ac:dyDescent="0.25">
      <c r="A848" s="123">
        <f t="shared" si="61"/>
        <v>353</v>
      </c>
      <c r="B848" s="77">
        <f>(1+_xlfn.XLOOKUP(INT(($A848-1)/12)+1,'ZC Curve'!$B$8:$B$107,'ZC Curve'!U$9:U$108,,0))^(1/12)-1</f>
        <v>0</v>
      </c>
      <c r="C848" s="77" t="e">
        <f>(1+_xlfn.XLOOKUP(INT(($A848-1)/12)+1,'ZC Curve'!$B$8:$B$107,'ZC Curve'!V$9:V$108,,0))^(1/12)-1</f>
        <v>#DIV/0!</v>
      </c>
      <c r="D848" s="77" t="e">
        <f>(1+_xlfn.XLOOKUP(INT(($A848-1)/12)+1,'ZC Curve'!$B$8:$B$107,'ZC Curve'!W$9:W$108,,0))^(1/12)-1</f>
        <v>#DIV/0!</v>
      </c>
      <c r="E848" s="57">
        <f t="shared" si="64"/>
        <v>1</v>
      </c>
      <c r="F848" s="57" t="e">
        <f t="shared" si="62"/>
        <v>#DIV/0!</v>
      </c>
      <c r="G848" s="57" t="e">
        <f t="shared" si="63"/>
        <v>#DIV/0!</v>
      </c>
      <c r="H848" s="129">
        <f>'Table 4 - Asset Cashflows'!D361+'Table 4 - Asset Cashflows'!E361</f>
        <v>0</v>
      </c>
    </row>
    <row r="849" spans="1:8" x14ac:dyDescent="0.25">
      <c r="A849" s="123">
        <f t="shared" si="61"/>
        <v>354</v>
      </c>
      <c r="B849" s="77">
        <f>(1+_xlfn.XLOOKUP(INT(($A849-1)/12)+1,'ZC Curve'!$B$8:$B$107,'ZC Curve'!U$9:U$108,,0))^(1/12)-1</f>
        <v>0</v>
      </c>
      <c r="C849" s="77" t="e">
        <f>(1+_xlfn.XLOOKUP(INT(($A849-1)/12)+1,'ZC Curve'!$B$8:$B$107,'ZC Curve'!V$9:V$108,,0))^(1/12)-1</f>
        <v>#DIV/0!</v>
      </c>
      <c r="D849" s="77" t="e">
        <f>(1+_xlfn.XLOOKUP(INT(($A849-1)/12)+1,'ZC Curve'!$B$8:$B$107,'ZC Curve'!W$9:W$108,,0))^(1/12)-1</f>
        <v>#DIV/0!</v>
      </c>
      <c r="E849" s="57">
        <f t="shared" si="64"/>
        <v>1</v>
      </c>
      <c r="F849" s="57" t="e">
        <f t="shared" si="62"/>
        <v>#DIV/0!</v>
      </c>
      <c r="G849" s="57" t="e">
        <f t="shared" si="63"/>
        <v>#DIV/0!</v>
      </c>
      <c r="H849" s="129">
        <f>'Table 4 - Asset Cashflows'!D362+'Table 4 - Asset Cashflows'!E362</f>
        <v>0</v>
      </c>
    </row>
    <row r="850" spans="1:8" x14ac:dyDescent="0.25">
      <c r="A850" s="123">
        <f t="shared" si="61"/>
        <v>355</v>
      </c>
      <c r="B850" s="77">
        <f>(1+_xlfn.XLOOKUP(INT(($A850-1)/12)+1,'ZC Curve'!$B$8:$B$107,'ZC Curve'!U$9:U$108,,0))^(1/12)-1</f>
        <v>0</v>
      </c>
      <c r="C850" s="77" t="e">
        <f>(1+_xlfn.XLOOKUP(INT(($A850-1)/12)+1,'ZC Curve'!$B$8:$B$107,'ZC Curve'!V$9:V$108,,0))^(1/12)-1</f>
        <v>#DIV/0!</v>
      </c>
      <c r="D850" s="77" t="e">
        <f>(1+_xlfn.XLOOKUP(INT(($A850-1)/12)+1,'ZC Curve'!$B$8:$B$107,'ZC Curve'!W$9:W$108,,0))^(1/12)-1</f>
        <v>#DIV/0!</v>
      </c>
      <c r="E850" s="57">
        <f t="shared" si="64"/>
        <v>1</v>
      </c>
      <c r="F850" s="57" t="e">
        <f t="shared" si="62"/>
        <v>#DIV/0!</v>
      </c>
      <c r="G850" s="57" t="e">
        <f t="shared" si="63"/>
        <v>#DIV/0!</v>
      </c>
      <c r="H850" s="129">
        <f>'Table 4 - Asset Cashflows'!D363+'Table 4 - Asset Cashflows'!E363</f>
        <v>0</v>
      </c>
    </row>
    <row r="851" spans="1:8" x14ac:dyDescent="0.25">
      <c r="A851" s="123">
        <f t="shared" si="61"/>
        <v>356</v>
      </c>
      <c r="B851" s="77">
        <f>(1+_xlfn.XLOOKUP(INT(($A851-1)/12)+1,'ZC Curve'!$B$8:$B$107,'ZC Curve'!U$9:U$108,,0))^(1/12)-1</f>
        <v>0</v>
      </c>
      <c r="C851" s="77" t="e">
        <f>(1+_xlfn.XLOOKUP(INT(($A851-1)/12)+1,'ZC Curve'!$B$8:$B$107,'ZC Curve'!V$9:V$108,,0))^(1/12)-1</f>
        <v>#DIV/0!</v>
      </c>
      <c r="D851" s="77" t="e">
        <f>(1+_xlfn.XLOOKUP(INT(($A851-1)/12)+1,'ZC Curve'!$B$8:$B$107,'ZC Curve'!W$9:W$108,,0))^(1/12)-1</f>
        <v>#DIV/0!</v>
      </c>
      <c r="E851" s="57">
        <f t="shared" si="64"/>
        <v>1</v>
      </c>
      <c r="F851" s="57" t="e">
        <f t="shared" si="62"/>
        <v>#DIV/0!</v>
      </c>
      <c r="G851" s="57" t="e">
        <f t="shared" si="63"/>
        <v>#DIV/0!</v>
      </c>
      <c r="H851" s="129">
        <f>'Table 4 - Asset Cashflows'!D364+'Table 4 - Asset Cashflows'!E364</f>
        <v>0</v>
      </c>
    </row>
    <row r="852" spans="1:8" x14ac:dyDescent="0.25">
      <c r="A852" s="123">
        <f t="shared" si="61"/>
        <v>357</v>
      </c>
      <c r="B852" s="77">
        <f>(1+_xlfn.XLOOKUP(INT(($A852-1)/12)+1,'ZC Curve'!$B$8:$B$107,'ZC Curve'!U$9:U$108,,0))^(1/12)-1</f>
        <v>0</v>
      </c>
      <c r="C852" s="77" t="e">
        <f>(1+_xlfn.XLOOKUP(INT(($A852-1)/12)+1,'ZC Curve'!$B$8:$B$107,'ZC Curve'!V$9:V$108,,0))^(1/12)-1</f>
        <v>#DIV/0!</v>
      </c>
      <c r="D852" s="77" t="e">
        <f>(1+_xlfn.XLOOKUP(INT(($A852-1)/12)+1,'ZC Curve'!$B$8:$B$107,'ZC Curve'!W$9:W$108,,0))^(1/12)-1</f>
        <v>#DIV/0!</v>
      </c>
      <c r="E852" s="57">
        <f t="shared" si="64"/>
        <v>1</v>
      </c>
      <c r="F852" s="57" t="e">
        <f t="shared" si="62"/>
        <v>#DIV/0!</v>
      </c>
      <c r="G852" s="57" t="e">
        <f t="shared" si="63"/>
        <v>#DIV/0!</v>
      </c>
      <c r="H852" s="129">
        <f>'Table 4 - Asset Cashflows'!D365+'Table 4 - Asset Cashflows'!E365</f>
        <v>0</v>
      </c>
    </row>
    <row r="853" spans="1:8" x14ac:dyDescent="0.25">
      <c r="A853" s="123">
        <f t="shared" si="61"/>
        <v>358</v>
      </c>
      <c r="B853" s="77">
        <f>(1+_xlfn.XLOOKUP(INT(($A853-1)/12)+1,'ZC Curve'!$B$8:$B$107,'ZC Curve'!U$9:U$108,,0))^(1/12)-1</f>
        <v>0</v>
      </c>
      <c r="C853" s="77" t="e">
        <f>(1+_xlfn.XLOOKUP(INT(($A853-1)/12)+1,'ZC Curve'!$B$8:$B$107,'ZC Curve'!V$9:V$108,,0))^(1/12)-1</f>
        <v>#DIV/0!</v>
      </c>
      <c r="D853" s="77" t="e">
        <f>(1+_xlfn.XLOOKUP(INT(($A853-1)/12)+1,'ZC Curve'!$B$8:$B$107,'ZC Curve'!W$9:W$108,,0))^(1/12)-1</f>
        <v>#DIV/0!</v>
      </c>
      <c r="E853" s="57">
        <f t="shared" si="64"/>
        <v>1</v>
      </c>
      <c r="F853" s="57" t="e">
        <f t="shared" si="62"/>
        <v>#DIV/0!</v>
      </c>
      <c r="G853" s="57" t="e">
        <f t="shared" si="63"/>
        <v>#DIV/0!</v>
      </c>
      <c r="H853" s="129">
        <f>'Table 4 - Asset Cashflows'!D366+'Table 4 - Asset Cashflows'!E366</f>
        <v>0</v>
      </c>
    </row>
    <row r="854" spans="1:8" x14ac:dyDescent="0.25">
      <c r="A854" s="123">
        <f t="shared" si="61"/>
        <v>359</v>
      </c>
      <c r="B854" s="77">
        <f>(1+_xlfn.XLOOKUP(INT(($A854-1)/12)+1,'ZC Curve'!$B$8:$B$107,'ZC Curve'!U$9:U$108,,0))^(1/12)-1</f>
        <v>0</v>
      </c>
      <c r="C854" s="77" t="e">
        <f>(1+_xlfn.XLOOKUP(INT(($A854-1)/12)+1,'ZC Curve'!$B$8:$B$107,'ZC Curve'!V$9:V$108,,0))^(1/12)-1</f>
        <v>#DIV/0!</v>
      </c>
      <c r="D854" s="77" t="e">
        <f>(1+_xlfn.XLOOKUP(INT(($A854-1)/12)+1,'ZC Curve'!$B$8:$B$107,'ZC Curve'!W$9:W$108,,0))^(1/12)-1</f>
        <v>#DIV/0!</v>
      </c>
      <c r="E854" s="57">
        <f t="shared" si="64"/>
        <v>1</v>
      </c>
      <c r="F854" s="57" t="e">
        <f t="shared" si="62"/>
        <v>#DIV/0!</v>
      </c>
      <c r="G854" s="57" t="e">
        <f t="shared" si="63"/>
        <v>#DIV/0!</v>
      </c>
      <c r="H854" s="129">
        <f>'Table 4 - Asset Cashflows'!D367+'Table 4 - Asset Cashflows'!E367</f>
        <v>0</v>
      </c>
    </row>
    <row r="855" spans="1:8" x14ac:dyDescent="0.25">
      <c r="A855" s="123">
        <f t="shared" si="61"/>
        <v>360</v>
      </c>
      <c r="B855" s="77">
        <f>(1+_xlfn.XLOOKUP(INT(($A855-1)/12)+1,'ZC Curve'!$B$8:$B$107,'ZC Curve'!U$9:U$108,,0))^(1/12)-1</f>
        <v>0</v>
      </c>
      <c r="C855" s="77" t="e">
        <f>(1+_xlfn.XLOOKUP(INT(($A855-1)/12)+1,'ZC Curve'!$B$8:$B$107,'ZC Curve'!V$9:V$108,,0))^(1/12)-1</f>
        <v>#DIV/0!</v>
      </c>
      <c r="D855" s="77" t="e">
        <f>(1+_xlfn.XLOOKUP(INT(($A855-1)/12)+1,'ZC Curve'!$B$8:$B$107,'ZC Curve'!W$9:W$108,,0))^(1/12)-1</f>
        <v>#DIV/0!</v>
      </c>
      <c r="E855" s="57">
        <f t="shared" si="64"/>
        <v>1</v>
      </c>
      <c r="F855" s="57" t="e">
        <f t="shared" si="62"/>
        <v>#DIV/0!</v>
      </c>
      <c r="G855" s="57" t="e">
        <f t="shared" si="63"/>
        <v>#DIV/0!</v>
      </c>
      <c r="H855" s="129">
        <f>'Table 4 - Asset Cashflows'!D368+'Table 4 - Asset Cashflows'!E368</f>
        <v>0</v>
      </c>
    </row>
    <row r="856" spans="1:8" x14ac:dyDescent="0.25">
      <c r="A856" s="123">
        <f t="shared" si="61"/>
        <v>361</v>
      </c>
      <c r="B856" s="77">
        <f>(1+_xlfn.XLOOKUP(INT(($A856-1)/12)+1,'ZC Curve'!$B$8:$B$107,'ZC Curve'!U$9:U$108,,0))^(1/12)-1</f>
        <v>0</v>
      </c>
      <c r="C856" s="77" t="e">
        <f>(1+_xlfn.XLOOKUP(INT(($A856-1)/12)+1,'ZC Curve'!$B$8:$B$107,'ZC Curve'!V$9:V$108,,0))^(1/12)-1</f>
        <v>#DIV/0!</v>
      </c>
      <c r="D856" s="77" t="e">
        <f>(1+_xlfn.XLOOKUP(INT(($A856-1)/12)+1,'ZC Curve'!$B$8:$B$107,'ZC Curve'!W$9:W$108,,0))^(1/12)-1</f>
        <v>#DIV/0!</v>
      </c>
      <c r="E856" s="57">
        <f t="shared" si="64"/>
        <v>1</v>
      </c>
      <c r="F856" s="57" t="e">
        <f t="shared" si="62"/>
        <v>#DIV/0!</v>
      </c>
      <c r="G856" s="57" t="e">
        <f t="shared" si="63"/>
        <v>#DIV/0!</v>
      </c>
      <c r="H856" s="129">
        <f>'Table 4 - Asset Cashflows'!D369+'Table 4 - Asset Cashflows'!E369</f>
        <v>0</v>
      </c>
    </row>
    <row r="857" spans="1:8" x14ac:dyDescent="0.25">
      <c r="A857" s="123">
        <f t="shared" si="61"/>
        <v>362</v>
      </c>
      <c r="B857" s="77">
        <f>(1+_xlfn.XLOOKUP(INT(($A857-1)/12)+1,'ZC Curve'!$B$8:$B$107,'ZC Curve'!U$9:U$108,,0))^(1/12)-1</f>
        <v>0</v>
      </c>
      <c r="C857" s="77" t="e">
        <f>(1+_xlfn.XLOOKUP(INT(($A857-1)/12)+1,'ZC Curve'!$B$8:$B$107,'ZC Curve'!V$9:V$108,,0))^(1/12)-1</f>
        <v>#DIV/0!</v>
      </c>
      <c r="D857" s="77" t="e">
        <f>(1+_xlfn.XLOOKUP(INT(($A857-1)/12)+1,'ZC Curve'!$B$8:$B$107,'ZC Curve'!W$9:W$108,,0))^(1/12)-1</f>
        <v>#DIV/0!</v>
      </c>
      <c r="E857" s="57">
        <f t="shared" si="64"/>
        <v>1</v>
      </c>
      <c r="F857" s="57" t="e">
        <f t="shared" si="62"/>
        <v>#DIV/0!</v>
      </c>
      <c r="G857" s="57" t="e">
        <f t="shared" si="63"/>
        <v>#DIV/0!</v>
      </c>
      <c r="H857" s="129">
        <f>'Table 4 - Asset Cashflows'!D370+'Table 4 - Asset Cashflows'!E370</f>
        <v>0</v>
      </c>
    </row>
    <row r="858" spans="1:8" x14ac:dyDescent="0.25">
      <c r="A858" s="123">
        <f t="shared" si="61"/>
        <v>363</v>
      </c>
      <c r="B858" s="77">
        <f>(1+_xlfn.XLOOKUP(INT(($A858-1)/12)+1,'ZC Curve'!$B$8:$B$107,'ZC Curve'!U$9:U$108,,0))^(1/12)-1</f>
        <v>0</v>
      </c>
      <c r="C858" s="77" t="e">
        <f>(1+_xlfn.XLOOKUP(INT(($A858-1)/12)+1,'ZC Curve'!$B$8:$B$107,'ZC Curve'!V$9:V$108,,0))^(1/12)-1</f>
        <v>#DIV/0!</v>
      </c>
      <c r="D858" s="77" t="e">
        <f>(1+_xlfn.XLOOKUP(INT(($A858-1)/12)+1,'ZC Curve'!$B$8:$B$107,'ZC Curve'!W$9:W$108,,0))^(1/12)-1</f>
        <v>#DIV/0!</v>
      </c>
      <c r="E858" s="57">
        <f t="shared" si="64"/>
        <v>1</v>
      </c>
      <c r="F858" s="57" t="e">
        <f t="shared" si="62"/>
        <v>#DIV/0!</v>
      </c>
      <c r="G858" s="57" t="e">
        <f t="shared" si="63"/>
        <v>#DIV/0!</v>
      </c>
      <c r="H858" s="129">
        <f>'Table 4 - Asset Cashflows'!D371+'Table 4 - Asset Cashflows'!E371</f>
        <v>0</v>
      </c>
    </row>
    <row r="859" spans="1:8" x14ac:dyDescent="0.25">
      <c r="A859" s="123">
        <f t="shared" si="61"/>
        <v>364</v>
      </c>
      <c r="B859" s="77">
        <f>(1+_xlfn.XLOOKUP(INT(($A859-1)/12)+1,'ZC Curve'!$B$8:$B$107,'ZC Curve'!U$9:U$108,,0))^(1/12)-1</f>
        <v>0</v>
      </c>
      <c r="C859" s="77" t="e">
        <f>(1+_xlfn.XLOOKUP(INT(($A859-1)/12)+1,'ZC Curve'!$B$8:$B$107,'ZC Curve'!V$9:V$108,,0))^(1/12)-1</f>
        <v>#DIV/0!</v>
      </c>
      <c r="D859" s="77" t="e">
        <f>(1+_xlfn.XLOOKUP(INT(($A859-1)/12)+1,'ZC Curve'!$B$8:$B$107,'ZC Curve'!W$9:W$108,,0))^(1/12)-1</f>
        <v>#DIV/0!</v>
      </c>
      <c r="E859" s="57">
        <f t="shared" si="64"/>
        <v>1</v>
      </c>
      <c r="F859" s="57" t="e">
        <f t="shared" si="62"/>
        <v>#DIV/0!</v>
      </c>
      <c r="G859" s="57" t="e">
        <f t="shared" si="63"/>
        <v>#DIV/0!</v>
      </c>
      <c r="H859" s="129">
        <f>'Table 4 - Asset Cashflows'!D372+'Table 4 - Asset Cashflows'!E372</f>
        <v>0</v>
      </c>
    </row>
    <row r="860" spans="1:8" x14ac:dyDescent="0.25">
      <c r="A860" s="123">
        <f t="shared" si="61"/>
        <v>365</v>
      </c>
      <c r="B860" s="77">
        <f>(1+_xlfn.XLOOKUP(INT(($A860-1)/12)+1,'ZC Curve'!$B$8:$B$107,'ZC Curve'!U$9:U$108,,0))^(1/12)-1</f>
        <v>0</v>
      </c>
      <c r="C860" s="77" t="e">
        <f>(1+_xlfn.XLOOKUP(INT(($A860-1)/12)+1,'ZC Curve'!$B$8:$B$107,'ZC Curve'!V$9:V$108,,0))^(1/12)-1</f>
        <v>#DIV/0!</v>
      </c>
      <c r="D860" s="77" t="e">
        <f>(1+_xlfn.XLOOKUP(INT(($A860-1)/12)+1,'ZC Curve'!$B$8:$B$107,'ZC Curve'!W$9:W$108,,0))^(1/12)-1</f>
        <v>#DIV/0!</v>
      </c>
      <c r="E860" s="57">
        <f t="shared" si="64"/>
        <v>1</v>
      </c>
      <c r="F860" s="57" t="e">
        <f t="shared" si="62"/>
        <v>#DIV/0!</v>
      </c>
      <c r="G860" s="57" t="e">
        <f t="shared" si="63"/>
        <v>#DIV/0!</v>
      </c>
      <c r="H860" s="129">
        <f>'Table 4 - Asset Cashflows'!D373+'Table 4 - Asset Cashflows'!E373</f>
        <v>0</v>
      </c>
    </row>
    <row r="861" spans="1:8" x14ac:dyDescent="0.25">
      <c r="A861" s="123">
        <f t="shared" si="61"/>
        <v>366</v>
      </c>
      <c r="B861" s="77">
        <f>(1+_xlfn.XLOOKUP(INT(($A861-1)/12)+1,'ZC Curve'!$B$8:$B$107,'ZC Curve'!U$9:U$108,,0))^(1/12)-1</f>
        <v>0</v>
      </c>
      <c r="C861" s="77" t="e">
        <f>(1+_xlfn.XLOOKUP(INT(($A861-1)/12)+1,'ZC Curve'!$B$8:$B$107,'ZC Curve'!V$9:V$108,,0))^(1/12)-1</f>
        <v>#DIV/0!</v>
      </c>
      <c r="D861" s="77" t="e">
        <f>(1+_xlfn.XLOOKUP(INT(($A861-1)/12)+1,'ZC Curve'!$B$8:$B$107,'ZC Curve'!W$9:W$108,,0))^(1/12)-1</f>
        <v>#DIV/0!</v>
      </c>
      <c r="E861" s="57">
        <f t="shared" si="64"/>
        <v>1</v>
      </c>
      <c r="F861" s="57" t="e">
        <f t="shared" si="62"/>
        <v>#DIV/0!</v>
      </c>
      <c r="G861" s="57" t="e">
        <f t="shared" si="63"/>
        <v>#DIV/0!</v>
      </c>
      <c r="H861" s="129">
        <f>'Table 4 - Asset Cashflows'!D374+'Table 4 - Asset Cashflows'!E374</f>
        <v>0</v>
      </c>
    </row>
    <row r="862" spans="1:8" x14ac:dyDescent="0.25">
      <c r="A862" s="123">
        <f t="shared" si="61"/>
        <v>367</v>
      </c>
      <c r="B862" s="77">
        <f>(1+_xlfn.XLOOKUP(INT(($A862-1)/12)+1,'ZC Curve'!$B$8:$B$107,'ZC Curve'!U$9:U$108,,0))^(1/12)-1</f>
        <v>0</v>
      </c>
      <c r="C862" s="77" t="e">
        <f>(1+_xlfn.XLOOKUP(INT(($A862-1)/12)+1,'ZC Curve'!$B$8:$B$107,'ZC Curve'!V$9:V$108,,0))^(1/12)-1</f>
        <v>#DIV/0!</v>
      </c>
      <c r="D862" s="77" t="e">
        <f>(1+_xlfn.XLOOKUP(INT(($A862-1)/12)+1,'ZC Curve'!$B$8:$B$107,'ZC Curve'!W$9:W$108,,0))^(1/12)-1</f>
        <v>#DIV/0!</v>
      </c>
      <c r="E862" s="57">
        <f t="shared" si="64"/>
        <v>1</v>
      </c>
      <c r="F862" s="57" t="e">
        <f t="shared" si="62"/>
        <v>#DIV/0!</v>
      </c>
      <c r="G862" s="57" t="e">
        <f t="shared" si="63"/>
        <v>#DIV/0!</v>
      </c>
      <c r="H862" s="129">
        <f>'Table 4 - Asset Cashflows'!D375+'Table 4 - Asset Cashflows'!E375</f>
        <v>0</v>
      </c>
    </row>
    <row r="863" spans="1:8" x14ac:dyDescent="0.25">
      <c r="A863" s="123">
        <f t="shared" si="61"/>
        <v>368</v>
      </c>
      <c r="B863" s="77">
        <f>(1+_xlfn.XLOOKUP(INT(($A863-1)/12)+1,'ZC Curve'!$B$8:$B$107,'ZC Curve'!U$9:U$108,,0))^(1/12)-1</f>
        <v>0</v>
      </c>
      <c r="C863" s="77" t="e">
        <f>(1+_xlfn.XLOOKUP(INT(($A863-1)/12)+1,'ZC Curve'!$B$8:$B$107,'ZC Curve'!V$9:V$108,,0))^(1/12)-1</f>
        <v>#DIV/0!</v>
      </c>
      <c r="D863" s="77" t="e">
        <f>(1+_xlfn.XLOOKUP(INT(($A863-1)/12)+1,'ZC Curve'!$B$8:$B$107,'ZC Curve'!W$9:W$108,,0))^(1/12)-1</f>
        <v>#DIV/0!</v>
      </c>
      <c r="E863" s="57">
        <f t="shared" si="64"/>
        <v>1</v>
      </c>
      <c r="F863" s="57" t="e">
        <f t="shared" si="62"/>
        <v>#DIV/0!</v>
      </c>
      <c r="G863" s="57" t="e">
        <f t="shared" si="63"/>
        <v>#DIV/0!</v>
      </c>
      <c r="H863" s="129">
        <f>'Table 4 - Asset Cashflows'!D376+'Table 4 - Asset Cashflows'!E376</f>
        <v>0</v>
      </c>
    </row>
    <row r="864" spans="1:8" x14ac:dyDescent="0.25">
      <c r="A864" s="123">
        <f t="shared" si="61"/>
        <v>369</v>
      </c>
      <c r="B864" s="77">
        <f>(1+_xlfn.XLOOKUP(INT(($A864-1)/12)+1,'ZC Curve'!$B$8:$B$107,'ZC Curve'!U$9:U$108,,0))^(1/12)-1</f>
        <v>0</v>
      </c>
      <c r="C864" s="77" t="e">
        <f>(1+_xlfn.XLOOKUP(INT(($A864-1)/12)+1,'ZC Curve'!$B$8:$B$107,'ZC Curve'!V$9:V$108,,0))^(1/12)-1</f>
        <v>#DIV/0!</v>
      </c>
      <c r="D864" s="77" t="e">
        <f>(1+_xlfn.XLOOKUP(INT(($A864-1)/12)+1,'ZC Curve'!$B$8:$B$107,'ZC Curve'!W$9:W$108,,0))^(1/12)-1</f>
        <v>#DIV/0!</v>
      </c>
      <c r="E864" s="57">
        <f t="shared" si="64"/>
        <v>1</v>
      </c>
      <c r="F864" s="57" t="e">
        <f t="shared" si="62"/>
        <v>#DIV/0!</v>
      </c>
      <c r="G864" s="57" t="e">
        <f t="shared" si="63"/>
        <v>#DIV/0!</v>
      </c>
      <c r="H864" s="129">
        <f>'Table 4 - Asset Cashflows'!D377+'Table 4 - Asset Cashflows'!E377</f>
        <v>0</v>
      </c>
    </row>
    <row r="865" spans="1:8" x14ac:dyDescent="0.25">
      <c r="A865" s="123">
        <f t="shared" si="61"/>
        <v>370</v>
      </c>
      <c r="B865" s="77">
        <f>(1+_xlfn.XLOOKUP(INT(($A865-1)/12)+1,'ZC Curve'!$B$8:$B$107,'ZC Curve'!U$9:U$108,,0))^(1/12)-1</f>
        <v>0</v>
      </c>
      <c r="C865" s="77" t="e">
        <f>(1+_xlfn.XLOOKUP(INT(($A865-1)/12)+1,'ZC Curve'!$B$8:$B$107,'ZC Curve'!V$9:V$108,,0))^(1/12)-1</f>
        <v>#DIV/0!</v>
      </c>
      <c r="D865" s="77" t="e">
        <f>(1+_xlfn.XLOOKUP(INT(($A865-1)/12)+1,'ZC Curve'!$B$8:$B$107,'ZC Curve'!W$9:W$108,,0))^(1/12)-1</f>
        <v>#DIV/0!</v>
      </c>
      <c r="E865" s="57">
        <f t="shared" si="64"/>
        <v>1</v>
      </c>
      <c r="F865" s="57" t="e">
        <f t="shared" si="62"/>
        <v>#DIV/0!</v>
      </c>
      <c r="G865" s="57" t="e">
        <f t="shared" si="63"/>
        <v>#DIV/0!</v>
      </c>
      <c r="H865" s="129">
        <f>'Table 4 - Asset Cashflows'!D378+'Table 4 - Asset Cashflows'!E378</f>
        <v>0</v>
      </c>
    </row>
    <row r="866" spans="1:8" x14ac:dyDescent="0.25">
      <c r="A866" s="123">
        <f t="shared" si="61"/>
        <v>371</v>
      </c>
      <c r="B866" s="77">
        <f>(1+_xlfn.XLOOKUP(INT(($A866-1)/12)+1,'ZC Curve'!$B$8:$B$107,'ZC Curve'!U$9:U$108,,0))^(1/12)-1</f>
        <v>0</v>
      </c>
      <c r="C866" s="77" t="e">
        <f>(1+_xlfn.XLOOKUP(INT(($A866-1)/12)+1,'ZC Curve'!$B$8:$B$107,'ZC Curve'!V$9:V$108,,0))^(1/12)-1</f>
        <v>#DIV/0!</v>
      </c>
      <c r="D866" s="77" t="e">
        <f>(1+_xlfn.XLOOKUP(INT(($A866-1)/12)+1,'ZC Curve'!$B$8:$B$107,'ZC Curve'!W$9:W$108,,0))^(1/12)-1</f>
        <v>#DIV/0!</v>
      </c>
      <c r="E866" s="57">
        <f t="shared" si="64"/>
        <v>1</v>
      </c>
      <c r="F866" s="57" t="e">
        <f t="shared" si="62"/>
        <v>#DIV/0!</v>
      </c>
      <c r="G866" s="57" t="e">
        <f t="shared" si="63"/>
        <v>#DIV/0!</v>
      </c>
      <c r="H866" s="129">
        <f>'Table 4 - Asset Cashflows'!D379+'Table 4 - Asset Cashflows'!E379</f>
        <v>0</v>
      </c>
    </row>
    <row r="867" spans="1:8" x14ac:dyDescent="0.25">
      <c r="A867" s="123">
        <f t="shared" si="61"/>
        <v>372</v>
      </c>
      <c r="B867" s="77">
        <f>(1+_xlfn.XLOOKUP(INT(($A867-1)/12)+1,'ZC Curve'!$B$8:$B$107,'ZC Curve'!U$9:U$108,,0))^(1/12)-1</f>
        <v>0</v>
      </c>
      <c r="C867" s="77" t="e">
        <f>(1+_xlfn.XLOOKUP(INT(($A867-1)/12)+1,'ZC Curve'!$B$8:$B$107,'ZC Curve'!V$9:V$108,,0))^(1/12)-1</f>
        <v>#DIV/0!</v>
      </c>
      <c r="D867" s="77" t="e">
        <f>(1+_xlfn.XLOOKUP(INT(($A867-1)/12)+1,'ZC Curve'!$B$8:$B$107,'ZC Curve'!W$9:W$108,,0))^(1/12)-1</f>
        <v>#DIV/0!</v>
      </c>
      <c r="E867" s="57">
        <f t="shared" si="64"/>
        <v>1</v>
      </c>
      <c r="F867" s="57" t="e">
        <f t="shared" si="62"/>
        <v>#DIV/0!</v>
      </c>
      <c r="G867" s="57" t="e">
        <f t="shared" si="63"/>
        <v>#DIV/0!</v>
      </c>
      <c r="H867" s="129">
        <f>'Table 4 - Asset Cashflows'!D380+'Table 4 - Asset Cashflows'!E380</f>
        <v>0</v>
      </c>
    </row>
    <row r="868" spans="1:8" x14ac:dyDescent="0.25">
      <c r="A868" s="123">
        <f t="shared" si="61"/>
        <v>373</v>
      </c>
      <c r="B868" s="77">
        <f>(1+_xlfn.XLOOKUP(INT(($A868-1)/12)+1,'ZC Curve'!$B$8:$B$107,'ZC Curve'!U$9:U$108,,0))^(1/12)-1</f>
        <v>0</v>
      </c>
      <c r="C868" s="77" t="e">
        <f>(1+_xlfn.XLOOKUP(INT(($A868-1)/12)+1,'ZC Curve'!$B$8:$B$107,'ZC Curve'!V$9:V$108,,0))^(1/12)-1</f>
        <v>#DIV/0!</v>
      </c>
      <c r="D868" s="77" t="e">
        <f>(1+_xlfn.XLOOKUP(INT(($A868-1)/12)+1,'ZC Curve'!$B$8:$B$107,'ZC Curve'!W$9:W$108,,0))^(1/12)-1</f>
        <v>#DIV/0!</v>
      </c>
      <c r="E868" s="57">
        <f t="shared" si="64"/>
        <v>1</v>
      </c>
      <c r="F868" s="57" t="e">
        <f t="shared" si="62"/>
        <v>#DIV/0!</v>
      </c>
      <c r="G868" s="57" t="e">
        <f t="shared" si="63"/>
        <v>#DIV/0!</v>
      </c>
      <c r="H868" s="129">
        <f>'Table 4 - Asset Cashflows'!D381+'Table 4 - Asset Cashflows'!E381</f>
        <v>0</v>
      </c>
    </row>
    <row r="869" spans="1:8" x14ac:dyDescent="0.25">
      <c r="A869" s="123">
        <f t="shared" si="61"/>
        <v>374</v>
      </c>
      <c r="B869" s="77">
        <f>(1+_xlfn.XLOOKUP(INT(($A869-1)/12)+1,'ZC Curve'!$B$8:$B$107,'ZC Curve'!U$9:U$108,,0))^(1/12)-1</f>
        <v>0</v>
      </c>
      <c r="C869" s="77" t="e">
        <f>(1+_xlfn.XLOOKUP(INT(($A869-1)/12)+1,'ZC Curve'!$B$8:$B$107,'ZC Curve'!V$9:V$108,,0))^(1/12)-1</f>
        <v>#DIV/0!</v>
      </c>
      <c r="D869" s="77" t="e">
        <f>(1+_xlfn.XLOOKUP(INT(($A869-1)/12)+1,'ZC Curve'!$B$8:$B$107,'ZC Curve'!W$9:W$108,,0))^(1/12)-1</f>
        <v>#DIV/0!</v>
      </c>
      <c r="E869" s="57">
        <f t="shared" si="64"/>
        <v>1</v>
      </c>
      <c r="F869" s="57" t="e">
        <f t="shared" si="62"/>
        <v>#DIV/0!</v>
      </c>
      <c r="G869" s="57" t="e">
        <f t="shared" si="63"/>
        <v>#DIV/0!</v>
      </c>
      <c r="H869" s="129">
        <f>'Table 4 - Asset Cashflows'!D382+'Table 4 - Asset Cashflows'!E382</f>
        <v>0</v>
      </c>
    </row>
    <row r="870" spans="1:8" x14ac:dyDescent="0.25">
      <c r="A870" s="123">
        <f t="shared" si="61"/>
        <v>375</v>
      </c>
      <c r="B870" s="77">
        <f>(1+_xlfn.XLOOKUP(INT(($A870-1)/12)+1,'ZC Curve'!$B$8:$B$107,'ZC Curve'!U$9:U$108,,0))^(1/12)-1</f>
        <v>0</v>
      </c>
      <c r="C870" s="77" t="e">
        <f>(1+_xlfn.XLOOKUP(INT(($A870-1)/12)+1,'ZC Curve'!$B$8:$B$107,'ZC Curve'!V$9:V$108,,0))^(1/12)-1</f>
        <v>#DIV/0!</v>
      </c>
      <c r="D870" s="77" t="e">
        <f>(1+_xlfn.XLOOKUP(INT(($A870-1)/12)+1,'ZC Curve'!$B$8:$B$107,'ZC Curve'!W$9:W$108,,0))^(1/12)-1</f>
        <v>#DIV/0!</v>
      </c>
      <c r="E870" s="57">
        <f t="shared" si="64"/>
        <v>1</v>
      </c>
      <c r="F870" s="57" t="e">
        <f t="shared" si="62"/>
        <v>#DIV/0!</v>
      </c>
      <c r="G870" s="57" t="e">
        <f t="shared" si="63"/>
        <v>#DIV/0!</v>
      </c>
      <c r="H870" s="129">
        <f>'Table 4 - Asset Cashflows'!D383+'Table 4 - Asset Cashflows'!E383</f>
        <v>0</v>
      </c>
    </row>
    <row r="871" spans="1:8" x14ac:dyDescent="0.25">
      <c r="A871" s="123">
        <f t="shared" si="61"/>
        <v>376</v>
      </c>
      <c r="B871" s="77">
        <f>(1+_xlfn.XLOOKUP(INT(($A871-1)/12)+1,'ZC Curve'!$B$8:$B$107,'ZC Curve'!U$9:U$108,,0))^(1/12)-1</f>
        <v>0</v>
      </c>
      <c r="C871" s="77" t="e">
        <f>(1+_xlfn.XLOOKUP(INT(($A871-1)/12)+1,'ZC Curve'!$B$8:$B$107,'ZC Curve'!V$9:V$108,,0))^(1/12)-1</f>
        <v>#DIV/0!</v>
      </c>
      <c r="D871" s="77" t="e">
        <f>(1+_xlfn.XLOOKUP(INT(($A871-1)/12)+1,'ZC Curve'!$B$8:$B$107,'ZC Curve'!W$9:W$108,,0))^(1/12)-1</f>
        <v>#DIV/0!</v>
      </c>
      <c r="E871" s="57">
        <f t="shared" si="64"/>
        <v>1</v>
      </c>
      <c r="F871" s="57" t="e">
        <f t="shared" si="62"/>
        <v>#DIV/0!</v>
      </c>
      <c r="G871" s="57" t="e">
        <f t="shared" si="63"/>
        <v>#DIV/0!</v>
      </c>
      <c r="H871" s="129">
        <f>'Table 4 - Asset Cashflows'!D384+'Table 4 - Asset Cashflows'!E384</f>
        <v>0</v>
      </c>
    </row>
    <row r="872" spans="1:8" x14ac:dyDescent="0.25">
      <c r="A872" s="123">
        <f t="shared" si="61"/>
        <v>377</v>
      </c>
      <c r="B872" s="77">
        <f>(1+_xlfn.XLOOKUP(INT(($A872-1)/12)+1,'ZC Curve'!$B$8:$B$107,'ZC Curve'!U$9:U$108,,0))^(1/12)-1</f>
        <v>0</v>
      </c>
      <c r="C872" s="77" t="e">
        <f>(1+_xlfn.XLOOKUP(INT(($A872-1)/12)+1,'ZC Curve'!$B$8:$B$107,'ZC Curve'!V$9:V$108,,0))^(1/12)-1</f>
        <v>#DIV/0!</v>
      </c>
      <c r="D872" s="77" t="e">
        <f>(1+_xlfn.XLOOKUP(INT(($A872-1)/12)+1,'ZC Curve'!$B$8:$B$107,'ZC Curve'!W$9:W$108,,0))^(1/12)-1</f>
        <v>#DIV/0!</v>
      </c>
      <c r="E872" s="57">
        <f t="shared" si="64"/>
        <v>1</v>
      </c>
      <c r="F872" s="57" t="e">
        <f t="shared" si="62"/>
        <v>#DIV/0!</v>
      </c>
      <c r="G872" s="57" t="e">
        <f t="shared" si="63"/>
        <v>#DIV/0!</v>
      </c>
      <c r="H872" s="129">
        <f>'Table 4 - Asset Cashflows'!D385+'Table 4 - Asset Cashflows'!E385</f>
        <v>0</v>
      </c>
    </row>
    <row r="873" spans="1:8" x14ac:dyDescent="0.25">
      <c r="A873" s="123">
        <f t="shared" si="61"/>
        <v>378</v>
      </c>
      <c r="B873" s="77">
        <f>(1+_xlfn.XLOOKUP(INT(($A873-1)/12)+1,'ZC Curve'!$B$8:$B$107,'ZC Curve'!U$9:U$108,,0))^(1/12)-1</f>
        <v>0</v>
      </c>
      <c r="C873" s="77" t="e">
        <f>(1+_xlfn.XLOOKUP(INT(($A873-1)/12)+1,'ZC Curve'!$B$8:$B$107,'ZC Curve'!V$9:V$108,,0))^(1/12)-1</f>
        <v>#DIV/0!</v>
      </c>
      <c r="D873" s="77" t="e">
        <f>(1+_xlfn.XLOOKUP(INT(($A873-1)/12)+1,'ZC Curve'!$B$8:$B$107,'ZC Curve'!W$9:W$108,,0))^(1/12)-1</f>
        <v>#DIV/0!</v>
      </c>
      <c r="E873" s="57">
        <f t="shared" si="64"/>
        <v>1</v>
      </c>
      <c r="F873" s="57" t="e">
        <f t="shared" si="62"/>
        <v>#DIV/0!</v>
      </c>
      <c r="G873" s="57" t="e">
        <f t="shared" si="63"/>
        <v>#DIV/0!</v>
      </c>
      <c r="H873" s="129">
        <f>'Table 4 - Asset Cashflows'!D386+'Table 4 - Asset Cashflows'!E386</f>
        <v>0</v>
      </c>
    </row>
    <row r="874" spans="1:8" x14ac:dyDescent="0.25">
      <c r="A874" s="123">
        <f t="shared" si="61"/>
        <v>379</v>
      </c>
      <c r="B874" s="77">
        <f>(1+_xlfn.XLOOKUP(INT(($A874-1)/12)+1,'ZC Curve'!$B$8:$B$107,'ZC Curve'!U$9:U$108,,0))^(1/12)-1</f>
        <v>0</v>
      </c>
      <c r="C874" s="77" t="e">
        <f>(1+_xlfn.XLOOKUP(INT(($A874-1)/12)+1,'ZC Curve'!$B$8:$B$107,'ZC Curve'!V$9:V$108,,0))^(1/12)-1</f>
        <v>#DIV/0!</v>
      </c>
      <c r="D874" s="77" t="e">
        <f>(1+_xlfn.XLOOKUP(INT(($A874-1)/12)+1,'ZC Curve'!$B$8:$B$107,'ZC Curve'!W$9:W$108,,0))^(1/12)-1</f>
        <v>#DIV/0!</v>
      </c>
      <c r="E874" s="57">
        <f t="shared" si="64"/>
        <v>1</v>
      </c>
      <c r="F874" s="57" t="e">
        <f t="shared" si="62"/>
        <v>#DIV/0!</v>
      </c>
      <c r="G874" s="57" t="e">
        <f t="shared" si="63"/>
        <v>#DIV/0!</v>
      </c>
      <c r="H874" s="129">
        <f>'Table 4 - Asset Cashflows'!D387+'Table 4 - Asset Cashflows'!E387</f>
        <v>0</v>
      </c>
    </row>
    <row r="875" spans="1:8" x14ac:dyDescent="0.25">
      <c r="A875" s="123">
        <f t="shared" si="61"/>
        <v>380</v>
      </c>
      <c r="B875" s="77">
        <f>(1+_xlfn.XLOOKUP(INT(($A875-1)/12)+1,'ZC Curve'!$B$8:$B$107,'ZC Curve'!U$9:U$108,,0))^(1/12)-1</f>
        <v>0</v>
      </c>
      <c r="C875" s="77" t="e">
        <f>(1+_xlfn.XLOOKUP(INT(($A875-1)/12)+1,'ZC Curve'!$B$8:$B$107,'ZC Curve'!V$9:V$108,,0))^(1/12)-1</f>
        <v>#DIV/0!</v>
      </c>
      <c r="D875" s="77" t="e">
        <f>(1+_xlfn.XLOOKUP(INT(($A875-1)/12)+1,'ZC Curve'!$B$8:$B$107,'ZC Curve'!W$9:W$108,,0))^(1/12)-1</f>
        <v>#DIV/0!</v>
      </c>
      <c r="E875" s="57">
        <f t="shared" si="64"/>
        <v>1</v>
      </c>
      <c r="F875" s="57" t="e">
        <f t="shared" si="62"/>
        <v>#DIV/0!</v>
      </c>
      <c r="G875" s="57" t="e">
        <f t="shared" si="63"/>
        <v>#DIV/0!</v>
      </c>
      <c r="H875" s="129">
        <f>'Table 4 - Asset Cashflows'!D388+'Table 4 - Asset Cashflows'!E388</f>
        <v>0</v>
      </c>
    </row>
    <row r="876" spans="1:8" x14ac:dyDescent="0.25">
      <c r="A876" s="123">
        <f t="shared" si="61"/>
        <v>381</v>
      </c>
      <c r="B876" s="77">
        <f>(1+_xlfn.XLOOKUP(INT(($A876-1)/12)+1,'ZC Curve'!$B$8:$B$107,'ZC Curve'!U$9:U$108,,0))^(1/12)-1</f>
        <v>0</v>
      </c>
      <c r="C876" s="77" t="e">
        <f>(1+_xlfn.XLOOKUP(INT(($A876-1)/12)+1,'ZC Curve'!$B$8:$B$107,'ZC Curve'!V$9:V$108,,0))^(1/12)-1</f>
        <v>#DIV/0!</v>
      </c>
      <c r="D876" s="77" t="e">
        <f>(1+_xlfn.XLOOKUP(INT(($A876-1)/12)+1,'ZC Curve'!$B$8:$B$107,'ZC Curve'!W$9:W$108,,0))^(1/12)-1</f>
        <v>#DIV/0!</v>
      </c>
      <c r="E876" s="57">
        <f t="shared" si="64"/>
        <v>1</v>
      </c>
      <c r="F876" s="57" t="e">
        <f t="shared" si="62"/>
        <v>#DIV/0!</v>
      </c>
      <c r="G876" s="57" t="e">
        <f t="shared" si="63"/>
        <v>#DIV/0!</v>
      </c>
      <c r="H876" s="129">
        <f>'Table 4 - Asset Cashflows'!D389+'Table 4 - Asset Cashflows'!E389</f>
        <v>0</v>
      </c>
    </row>
    <row r="877" spans="1:8" x14ac:dyDescent="0.25">
      <c r="A877" s="123">
        <f t="shared" si="61"/>
        <v>382</v>
      </c>
      <c r="B877" s="77">
        <f>(1+_xlfn.XLOOKUP(INT(($A877-1)/12)+1,'ZC Curve'!$B$8:$B$107,'ZC Curve'!U$9:U$108,,0))^(1/12)-1</f>
        <v>0</v>
      </c>
      <c r="C877" s="77" t="e">
        <f>(1+_xlfn.XLOOKUP(INT(($A877-1)/12)+1,'ZC Curve'!$B$8:$B$107,'ZC Curve'!V$9:V$108,,0))^(1/12)-1</f>
        <v>#DIV/0!</v>
      </c>
      <c r="D877" s="77" t="e">
        <f>(1+_xlfn.XLOOKUP(INT(($A877-1)/12)+1,'ZC Curve'!$B$8:$B$107,'ZC Curve'!W$9:W$108,,0))^(1/12)-1</f>
        <v>#DIV/0!</v>
      </c>
      <c r="E877" s="57">
        <f t="shared" si="64"/>
        <v>1</v>
      </c>
      <c r="F877" s="57" t="e">
        <f t="shared" si="62"/>
        <v>#DIV/0!</v>
      </c>
      <c r="G877" s="57" t="e">
        <f t="shared" si="63"/>
        <v>#DIV/0!</v>
      </c>
      <c r="H877" s="129">
        <f>'Table 4 - Asset Cashflows'!D390+'Table 4 - Asset Cashflows'!E390</f>
        <v>0</v>
      </c>
    </row>
    <row r="878" spans="1:8" x14ac:dyDescent="0.25">
      <c r="A878" s="123">
        <f t="shared" si="61"/>
        <v>383</v>
      </c>
      <c r="B878" s="77">
        <f>(1+_xlfn.XLOOKUP(INT(($A878-1)/12)+1,'ZC Curve'!$B$8:$B$107,'ZC Curve'!U$9:U$108,,0))^(1/12)-1</f>
        <v>0</v>
      </c>
      <c r="C878" s="77" t="e">
        <f>(1+_xlfn.XLOOKUP(INT(($A878-1)/12)+1,'ZC Curve'!$B$8:$B$107,'ZC Curve'!V$9:V$108,,0))^(1/12)-1</f>
        <v>#DIV/0!</v>
      </c>
      <c r="D878" s="77" t="e">
        <f>(1+_xlfn.XLOOKUP(INT(($A878-1)/12)+1,'ZC Curve'!$B$8:$B$107,'ZC Curve'!W$9:W$108,,0))^(1/12)-1</f>
        <v>#DIV/0!</v>
      </c>
      <c r="E878" s="57">
        <f t="shared" si="64"/>
        <v>1</v>
      </c>
      <c r="F878" s="57" t="e">
        <f t="shared" si="62"/>
        <v>#DIV/0!</v>
      </c>
      <c r="G878" s="57" t="e">
        <f t="shared" si="63"/>
        <v>#DIV/0!</v>
      </c>
      <c r="H878" s="129">
        <f>'Table 4 - Asset Cashflows'!D391+'Table 4 - Asset Cashflows'!E391</f>
        <v>0</v>
      </c>
    </row>
    <row r="879" spans="1:8" x14ac:dyDescent="0.25">
      <c r="A879" s="123">
        <f t="shared" si="61"/>
        <v>384</v>
      </c>
      <c r="B879" s="77">
        <f>(1+_xlfn.XLOOKUP(INT(($A879-1)/12)+1,'ZC Curve'!$B$8:$B$107,'ZC Curve'!U$9:U$108,,0))^(1/12)-1</f>
        <v>0</v>
      </c>
      <c r="C879" s="77" t="e">
        <f>(1+_xlfn.XLOOKUP(INT(($A879-1)/12)+1,'ZC Curve'!$B$8:$B$107,'ZC Curve'!V$9:V$108,,0))^(1/12)-1</f>
        <v>#DIV/0!</v>
      </c>
      <c r="D879" s="77" t="e">
        <f>(1+_xlfn.XLOOKUP(INT(($A879-1)/12)+1,'ZC Curve'!$B$8:$B$107,'ZC Curve'!W$9:W$108,,0))^(1/12)-1</f>
        <v>#DIV/0!</v>
      </c>
      <c r="E879" s="57">
        <f t="shared" si="64"/>
        <v>1</v>
      </c>
      <c r="F879" s="57" t="e">
        <f t="shared" si="62"/>
        <v>#DIV/0!</v>
      </c>
      <c r="G879" s="57" t="e">
        <f t="shared" si="63"/>
        <v>#DIV/0!</v>
      </c>
      <c r="H879" s="129">
        <f>'Table 4 - Asset Cashflows'!D392+'Table 4 - Asset Cashflows'!E392</f>
        <v>0</v>
      </c>
    </row>
    <row r="880" spans="1:8" x14ac:dyDescent="0.25">
      <c r="A880" s="123">
        <f t="shared" si="61"/>
        <v>385</v>
      </c>
      <c r="B880" s="77">
        <f>(1+_xlfn.XLOOKUP(INT(($A880-1)/12)+1,'ZC Curve'!$B$8:$B$107,'ZC Curve'!U$9:U$108,,0))^(1/12)-1</f>
        <v>0</v>
      </c>
      <c r="C880" s="77" t="e">
        <f>(1+_xlfn.XLOOKUP(INT(($A880-1)/12)+1,'ZC Curve'!$B$8:$B$107,'ZC Curve'!V$9:V$108,,0))^(1/12)-1</f>
        <v>#DIV/0!</v>
      </c>
      <c r="D880" s="77" t="e">
        <f>(1+_xlfn.XLOOKUP(INT(($A880-1)/12)+1,'ZC Curve'!$B$8:$B$107,'ZC Curve'!W$9:W$108,,0))^(1/12)-1</f>
        <v>#DIV/0!</v>
      </c>
      <c r="E880" s="57">
        <f t="shared" si="64"/>
        <v>1</v>
      </c>
      <c r="F880" s="57" t="e">
        <f t="shared" si="62"/>
        <v>#DIV/0!</v>
      </c>
      <c r="G880" s="57" t="e">
        <f t="shared" si="63"/>
        <v>#DIV/0!</v>
      </c>
      <c r="H880" s="129">
        <f>'Table 4 - Asset Cashflows'!D393+'Table 4 - Asset Cashflows'!E393</f>
        <v>0</v>
      </c>
    </row>
    <row r="881" spans="1:8" x14ac:dyDescent="0.25">
      <c r="A881" s="123">
        <f t="shared" ref="A881:A944" si="65">A880+1</f>
        <v>386</v>
      </c>
      <c r="B881" s="77">
        <f>(1+_xlfn.XLOOKUP(INT(($A881-1)/12)+1,'ZC Curve'!$B$8:$B$107,'ZC Curve'!U$9:U$108,,0))^(1/12)-1</f>
        <v>0</v>
      </c>
      <c r="C881" s="77" t="e">
        <f>(1+_xlfn.XLOOKUP(INT(($A881-1)/12)+1,'ZC Curve'!$B$8:$B$107,'ZC Curve'!V$9:V$108,,0))^(1/12)-1</f>
        <v>#DIV/0!</v>
      </c>
      <c r="D881" s="77" t="e">
        <f>(1+_xlfn.XLOOKUP(INT(($A881-1)/12)+1,'ZC Curve'!$B$8:$B$107,'ZC Curve'!W$9:W$108,,0))^(1/12)-1</f>
        <v>#DIV/0!</v>
      </c>
      <c r="E881" s="57">
        <f t="shared" si="64"/>
        <v>1</v>
      </c>
      <c r="F881" s="57" t="e">
        <f t="shared" ref="F881:F944" si="66">F880/(1+C881)</f>
        <v>#DIV/0!</v>
      </c>
      <c r="G881" s="57" t="e">
        <f t="shared" ref="G881:G944" si="67">G880/(1+D881)</f>
        <v>#DIV/0!</v>
      </c>
      <c r="H881" s="129">
        <f>'Table 4 - Asset Cashflows'!D394+'Table 4 - Asset Cashflows'!E394</f>
        <v>0</v>
      </c>
    </row>
    <row r="882" spans="1:8" x14ac:dyDescent="0.25">
      <c r="A882" s="123">
        <f t="shared" si="65"/>
        <v>387</v>
      </c>
      <c r="B882" s="77">
        <f>(1+_xlfn.XLOOKUP(INT(($A882-1)/12)+1,'ZC Curve'!$B$8:$B$107,'ZC Curve'!U$9:U$108,,0))^(1/12)-1</f>
        <v>0</v>
      </c>
      <c r="C882" s="77" t="e">
        <f>(1+_xlfn.XLOOKUP(INT(($A882-1)/12)+1,'ZC Curve'!$B$8:$B$107,'ZC Curve'!V$9:V$108,,0))^(1/12)-1</f>
        <v>#DIV/0!</v>
      </c>
      <c r="D882" s="77" t="e">
        <f>(1+_xlfn.XLOOKUP(INT(($A882-1)/12)+1,'ZC Curve'!$B$8:$B$107,'ZC Curve'!W$9:W$108,,0))^(1/12)-1</f>
        <v>#DIV/0!</v>
      </c>
      <c r="E882" s="57">
        <f t="shared" ref="E882:E945" si="68">E881/(1+B882)</f>
        <v>1</v>
      </c>
      <c r="F882" s="57" t="e">
        <f t="shared" si="66"/>
        <v>#DIV/0!</v>
      </c>
      <c r="G882" s="57" t="e">
        <f t="shared" si="67"/>
        <v>#DIV/0!</v>
      </c>
      <c r="H882" s="129">
        <f>'Table 4 - Asset Cashflows'!D395+'Table 4 - Asset Cashflows'!E395</f>
        <v>0</v>
      </c>
    </row>
    <row r="883" spans="1:8" x14ac:dyDescent="0.25">
      <c r="A883" s="123">
        <f t="shared" si="65"/>
        <v>388</v>
      </c>
      <c r="B883" s="77">
        <f>(1+_xlfn.XLOOKUP(INT(($A883-1)/12)+1,'ZC Curve'!$B$8:$B$107,'ZC Curve'!U$9:U$108,,0))^(1/12)-1</f>
        <v>0</v>
      </c>
      <c r="C883" s="77" t="e">
        <f>(1+_xlfn.XLOOKUP(INT(($A883-1)/12)+1,'ZC Curve'!$B$8:$B$107,'ZC Curve'!V$9:V$108,,0))^(1/12)-1</f>
        <v>#DIV/0!</v>
      </c>
      <c r="D883" s="77" t="e">
        <f>(1+_xlfn.XLOOKUP(INT(($A883-1)/12)+1,'ZC Curve'!$B$8:$B$107,'ZC Curve'!W$9:W$108,,0))^(1/12)-1</f>
        <v>#DIV/0!</v>
      </c>
      <c r="E883" s="57">
        <f t="shared" si="68"/>
        <v>1</v>
      </c>
      <c r="F883" s="57" t="e">
        <f t="shared" si="66"/>
        <v>#DIV/0!</v>
      </c>
      <c r="G883" s="57" t="e">
        <f t="shared" si="67"/>
        <v>#DIV/0!</v>
      </c>
      <c r="H883" s="129">
        <f>'Table 4 - Asset Cashflows'!D396+'Table 4 - Asset Cashflows'!E396</f>
        <v>0</v>
      </c>
    </row>
    <row r="884" spans="1:8" x14ac:dyDescent="0.25">
      <c r="A884" s="123">
        <f t="shared" si="65"/>
        <v>389</v>
      </c>
      <c r="B884" s="77">
        <f>(1+_xlfn.XLOOKUP(INT(($A884-1)/12)+1,'ZC Curve'!$B$8:$B$107,'ZC Curve'!U$9:U$108,,0))^(1/12)-1</f>
        <v>0</v>
      </c>
      <c r="C884" s="77" t="e">
        <f>(1+_xlfn.XLOOKUP(INT(($A884-1)/12)+1,'ZC Curve'!$B$8:$B$107,'ZC Curve'!V$9:V$108,,0))^(1/12)-1</f>
        <v>#DIV/0!</v>
      </c>
      <c r="D884" s="77" t="e">
        <f>(1+_xlfn.XLOOKUP(INT(($A884-1)/12)+1,'ZC Curve'!$B$8:$B$107,'ZC Curve'!W$9:W$108,,0))^(1/12)-1</f>
        <v>#DIV/0!</v>
      </c>
      <c r="E884" s="57">
        <f t="shared" si="68"/>
        <v>1</v>
      </c>
      <c r="F884" s="57" t="e">
        <f t="shared" si="66"/>
        <v>#DIV/0!</v>
      </c>
      <c r="G884" s="57" t="e">
        <f t="shared" si="67"/>
        <v>#DIV/0!</v>
      </c>
      <c r="H884" s="129">
        <f>'Table 4 - Asset Cashflows'!D397+'Table 4 - Asset Cashflows'!E397</f>
        <v>0</v>
      </c>
    </row>
    <row r="885" spans="1:8" x14ac:dyDescent="0.25">
      <c r="A885" s="123">
        <f t="shared" si="65"/>
        <v>390</v>
      </c>
      <c r="B885" s="77">
        <f>(1+_xlfn.XLOOKUP(INT(($A885-1)/12)+1,'ZC Curve'!$B$8:$B$107,'ZC Curve'!U$9:U$108,,0))^(1/12)-1</f>
        <v>0</v>
      </c>
      <c r="C885" s="77" t="e">
        <f>(1+_xlfn.XLOOKUP(INT(($A885-1)/12)+1,'ZC Curve'!$B$8:$B$107,'ZC Curve'!V$9:V$108,,0))^(1/12)-1</f>
        <v>#DIV/0!</v>
      </c>
      <c r="D885" s="77" t="e">
        <f>(1+_xlfn.XLOOKUP(INT(($A885-1)/12)+1,'ZC Curve'!$B$8:$B$107,'ZC Curve'!W$9:W$108,,0))^(1/12)-1</f>
        <v>#DIV/0!</v>
      </c>
      <c r="E885" s="57">
        <f t="shared" si="68"/>
        <v>1</v>
      </c>
      <c r="F885" s="57" t="e">
        <f t="shared" si="66"/>
        <v>#DIV/0!</v>
      </c>
      <c r="G885" s="57" t="e">
        <f t="shared" si="67"/>
        <v>#DIV/0!</v>
      </c>
      <c r="H885" s="129">
        <f>'Table 4 - Asset Cashflows'!D398+'Table 4 - Asset Cashflows'!E398</f>
        <v>0</v>
      </c>
    </row>
    <row r="886" spans="1:8" x14ac:dyDescent="0.25">
      <c r="A886" s="123">
        <f t="shared" si="65"/>
        <v>391</v>
      </c>
      <c r="B886" s="77">
        <f>(1+_xlfn.XLOOKUP(INT(($A886-1)/12)+1,'ZC Curve'!$B$8:$B$107,'ZC Curve'!U$9:U$108,,0))^(1/12)-1</f>
        <v>0</v>
      </c>
      <c r="C886" s="77" t="e">
        <f>(1+_xlfn.XLOOKUP(INT(($A886-1)/12)+1,'ZC Curve'!$B$8:$B$107,'ZC Curve'!V$9:V$108,,0))^(1/12)-1</f>
        <v>#DIV/0!</v>
      </c>
      <c r="D886" s="77" t="e">
        <f>(1+_xlfn.XLOOKUP(INT(($A886-1)/12)+1,'ZC Curve'!$B$8:$B$107,'ZC Curve'!W$9:W$108,,0))^(1/12)-1</f>
        <v>#DIV/0!</v>
      </c>
      <c r="E886" s="57">
        <f t="shared" si="68"/>
        <v>1</v>
      </c>
      <c r="F886" s="57" t="e">
        <f t="shared" si="66"/>
        <v>#DIV/0!</v>
      </c>
      <c r="G886" s="57" t="e">
        <f t="shared" si="67"/>
        <v>#DIV/0!</v>
      </c>
      <c r="H886" s="129">
        <f>'Table 4 - Asset Cashflows'!D399+'Table 4 - Asset Cashflows'!E399</f>
        <v>0</v>
      </c>
    </row>
    <row r="887" spans="1:8" x14ac:dyDescent="0.25">
      <c r="A887" s="123">
        <f t="shared" si="65"/>
        <v>392</v>
      </c>
      <c r="B887" s="77">
        <f>(1+_xlfn.XLOOKUP(INT(($A887-1)/12)+1,'ZC Curve'!$B$8:$B$107,'ZC Curve'!U$9:U$108,,0))^(1/12)-1</f>
        <v>0</v>
      </c>
      <c r="C887" s="77" t="e">
        <f>(1+_xlfn.XLOOKUP(INT(($A887-1)/12)+1,'ZC Curve'!$B$8:$B$107,'ZC Curve'!V$9:V$108,,0))^(1/12)-1</f>
        <v>#DIV/0!</v>
      </c>
      <c r="D887" s="77" t="e">
        <f>(1+_xlfn.XLOOKUP(INT(($A887-1)/12)+1,'ZC Curve'!$B$8:$B$107,'ZC Curve'!W$9:W$108,,0))^(1/12)-1</f>
        <v>#DIV/0!</v>
      </c>
      <c r="E887" s="57">
        <f t="shared" si="68"/>
        <v>1</v>
      </c>
      <c r="F887" s="57" t="e">
        <f t="shared" si="66"/>
        <v>#DIV/0!</v>
      </c>
      <c r="G887" s="57" t="e">
        <f t="shared" si="67"/>
        <v>#DIV/0!</v>
      </c>
      <c r="H887" s="129">
        <f>'Table 4 - Asset Cashflows'!D400+'Table 4 - Asset Cashflows'!E400</f>
        <v>0</v>
      </c>
    </row>
    <row r="888" spans="1:8" x14ac:dyDescent="0.25">
      <c r="A888" s="123">
        <f t="shared" si="65"/>
        <v>393</v>
      </c>
      <c r="B888" s="77">
        <f>(1+_xlfn.XLOOKUP(INT(($A888-1)/12)+1,'ZC Curve'!$B$8:$B$107,'ZC Curve'!U$9:U$108,,0))^(1/12)-1</f>
        <v>0</v>
      </c>
      <c r="C888" s="77" t="e">
        <f>(1+_xlfn.XLOOKUP(INT(($A888-1)/12)+1,'ZC Curve'!$B$8:$B$107,'ZC Curve'!V$9:V$108,,0))^(1/12)-1</f>
        <v>#DIV/0!</v>
      </c>
      <c r="D888" s="77" t="e">
        <f>(1+_xlfn.XLOOKUP(INT(($A888-1)/12)+1,'ZC Curve'!$B$8:$B$107,'ZC Curve'!W$9:W$108,,0))^(1/12)-1</f>
        <v>#DIV/0!</v>
      </c>
      <c r="E888" s="57">
        <f t="shared" si="68"/>
        <v>1</v>
      </c>
      <c r="F888" s="57" t="e">
        <f t="shared" si="66"/>
        <v>#DIV/0!</v>
      </c>
      <c r="G888" s="57" t="e">
        <f t="shared" si="67"/>
        <v>#DIV/0!</v>
      </c>
      <c r="H888" s="129">
        <f>'Table 4 - Asset Cashflows'!D401+'Table 4 - Asset Cashflows'!E401</f>
        <v>0</v>
      </c>
    </row>
    <row r="889" spans="1:8" x14ac:dyDescent="0.25">
      <c r="A889" s="123">
        <f t="shared" si="65"/>
        <v>394</v>
      </c>
      <c r="B889" s="77">
        <f>(1+_xlfn.XLOOKUP(INT(($A889-1)/12)+1,'ZC Curve'!$B$8:$B$107,'ZC Curve'!U$9:U$108,,0))^(1/12)-1</f>
        <v>0</v>
      </c>
      <c r="C889" s="77" t="e">
        <f>(1+_xlfn.XLOOKUP(INT(($A889-1)/12)+1,'ZC Curve'!$B$8:$B$107,'ZC Curve'!V$9:V$108,,0))^(1/12)-1</f>
        <v>#DIV/0!</v>
      </c>
      <c r="D889" s="77" t="e">
        <f>(1+_xlfn.XLOOKUP(INT(($A889-1)/12)+1,'ZC Curve'!$B$8:$B$107,'ZC Curve'!W$9:W$108,,0))^(1/12)-1</f>
        <v>#DIV/0!</v>
      </c>
      <c r="E889" s="57">
        <f t="shared" si="68"/>
        <v>1</v>
      </c>
      <c r="F889" s="57" t="e">
        <f t="shared" si="66"/>
        <v>#DIV/0!</v>
      </c>
      <c r="G889" s="57" t="e">
        <f t="shared" si="67"/>
        <v>#DIV/0!</v>
      </c>
      <c r="H889" s="129">
        <f>'Table 4 - Asset Cashflows'!D402+'Table 4 - Asset Cashflows'!E402</f>
        <v>0</v>
      </c>
    </row>
    <row r="890" spans="1:8" x14ac:dyDescent="0.25">
      <c r="A890" s="123">
        <f t="shared" si="65"/>
        <v>395</v>
      </c>
      <c r="B890" s="77">
        <f>(1+_xlfn.XLOOKUP(INT(($A890-1)/12)+1,'ZC Curve'!$B$8:$B$107,'ZC Curve'!U$9:U$108,,0))^(1/12)-1</f>
        <v>0</v>
      </c>
      <c r="C890" s="77" t="e">
        <f>(1+_xlfn.XLOOKUP(INT(($A890-1)/12)+1,'ZC Curve'!$B$8:$B$107,'ZC Curve'!V$9:V$108,,0))^(1/12)-1</f>
        <v>#DIV/0!</v>
      </c>
      <c r="D890" s="77" t="e">
        <f>(1+_xlfn.XLOOKUP(INT(($A890-1)/12)+1,'ZC Curve'!$B$8:$B$107,'ZC Curve'!W$9:W$108,,0))^(1/12)-1</f>
        <v>#DIV/0!</v>
      </c>
      <c r="E890" s="57">
        <f t="shared" si="68"/>
        <v>1</v>
      </c>
      <c r="F890" s="57" t="e">
        <f t="shared" si="66"/>
        <v>#DIV/0!</v>
      </c>
      <c r="G890" s="57" t="e">
        <f t="shared" si="67"/>
        <v>#DIV/0!</v>
      </c>
      <c r="H890" s="129">
        <f>'Table 4 - Asset Cashflows'!D403+'Table 4 - Asset Cashflows'!E403</f>
        <v>0</v>
      </c>
    </row>
    <row r="891" spans="1:8" x14ac:dyDescent="0.25">
      <c r="A891" s="123">
        <f t="shared" si="65"/>
        <v>396</v>
      </c>
      <c r="B891" s="77">
        <f>(1+_xlfn.XLOOKUP(INT(($A891-1)/12)+1,'ZC Curve'!$B$8:$B$107,'ZC Curve'!U$9:U$108,,0))^(1/12)-1</f>
        <v>0</v>
      </c>
      <c r="C891" s="77" t="e">
        <f>(1+_xlfn.XLOOKUP(INT(($A891-1)/12)+1,'ZC Curve'!$B$8:$B$107,'ZC Curve'!V$9:V$108,,0))^(1/12)-1</f>
        <v>#DIV/0!</v>
      </c>
      <c r="D891" s="77" t="e">
        <f>(1+_xlfn.XLOOKUP(INT(($A891-1)/12)+1,'ZC Curve'!$B$8:$B$107,'ZC Curve'!W$9:W$108,,0))^(1/12)-1</f>
        <v>#DIV/0!</v>
      </c>
      <c r="E891" s="57">
        <f t="shared" si="68"/>
        <v>1</v>
      </c>
      <c r="F891" s="57" t="e">
        <f t="shared" si="66"/>
        <v>#DIV/0!</v>
      </c>
      <c r="G891" s="57" t="e">
        <f t="shared" si="67"/>
        <v>#DIV/0!</v>
      </c>
      <c r="H891" s="129">
        <f>'Table 4 - Asset Cashflows'!D404+'Table 4 - Asset Cashflows'!E404</f>
        <v>0</v>
      </c>
    </row>
    <row r="892" spans="1:8" x14ac:dyDescent="0.25">
      <c r="A892" s="123">
        <f t="shared" si="65"/>
        <v>397</v>
      </c>
      <c r="B892" s="77">
        <f>(1+_xlfn.XLOOKUP(INT(($A892-1)/12)+1,'ZC Curve'!$B$8:$B$107,'ZC Curve'!U$9:U$108,,0))^(1/12)-1</f>
        <v>0</v>
      </c>
      <c r="C892" s="77" t="e">
        <f>(1+_xlfn.XLOOKUP(INT(($A892-1)/12)+1,'ZC Curve'!$B$8:$B$107,'ZC Curve'!V$9:V$108,,0))^(1/12)-1</f>
        <v>#DIV/0!</v>
      </c>
      <c r="D892" s="77" t="e">
        <f>(1+_xlfn.XLOOKUP(INT(($A892-1)/12)+1,'ZC Curve'!$B$8:$B$107,'ZC Curve'!W$9:W$108,,0))^(1/12)-1</f>
        <v>#DIV/0!</v>
      </c>
      <c r="E892" s="57">
        <f t="shared" si="68"/>
        <v>1</v>
      </c>
      <c r="F892" s="57" t="e">
        <f t="shared" si="66"/>
        <v>#DIV/0!</v>
      </c>
      <c r="G892" s="57" t="e">
        <f t="shared" si="67"/>
        <v>#DIV/0!</v>
      </c>
      <c r="H892" s="129">
        <f>'Table 4 - Asset Cashflows'!D405+'Table 4 - Asset Cashflows'!E405</f>
        <v>0</v>
      </c>
    </row>
    <row r="893" spans="1:8" x14ac:dyDescent="0.25">
      <c r="A893" s="123">
        <f t="shared" si="65"/>
        <v>398</v>
      </c>
      <c r="B893" s="77">
        <f>(1+_xlfn.XLOOKUP(INT(($A893-1)/12)+1,'ZC Curve'!$B$8:$B$107,'ZC Curve'!U$9:U$108,,0))^(1/12)-1</f>
        <v>0</v>
      </c>
      <c r="C893" s="77" t="e">
        <f>(1+_xlfn.XLOOKUP(INT(($A893-1)/12)+1,'ZC Curve'!$B$8:$B$107,'ZC Curve'!V$9:V$108,,0))^(1/12)-1</f>
        <v>#DIV/0!</v>
      </c>
      <c r="D893" s="77" t="e">
        <f>(1+_xlfn.XLOOKUP(INT(($A893-1)/12)+1,'ZC Curve'!$B$8:$B$107,'ZC Curve'!W$9:W$108,,0))^(1/12)-1</f>
        <v>#DIV/0!</v>
      </c>
      <c r="E893" s="57">
        <f t="shared" si="68"/>
        <v>1</v>
      </c>
      <c r="F893" s="57" t="e">
        <f t="shared" si="66"/>
        <v>#DIV/0!</v>
      </c>
      <c r="G893" s="57" t="e">
        <f t="shared" si="67"/>
        <v>#DIV/0!</v>
      </c>
      <c r="H893" s="129">
        <f>'Table 4 - Asset Cashflows'!D406+'Table 4 - Asset Cashflows'!E406</f>
        <v>0</v>
      </c>
    </row>
    <row r="894" spans="1:8" x14ac:dyDescent="0.25">
      <c r="A894" s="123">
        <f t="shared" si="65"/>
        <v>399</v>
      </c>
      <c r="B894" s="77">
        <f>(1+_xlfn.XLOOKUP(INT(($A894-1)/12)+1,'ZC Curve'!$B$8:$B$107,'ZC Curve'!U$9:U$108,,0))^(1/12)-1</f>
        <v>0</v>
      </c>
      <c r="C894" s="77" t="e">
        <f>(1+_xlfn.XLOOKUP(INT(($A894-1)/12)+1,'ZC Curve'!$B$8:$B$107,'ZC Curve'!V$9:V$108,,0))^(1/12)-1</f>
        <v>#DIV/0!</v>
      </c>
      <c r="D894" s="77" t="e">
        <f>(1+_xlfn.XLOOKUP(INT(($A894-1)/12)+1,'ZC Curve'!$B$8:$B$107,'ZC Curve'!W$9:W$108,,0))^(1/12)-1</f>
        <v>#DIV/0!</v>
      </c>
      <c r="E894" s="57">
        <f t="shared" si="68"/>
        <v>1</v>
      </c>
      <c r="F894" s="57" t="e">
        <f t="shared" si="66"/>
        <v>#DIV/0!</v>
      </c>
      <c r="G894" s="57" t="e">
        <f t="shared" si="67"/>
        <v>#DIV/0!</v>
      </c>
      <c r="H894" s="129">
        <f>'Table 4 - Asset Cashflows'!D407+'Table 4 - Asset Cashflows'!E407</f>
        <v>0</v>
      </c>
    </row>
    <row r="895" spans="1:8" x14ac:dyDescent="0.25">
      <c r="A895" s="123">
        <f t="shared" si="65"/>
        <v>400</v>
      </c>
      <c r="B895" s="77">
        <f>(1+_xlfn.XLOOKUP(INT(($A895-1)/12)+1,'ZC Curve'!$B$8:$B$107,'ZC Curve'!U$9:U$108,,0))^(1/12)-1</f>
        <v>0</v>
      </c>
      <c r="C895" s="77" t="e">
        <f>(1+_xlfn.XLOOKUP(INT(($A895-1)/12)+1,'ZC Curve'!$B$8:$B$107,'ZC Curve'!V$9:V$108,,0))^(1/12)-1</f>
        <v>#DIV/0!</v>
      </c>
      <c r="D895" s="77" t="e">
        <f>(1+_xlfn.XLOOKUP(INT(($A895-1)/12)+1,'ZC Curve'!$B$8:$B$107,'ZC Curve'!W$9:W$108,,0))^(1/12)-1</f>
        <v>#DIV/0!</v>
      </c>
      <c r="E895" s="57">
        <f t="shared" si="68"/>
        <v>1</v>
      </c>
      <c r="F895" s="57" t="e">
        <f t="shared" si="66"/>
        <v>#DIV/0!</v>
      </c>
      <c r="G895" s="57" t="e">
        <f t="shared" si="67"/>
        <v>#DIV/0!</v>
      </c>
      <c r="H895" s="129">
        <f>'Table 4 - Asset Cashflows'!D408+'Table 4 - Asset Cashflows'!E408</f>
        <v>0</v>
      </c>
    </row>
    <row r="896" spans="1:8" x14ac:dyDescent="0.25">
      <c r="A896" s="123">
        <f t="shared" si="65"/>
        <v>401</v>
      </c>
      <c r="B896" s="77">
        <f>(1+_xlfn.XLOOKUP(INT(($A896-1)/12)+1,'ZC Curve'!$B$8:$B$107,'ZC Curve'!U$9:U$108,,0))^(1/12)-1</f>
        <v>0</v>
      </c>
      <c r="C896" s="77" t="e">
        <f>(1+_xlfn.XLOOKUP(INT(($A896-1)/12)+1,'ZC Curve'!$B$8:$B$107,'ZC Curve'!V$9:V$108,,0))^(1/12)-1</f>
        <v>#DIV/0!</v>
      </c>
      <c r="D896" s="77" t="e">
        <f>(1+_xlfn.XLOOKUP(INT(($A896-1)/12)+1,'ZC Curve'!$B$8:$B$107,'ZC Curve'!W$9:W$108,,0))^(1/12)-1</f>
        <v>#DIV/0!</v>
      </c>
      <c r="E896" s="57">
        <f t="shared" si="68"/>
        <v>1</v>
      </c>
      <c r="F896" s="57" t="e">
        <f t="shared" si="66"/>
        <v>#DIV/0!</v>
      </c>
      <c r="G896" s="57" t="e">
        <f t="shared" si="67"/>
        <v>#DIV/0!</v>
      </c>
      <c r="H896" s="129">
        <f>'Table 4 - Asset Cashflows'!D409+'Table 4 - Asset Cashflows'!E409</f>
        <v>0</v>
      </c>
    </row>
    <row r="897" spans="1:8" x14ac:dyDescent="0.25">
      <c r="A897" s="123">
        <f t="shared" si="65"/>
        <v>402</v>
      </c>
      <c r="B897" s="77">
        <f>(1+_xlfn.XLOOKUP(INT(($A897-1)/12)+1,'ZC Curve'!$B$8:$B$107,'ZC Curve'!U$9:U$108,,0))^(1/12)-1</f>
        <v>0</v>
      </c>
      <c r="C897" s="77" t="e">
        <f>(1+_xlfn.XLOOKUP(INT(($A897-1)/12)+1,'ZC Curve'!$B$8:$B$107,'ZC Curve'!V$9:V$108,,0))^(1/12)-1</f>
        <v>#DIV/0!</v>
      </c>
      <c r="D897" s="77" t="e">
        <f>(1+_xlfn.XLOOKUP(INT(($A897-1)/12)+1,'ZC Curve'!$B$8:$B$107,'ZC Curve'!W$9:W$108,,0))^(1/12)-1</f>
        <v>#DIV/0!</v>
      </c>
      <c r="E897" s="57">
        <f t="shared" si="68"/>
        <v>1</v>
      </c>
      <c r="F897" s="57" t="e">
        <f t="shared" si="66"/>
        <v>#DIV/0!</v>
      </c>
      <c r="G897" s="57" t="e">
        <f t="shared" si="67"/>
        <v>#DIV/0!</v>
      </c>
      <c r="H897" s="129">
        <f>'Table 4 - Asset Cashflows'!D410+'Table 4 - Asset Cashflows'!E410</f>
        <v>0</v>
      </c>
    </row>
    <row r="898" spans="1:8" x14ac:dyDescent="0.25">
      <c r="A898" s="123">
        <f t="shared" si="65"/>
        <v>403</v>
      </c>
      <c r="B898" s="77">
        <f>(1+_xlfn.XLOOKUP(INT(($A898-1)/12)+1,'ZC Curve'!$B$8:$B$107,'ZC Curve'!U$9:U$108,,0))^(1/12)-1</f>
        <v>0</v>
      </c>
      <c r="C898" s="77" t="e">
        <f>(1+_xlfn.XLOOKUP(INT(($A898-1)/12)+1,'ZC Curve'!$B$8:$B$107,'ZC Curve'!V$9:V$108,,0))^(1/12)-1</f>
        <v>#DIV/0!</v>
      </c>
      <c r="D898" s="77" t="e">
        <f>(1+_xlfn.XLOOKUP(INT(($A898-1)/12)+1,'ZC Curve'!$B$8:$B$107,'ZC Curve'!W$9:W$108,,0))^(1/12)-1</f>
        <v>#DIV/0!</v>
      </c>
      <c r="E898" s="57">
        <f t="shared" si="68"/>
        <v>1</v>
      </c>
      <c r="F898" s="57" t="e">
        <f t="shared" si="66"/>
        <v>#DIV/0!</v>
      </c>
      <c r="G898" s="57" t="e">
        <f t="shared" si="67"/>
        <v>#DIV/0!</v>
      </c>
      <c r="H898" s="129">
        <f>'Table 4 - Asset Cashflows'!D411+'Table 4 - Asset Cashflows'!E411</f>
        <v>0</v>
      </c>
    </row>
    <row r="899" spans="1:8" x14ac:dyDescent="0.25">
      <c r="A899" s="123">
        <f t="shared" si="65"/>
        <v>404</v>
      </c>
      <c r="B899" s="77">
        <f>(1+_xlfn.XLOOKUP(INT(($A899-1)/12)+1,'ZC Curve'!$B$8:$B$107,'ZC Curve'!U$9:U$108,,0))^(1/12)-1</f>
        <v>0</v>
      </c>
      <c r="C899" s="77" t="e">
        <f>(1+_xlfn.XLOOKUP(INT(($A899-1)/12)+1,'ZC Curve'!$B$8:$B$107,'ZC Curve'!V$9:V$108,,0))^(1/12)-1</f>
        <v>#DIV/0!</v>
      </c>
      <c r="D899" s="77" t="e">
        <f>(1+_xlfn.XLOOKUP(INT(($A899-1)/12)+1,'ZC Curve'!$B$8:$B$107,'ZC Curve'!W$9:W$108,,0))^(1/12)-1</f>
        <v>#DIV/0!</v>
      </c>
      <c r="E899" s="57">
        <f t="shared" si="68"/>
        <v>1</v>
      </c>
      <c r="F899" s="57" t="e">
        <f t="shared" si="66"/>
        <v>#DIV/0!</v>
      </c>
      <c r="G899" s="57" t="e">
        <f t="shared" si="67"/>
        <v>#DIV/0!</v>
      </c>
      <c r="H899" s="129">
        <f>'Table 4 - Asset Cashflows'!D412+'Table 4 - Asset Cashflows'!E412</f>
        <v>0</v>
      </c>
    </row>
    <row r="900" spans="1:8" x14ac:dyDescent="0.25">
      <c r="A900" s="123">
        <f t="shared" si="65"/>
        <v>405</v>
      </c>
      <c r="B900" s="77">
        <f>(1+_xlfn.XLOOKUP(INT(($A900-1)/12)+1,'ZC Curve'!$B$8:$B$107,'ZC Curve'!U$9:U$108,,0))^(1/12)-1</f>
        <v>0</v>
      </c>
      <c r="C900" s="77" t="e">
        <f>(1+_xlfn.XLOOKUP(INT(($A900-1)/12)+1,'ZC Curve'!$B$8:$B$107,'ZC Curve'!V$9:V$108,,0))^(1/12)-1</f>
        <v>#DIV/0!</v>
      </c>
      <c r="D900" s="77" t="e">
        <f>(1+_xlfn.XLOOKUP(INT(($A900-1)/12)+1,'ZC Curve'!$B$8:$B$107,'ZC Curve'!W$9:W$108,,0))^(1/12)-1</f>
        <v>#DIV/0!</v>
      </c>
      <c r="E900" s="57">
        <f t="shared" si="68"/>
        <v>1</v>
      </c>
      <c r="F900" s="57" t="e">
        <f t="shared" si="66"/>
        <v>#DIV/0!</v>
      </c>
      <c r="G900" s="57" t="e">
        <f t="shared" si="67"/>
        <v>#DIV/0!</v>
      </c>
      <c r="H900" s="129">
        <f>'Table 4 - Asset Cashflows'!D413+'Table 4 - Asset Cashflows'!E413</f>
        <v>0</v>
      </c>
    </row>
    <row r="901" spans="1:8" x14ac:dyDescent="0.25">
      <c r="A901" s="123">
        <f t="shared" si="65"/>
        <v>406</v>
      </c>
      <c r="B901" s="77">
        <f>(1+_xlfn.XLOOKUP(INT(($A901-1)/12)+1,'ZC Curve'!$B$8:$B$107,'ZC Curve'!U$9:U$108,,0))^(1/12)-1</f>
        <v>0</v>
      </c>
      <c r="C901" s="77" t="e">
        <f>(1+_xlfn.XLOOKUP(INT(($A901-1)/12)+1,'ZC Curve'!$B$8:$B$107,'ZC Curve'!V$9:V$108,,0))^(1/12)-1</f>
        <v>#DIV/0!</v>
      </c>
      <c r="D901" s="77" t="e">
        <f>(1+_xlfn.XLOOKUP(INT(($A901-1)/12)+1,'ZC Curve'!$B$8:$B$107,'ZC Curve'!W$9:W$108,,0))^(1/12)-1</f>
        <v>#DIV/0!</v>
      </c>
      <c r="E901" s="57">
        <f t="shared" si="68"/>
        <v>1</v>
      </c>
      <c r="F901" s="57" t="e">
        <f t="shared" si="66"/>
        <v>#DIV/0!</v>
      </c>
      <c r="G901" s="57" t="e">
        <f t="shared" si="67"/>
        <v>#DIV/0!</v>
      </c>
      <c r="H901" s="129">
        <f>'Table 4 - Asset Cashflows'!D414+'Table 4 - Asset Cashflows'!E414</f>
        <v>0</v>
      </c>
    </row>
    <row r="902" spans="1:8" x14ac:dyDescent="0.25">
      <c r="A902" s="123">
        <f t="shared" si="65"/>
        <v>407</v>
      </c>
      <c r="B902" s="77">
        <f>(1+_xlfn.XLOOKUP(INT(($A902-1)/12)+1,'ZC Curve'!$B$8:$B$107,'ZC Curve'!U$9:U$108,,0))^(1/12)-1</f>
        <v>0</v>
      </c>
      <c r="C902" s="77" t="e">
        <f>(1+_xlfn.XLOOKUP(INT(($A902-1)/12)+1,'ZC Curve'!$B$8:$B$107,'ZC Curve'!V$9:V$108,,0))^(1/12)-1</f>
        <v>#DIV/0!</v>
      </c>
      <c r="D902" s="77" t="e">
        <f>(1+_xlfn.XLOOKUP(INT(($A902-1)/12)+1,'ZC Curve'!$B$8:$B$107,'ZC Curve'!W$9:W$108,,0))^(1/12)-1</f>
        <v>#DIV/0!</v>
      </c>
      <c r="E902" s="57">
        <f t="shared" si="68"/>
        <v>1</v>
      </c>
      <c r="F902" s="57" t="e">
        <f t="shared" si="66"/>
        <v>#DIV/0!</v>
      </c>
      <c r="G902" s="57" t="e">
        <f t="shared" si="67"/>
        <v>#DIV/0!</v>
      </c>
      <c r="H902" s="129">
        <f>'Table 4 - Asset Cashflows'!D415+'Table 4 - Asset Cashflows'!E415</f>
        <v>0</v>
      </c>
    </row>
    <row r="903" spans="1:8" x14ac:dyDescent="0.25">
      <c r="A903" s="123">
        <f t="shared" si="65"/>
        <v>408</v>
      </c>
      <c r="B903" s="77">
        <f>(1+_xlfn.XLOOKUP(INT(($A903-1)/12)+1,'ZC Curve'!$B$8:$B$107,'ZC Curve'!U$9:U$108,,0))^(1/12)-1</f>
        <v>0</v>
      </c>
      <c r="C903" s="77" t="e">
        <f>(1+_xlfn.XLOOKUP(INT(($A903-1)/12)+1,'ZC Curve'!$B$8:$B$107,'ZC Curve'!V$9:V$108,,0))^(1/12)-1</f>
        <v>#DIV/0!</v>
      </c>
      <c r="D903" s="77" t="e">
        <f>(1+_xlfn.XLOOKUP(INT(($A903-1)/12)+1,'ZC Curve'!$B$8:$B$107,'ZC Curve'!W$9:W$108,,0))^(1/12)-1</f>
        <v>#DIV/0!</v>
      </c>
      <c r="E903" s="57">
        <f t="shared" si="68"/>
        <v>1</v>
      </c>
      <c r="F903" s="57" t="e">
        <f t="shared" si="66"/>
        <v>#DIV/0!</v>
      </c>
      <c r="G903" s="57" t="e">
        <f t="shared" si="67"/>
        <v>#DIV/0!</v>
      </c>
      <c r="H903" s="129">
        <f>'Table 4 - Asset Cashflows'!D416+'Table 4 - Asset Cashflows'!E416</f>
        <v>0</v>
      </c>
    </row>
    <row r="904" spans="1:8" x14ac:dyDescent="0.25">
      <c r="A904" s="123">
        <f t="shared" si="65"/>
        <v>409</v>
      </c>
      <c r="B904" s="77">
        <f>(1+_xlfn.XLOOKUP(INT(($A904-1)/12)+1,'ZC Curve'!$B$8:$B$107,'ZC Curve'!U$9:U$108,,0))^(1/12)-1</f>
        <v>0</v>
      </c>
      <c r="C904" s="77" t="e">
        <f>(1+_xlfn.XLOOKUP(INT(($A904-1)/12)+1,'ZC Curve'!$B$8:$B$107,'ZC Curve'!V$9:V$108,,0))^(1/12)-1</f>
        <v>#DIV/0!</v>
      </c>
      <c r="D904" s="77" t="e">
        <f>(1+_xlfn.XLOOKUP(INT(($A904-1)/12)+1,'ZC Curve'!$B$8:$B$107,'ZC Curve'!W$9:W$108,,0))^(1/12)-1</f>
        <v>#DIV/0!</v>
      </c>
      <c r="E904" s="57">
        <f t="shared" si="68"/>
        <v>1</v>
      </c>
      <c r="F904" s="57" t="e">
        <f t="shared" si="66"/>
        <v>#DIV/0!</v>
      </c>
      <c r="G904" s="57" t="e">
        <f t="shared" si="67"/>
        <v>#DIV/0!</v>
      </c>
      <c r="H904" s="129">
        <f>'Table 4 - Asset Cashflows'!D417+'Table 4 - Asset Cashflows'!E417</f>
        <v>0</v>
      </c>
    </row>
    <row r="905" spans="1:8" x14ac:dyDescent="0.25">
      <c r="A905" s="123">
        <f t="shared" si="65"/>
        <v>410</v>
      </c>
      <c r="B905" s="77">
        <f>(1+_xlfn.XLOOKUP(INT(($A905-1)/12)+1,'ZC Curve'!$B$8:$B$107,'ZC Curve'!U$9:U$108,,0))^(1/12)-1</f>
        <v>0</v>
      </c>
      <c r="C905" s="77" t="e">
        <f>(1+_xlfn.XLOOKUP(INT(($A905-1)/12)+1,'ZC Curve'!$B$8:$B$107,'ZC Curve'!V$9:V$108,,0))^(1/12)-1</f>
        <v>#DIV/0!</v>
      </c>
      <c r="D905" s="77" t="e">
        <f>(1+_xlfn.XLOOKUP(INT(($A905-1)/12)+1,'ZC Curve'!$B$8:$B$107,'ZC Curve'!W$9:W$108,,0))^(1/12)-1</f>
        <v>#DIV/0!</v>
      </c>
      <c r="E905" s="57">
        <f t="shared" si="68"/>
        <v>1</v>
      </c>
      <c r="F905" s="57" t="e">
        <f t="shared" si="66"/>
        <v>#DIV/0!</v>
      </c>
      <c r="G905" s="57" t="e">
        <f t="shared" si="67"/>
        <v>#DIV/0!</v>
      </c>
      <c r="H905" s="129">
        <f>'Table 4 - Asset Cashflows'!D418+'Table 4 - Asset Cashflows'!E418</f>
        <v>0</v>
      </c>
    </row>
    <row r="906" spans="1:8" x14ac:dyDescent="0.25">
      <c r="A906" s="123">
        <f t="shared" si="65"/>
        <v>411</v>
      </c>
      <c r="B906" s="77">
        <f>(1+_xlfn.XLOOKUP(INT(($A906-1)/12)+1,'ZC Curve'!$B$8:$B$107,'ZC Curve'!U$9:U$108,,0))^(1/12)-1</f>
        <v>0</v>
      </c>
      <c r="C906" s="77" t="e">
        <f>(1+_xlfn.XLOOKUP(INT(($A906-1)/12)+1,'ZC Curve'!$B$8:$B$107,'ZC Curve'!V$9:V$108,,0))^(1/12)-1</f>
        <v>#DIV/0!</v>
      </c>
      <c r="D906" s="77" t="e">
        <f>(1+_xlfn.XLOOKUP(INT(($A906-1)/12)+1,'ZC Curve'!$B$8:$B$107,'ZC Curve'!W$9:W$108,,0))^(1/12)-1</f>
        <v>#DIV/0!</v>
      </c>
      <c r="E906" s="57">
        <f t="shared" si="68"/>
        <v>1</v>
      </c>
      <c r="F906" s="57" t="e">
        <f t="shared" si="66"/>
        <v>#DIV/0!</v>
      </c>
      <c r="G906" s="57" t="e">
        <f t="shared" si="67"/>
        <v>#DIV/0!</v>
      </c>
      <c r="H906" s="129">
        <f>'Table 4 - Asset Cashflows'!D419+'Table 4 - Asset Cashflows'!E419</f>
        <v>0</v>
      </c>
    </row>
    <row r="907" spans="1:8" x14ac:dyDescent="0.25">
      <c r="A907" s="123">
        <f t="shared" si="65"/>
        <v>412</v>
      </c>
      <c r="B907" s="77">
        <f>(1+_xlfn.XLOOKUP(INT(($A907-1)/12)+1,'ZC Curve'!$B$8:$B$107,'ZC Curve'!U$9:U$108,,0))^(1/12)-1</f>
        <v>0</v>
      </c>
      <c r="C907" s="77" t="e">
        <f>(1+_xlfn.XLOOKUP(INT(($A907-1)/12)+1,'ZC Curve'!$B$8:$B$107,'ZC Curve'!V$9:V$108,,0))^(1/12)-1</f>
        <v>#DIV/0!</v>
      </c>
      <c r="D907" s="77" t="e">
        <f>(1+_xlfn.XLOOKUP(INT(($A907-1)/12)+1,'ZC Curve'!$B$8:$B$107,'ZC Curve'!W$9:W$108,,0))^(1/12)-1</f>
        <v>#DIV/0!</v>
      </c>
      <c r="E907" s="57">
        <f t="shared" si="68"/>
        <v>1</v>
      </c>
      <c r="F907" s="57" t="e">
        <f t="shared" si="66"/>
        <v>#DIV/0!</v>
      </c>
      <c r="G907" s="57" t="e">
        <f t="shared" si="67"/>
        <v>#DIV/0!</v>
      </c>
      <c r="H907" s="129">
        <f>'Table 4 - Asset Cashflows'!D420+'Table 4 - Asset Cashflows'!E420</f>
        <v>0</v>
      </c>
    </row>
    <row r="908" spans="1:8" x14ac:dyDescent="0.25">
      <c r="A908" s="123">
        <f t="shared" si="65"/>
        <v>413</v>
      </c>
      <c r="B908" s="77">
        <f>(1+_xlfn.XLOOKUP(INT(($A908-1)/12)+1,'ZC Curve'!$B$8:$B$107,'ZC Curve'!U$9:U$108,,0))^(1/12)-1</f>
        <v>0</v>
      </c>
      <c r="C908" s="77" t="e">
        <f>(1+_xlfn.XLOOKUP(INT(($A908-1)/12)+1,'ZC Curve'!$B$8:$B$107,'ZC Curve'!V$9:V$108,,0))^(1/12)-1</f>
        <v>#DIV/0!</v>
      </c>
      <c r="D908" s="77" t="e">
        <f>(1+_xlfn.XLOOKUP(INT(($A908-1)/12)+1,'ZC Curve'!$B$8:$B$107,'ZC Curve'!W$9:W$108,,0))^(1/12)-1</f>
        <v>#DIV/0!</v>
      </c>
      <c r="E908" s="57">
        <f t="shared" si="68"/>
        <v>1</v>
      </c>
      <c r="F908" s="57" t="e">
        <f t="shared" si="66"/>
        <v>#DIV/0!</v>
      </c>
      <c r="G908" s="57" t="e">
        <f t="shared" si="67"/>
        <v>#DIV/0!</v>
      </c>
      <c r="H908" s="129">
        <f>'Table 4 - Asset Cashflows'!D421+'Table 4 - Asset Cashflows'!E421</f>
        <v>0</v>
      </c>
    </row>
    <row r="909" spans="1:8" x14ac:dyDescent="0.25">
      <c r="A909" s="123">
        <f t="shared" si="65"/>
        <v>414</v>
      </c>
      <c r="B909" s="77">
        <f>(1+_xlfn.XLOOKUP(INT(($A909-1)/12)+1,'ZC Curve'!$B$8:$B$107,'ZC Curve'!U$9:U$108,,0))^(1/12)-1</f>
        <v>0</v>
      </c>
      <c r="C909" s="77" t="e">
        <f>(1+_xlfn.XLOOKUP(INT(($A909-1)/12)+1,'ZC Curve'!$B$8:$B$107,'ZC Curve'!V$9:V$108,,0))^(1/12)-1</f>
        <v>#DIV/0!</v>
      </c>
      <c r="D909" s="77" t="e">
        <f>(1+_xlfn.XLOOKUP(INT(($A909-1)/12)+1,'ZC Curve'!$B$8:$B$107,'ZC Curve'!W$9:W$108,,0))^(1/12)-1</f>
        <v>#DIV/0!</v>
      </c>
      <c r="E909" s="57">
        <f t="shared" si="68"/>
        <v>1</v>
      </c>
      <c r="F909" s="57" t="e">
        <f t="shared" si="66"/>
        <v>#DIV/0!</v>
      </c>
      <c r="G909" s="57" t="e">
        <f t="shared" si="67"/>
        <v>#DIV/0!</v>
      </c>
      <c r="H909" s="129">
        <f>'Table 4 - Asset Cashflows'!D422+'Table 4 - Asset Cashflows'!E422</f>
        <v>0</v>
      </c>
    </row>
    <row r="910" spans="1:8" x14ac:dyDescent="0.25">
      <c r="A910" s="123">
        <f t="shared" si="65"/>
        <v>415</v>
      </c>
      <c r="B910" s="77">
        <f>(1+_xlfn.XLOOKUP(INT(($A910-1)/12)+1,'ZC Curve'!$B$8:$B$107,'ZC Curve'!U$9:U$108,,0))^(1/12)-1</f>
        <v>0</v>
      </c>
      <c r="C910" s="77" t="e">
        <f>(1+_xlfn.XLOOKUP(INT(($A910-1)/12)+1,'ZC Curve'!$B$8:$B$107,'ZC Curve'!V$9:V$108,,0))^(1/12)-1</f>
        <v>#DIV/0!</v>
      </c>
      <c r="D910" s="77" t="e">
        <f>(1+_xlfn.XLOOKUP(INT(($A910-1)/12)+1,'ZC Curve'!$B$8:$B$107,'ZC Curve'!W$9:W$108,,0))^(1/12)-1</f>
        <v>#DIV/0!</v>
      </c>
      <c r="E910" s="57">
        <f t="shared" si="68"/>
        <v>1</v>
      </c>
      <c r="F910" s="57" t="e">
        <f t="shared" si="66"/>
        <v>#DIV/0!</v>
      </c>
      <c r="G910" s="57" t="e">
        <f t="shared" si="67"/>
        <v>#DIV/0!</v>
      </c>
      <c r="H910" s="129">
        <f>'Table 4 - Asset Cashflows'!D423+'Table 4 - Asset Cashflows'!E423</f>
        <v>0</v>
      </c>
    </row>
    <row r="911" spans="1:8" x14ac:dyDescent="0.25">
      <c r="A911" s="123">
        <f t="shared" si="65"/>
        <v>416</v>
      </c>
      <c r="B911" s="77">
        <f>(1+_xlfn.XLOOKUP(INT(($A911-1)/12)+1,'ZC Curve'!$B$8:$B$107,'ZC Curve'!U$9:U$108,,0))^(1/12)-1</f>
        <v>0</v>
      </c>
      <c r="C911" s="77" t="e">
        <f>(1+_xlfn.XLOOKUP(INT(($A911-1)/12)+1,'ZC Curve'!$B$8:$B$107,'ZC Curve'!V$9:V$108,,0))^(1/12)-1</f>
        <v>#DIV/0!</v>
      </c>
      <c r="D911" s="77" t="e">
        <f>(1+_xlfn.XLOOKUP(INT(($A911-1)/12)+1,'ZC Curve'!$B$8:$B$107,'ZC Curve'!W$9:W$108,,0))^(1/12)-1</f>
        <v>#DIV/0!</v>
      </c>
      <c r="E911" s="57">
        <f t="shared" si="68"/>
        <v>1</v>
      </c>
      <c r="F911" s="57" t="e">
        <f t="shared" si="66"/>
        <v>#DIV/0!</v>
      </c>
      <c r="G911" s="57" t="e">
        <f t="shared" si="67"/>
        <v>#DIV/0!</v>
      </c>
      <c r="H911" s="129">
        <f>'Table 4 - Asset Cashflows'!D424+'Table 4 - Asset Cashflows'!E424</f>
        <v>0</v>
      </c>
    </row>
    <row r="912" spans="1:8" x14ac:dyDescent="0.25">
      <c r="A912" s="123">
        <f t="shared" si="65"/>
        <v>417</v>
      </c>
      <c r="B912" s="77">
        <f>(1+_xlfn.XLOOKUP(INT(($A912-1)/12)+1,'ZC Curve'!$B$8:$B$107,'ZC Curve'!U$9:U$108,,0))^(1/12)-1</f>
        <v>0</v>
      </c>
      <c r="C912" s="77" t="e">
        <f>(1+_xlfn.XLOOKUP(INT(($A912-1)/12)+1,'ZC Curve'!$B$8:$B$107,'ZC Curve'!V$9:V$108,,0))^(1/12)-1</f>
        <v>#DIV/0!</v>
      </c>
      <c r="D912" s="77" t="e">
        <f>(1+_xlfn.XLOOKUP(INT(($A912-1)/12)+1,'ZC Curve'!$B$8:$B$107,'ZC Curve'!W$9:W$108,,0))^(1/12)-1</f>
        <v>#DIV/0!</v>
      </c>
      <c r="E912" s="57">
        <f t="shared" si="68"/>
        <v>1</v>
      </c>
      <c r="F912" s="57" t="e">
        <f t="shared" si="66"/>
        <v>#DIV/0!</v>
      </c>
      <c r="G912" s="57" t="e">
        <f t="shared" si="67"/>
        <v>#DIV/0!</v>
      </c>
      <c r="H912" s="129">
        <f>'Table 4 - Asset Cashflows'!D425+'Table 4 - Asset Cashflows'!E425</f>
        <v>0</v>
      </c>
    </row>
    <row r="913" spans="1:8" x14ac:dyDescent="0.25">
      <c r="A913" s="123">
        <f t="shared" si="65"/>
        <v>418</v>
      </c>
      <c r="B913" s="77">
        <f>(1+_xlfn.XLOOKUP(INT(($A913-1)/12)+1,'ZC Curve'!$B$8:$B$107,'ZC Curve'!U$9:U$108,,0))^(1/12)-1</f>
        <v>0</v>
      </c>
      <c r="C913" s="77" t="e">
        <f>(1+_xlfn.XLOOKUP(INT(($A913-1)/12)+1,'ZC Curve'!$B$8:$B$107,'ZC Curve'!V$9:V$108,,0))^(1/12)-1</f>
        <v>#DIV/0!</v>
      </c>
      <c r="D913" s="77" t="e">
        <f>(1+_xlfn.XLOOKUP(INT(($A913-1)/12)+1,'ZC Curve'!$B$8:$B$107,'ZC Curve'!W$9:W$108,,0))^(1/12)-1</f>
        <v>#DIV/0!</v>
      </c>
      <c r="E913" s="57">
        <f t="shared" si="68"/>
        <v>1</v>
      </c>
      <c r="F913" s="57" t="e">
        <f t="shared" si="66"/>
        <v>#DIV/0!</v>
      </c>
      <c r="G913" s="57" t="e">
        <f t="shared" si="67"/>
        <v>#DIV/0!</v>
      </c>
      <c r="H913" s="129">
        <f>'Table 4 - Asset Cashflows'!D426+'Table 4 - Asset Cashflows'!E426</f>
        <v>0</v>
      </c>
    </row>
    <row r="914" spans="1:8" x14ac:dyDescent="0.25">
      <c r="A914" s="123">
        <f t="shared" si="65"/>
        <v>419</v>
      </c>
      <c r="B914" s="77">
        <f>(1+_xlfn.XLOOKUP(INT(($A914-1)/12)+1,'ZC Curve'!$B$8:$B$107,'ZC Curve'!U$9:U$108,,0))^(1/12)-1</f>
        <v>0</v>
      </c>
      <c r="C914" s="77" t="e">
        <f>(1+_xlfn.XLOOKUP(INT(($A914-1)/12)+1,'ZC Curve'!$B$8:$B$107,'ZC Curve'!V$9:V$108,,0))^(1/12)-1</f>
        <v>#DIV/0!</v>
      </c>
      <c r="D914" s="77" t="e">
        <f>(1+_xlfn.XLOOKUP(INT(($A914-1)/12)+1,'ZC Curve'!$B$8:$B$107,'ZC Curve'!W$9:W$108,,0))^(1/12)-1</f>
        <v>#DIV/0!</v>
      </c>
      <c r="E914" s="57">
        <f t="shared" si="68"/>
        <v>1</v>
      </c>
      <c r="F914" s="57" t="e">
        <f t="shared" si="66"/>
        <v>#DIV/0!</v>
      </c>
      <c r="G914" s="57" t="e">
        <f t="shared" si="67"/>
        <v>#DIV/0!</v>
      </c>
      <c r="H914" s="129">
        <f>'Table 4 - Asset Cashflows'!D427+'Table 4 - Asset Cashflows'!E427</f>
        <v>0</v>
      </c>
    </row>
    <row r="915" spans="1:8" x14ac:dyDescent="0.25">
      <c r="A915" s="123">
        <f t="shared" si="65"/>
        <v>420</v>
      </c>
      <c r="B915" s="77">
        <f>(1+_xlfn.XLOOKUP(INT(($A915-1)/12)+1,'ZC Curve'!$B$8:$B$107,'ZC Curve'!U$9:U$108,,0))^(1/12)-1</f>
        <v>0</v>
      </c>
      <c r="C915" s="77" t="e">
        <f>(1+_xlfn.XLOOKUP(INT(($A915-1)/12)+1,'ZC Curve'!$B$8:$B$107,'ZC Curve'!V$9:V$108,,0))^(1/12)-1</f>
        <v>#DIV/0!</v>
      </c>
      <c r="D915" s="77" t="e">
        <f>(1+_xlfn.XLOOKUP(INT(($A915-1)/12)+1,'ZC Curve'!$B$8:$B$107,'ZC Curve'!W$9:W$108,,0))^(1/12)-1</f>
        <v>#DIV/0!</v>
      </c>
      <c r="E915" s="57">
        <f t="shared" si="68"/>
        <v>1</v>
      </c>
      <c r="F915" s="57" t="e">
        <f t="shared" si="66"/>
        <v>#DIV/0!</v>
      </c>
      <c r="G915" s="57" t="e">
        <f t="shared" si="67"/>
        <v>#DIV/0!</v>
      </c>
      <c r="H915" s="129">
        <f>'Table 4 - Asset Cashflows'!D428+'Table 4 - Asset Cashflows'!E428</f>
        <v>0</v>
      </c>
    </row>
    <row r="916" spans="1:8" x14ac:dyDescent="0.25">
      <c r="A916" s="123">
        <f t="shared" si="65"/>
        <v>421</v>
      </c>
      <c r="B916" s="77">
        <f>(1+_xlfn.XLOOKUP(INT(($A916-1)/12)+1,'ZC Curve'!$B$8:$B$107,'ZC Curve'!U$9:U$108,,0))^(1/12)-1</f>
        <v>0</v>
      </c>
      <c r="C916" s="77" t="e">
        <f>(1+_xlfn.XLOOKUP(INT(($A916-1)/12)+1,'ZC Curve'!$B$8:$B$107,'ZC Curve'!V$9:V$108,,0))^(1/12)-1</f>
        <v>#DIV/0!</v>
      </c>
      <c r="D916" s="77" t="e">
        <f>(1+_xlfn.XLOOKUP(INT(($A916-1)/12)+1,'ZC Curve'!$B$8:$B$107,'ZC Curve'!W$9:W$108,,0))^(1/12)-1</f>
        <v>#DIV/0!</v>
      </c>
      <c r="E916" s="57">
        <f t="shared" si="68"/>
        <v>1</v>
      </c>
      <c r="F916" s="57" t="e">
        <f t="shared" si="66"/>
        <v>#DIV/0!</v>
      </c>
      <c r="G916" s="57" t="e">
        <f t="shared" si="67"/>
        <v>#DIV/0!</v>
      </c>
      <c r="H916" s="129">
        <f>'Table 4 - Asset Cashflows'!D429+'Table 4 - Asset Cashflows'!E429</f>
        <v>0</v>
      </c>
    </row>
    <row r="917" spans="1:8" x14ac:dyDescent="0.25">
      <c r="A917" s="123">
        <f t="shared" si="65"/>
        <v>422</v>
      </c>
      <c r="B917" s="77">
        <f>(1+_xlfn.XLOOKUP(INT(($A917-1)/12)+1,'ZC Curve'!$B$8:$B$107,'ZC Curve'!U$9:U$108,,0))^(1/12)-1</f>
        <v>0</v>
      </c>
      <c r="C917" s="77" t="e">
        <f>(1+_xlfn.XLOOKUP(INT(($A917-1)/12)+1,'ZC Curve'!$B$8:$B$107,'ZC Curve'!V$9:V$108,,0))^(1/12)-1</f>
        <v>#DIV/0!</v>
      </c>
      <c r="D917" s="77" t="e">
        <f>(1+_xlfn.XLOOKUP(INT(($A917-1)/12)+1,'ZC Curve'!$B$8:$B$107,'ZC Curve'!W$9:W$108,,0))^(1/12)-1</f>
        <v>#DIV/0!</v>
      </c>
      <c r="E917" s="57">
        <f t="shared" si="68"/>
        <v>1</v>
      </c>
      <c r="F917" s="57" t="e">
        <f t="shared" si="66"/>
        <v>#DIV/0!</v>
      </c>
      <c r="G917" s="57" t="e">
        <f t="shared" si="67"/>
        <v>#DIV/0!</v>
      </c>
      <c r="H917" s="129">
        <f>'Table 4 - Asset Cashflows'!D430+'Table 4 - Asset Cashflows'!E430</f>
        <v>0</v>
      </c>
    </row>
    <row r="918" spans="1:8" x14ac:dyDescent="0.25">
      <c r="A918" s="123">
        <f t="shared" si="65"/>
        <v>423</v>
      </c>
      <c r="B918" s="77">
        <f>(1+_xlfn.XLOOKUP(INT(($A918-1)/12)+1,'ZC Curve'!$B$8:$B$107,'ZC Curve'!U$9:U$108,,0))^(1/12)-1</f>
        <v>0</v>
      </c>
      <c r="C918" s="77" t="e">
        <f>(1+_xlfn.XLOOKUP(INT(($A918-1)/12)+1,'ZC Curve'!$B$8:$B$107,'ZC Curve'!V$9:V$108,,0))^(1/12)-1</f>
        <v>#DIV/0!</v>
      </c>
      <c r="D918" s="77" t="e">
        <f>(1+_xlfn.XLOOKUP(INT(($A918-1)/12)+1,'ZC Curve'!$B$8:$B$107,'ZC Curve'!W$9:W$108,,0))^(1/12)-1</f>
        <v>#DIV/0!</v>
      </c>
      <c r="E918" s="57">
        <f t="shared" si="68"/>
        <v>1</v>
      </c>
      <c r="F918" s="57" t="e">
        <f t="shared" si="66"/>
        <v>#DIV/0!</v>
      </c>
      <c r="G918" s="57" t="e">
        <f t="shared" si="67"/>
        <v>#DIV/0!</v>
      </c>
      <c r="H918" s="129">
        <f>'Table 4 - Asset Cashflows'!D431+'Table 4 - Asset Cashflows'!E431</f>
        <v>0</v>
      </c>
    </row>
    <row r="919" spans="1:8" x14ac:dyDescent="0.25">
      <c r="A919" s="123">
        <f t="shared" si="65"/>
        <v>424</v>
      </c>
      <c r="B919" s="77">
        <f>(1+_xlfn.XLOOKUP(INT(($A919-1)/12)+1,'ZC Curve'!$B$8:$B$107,'ZC Curve'!U$9:U$108,,0))^(1/12)-1</f>
        <v>0</v>
      </c>
      <c r="C919" s="77" t="e">
        <f>(1+_xlfn.XLOOKUP(INT(($A919-1)/12)+1,'ZC Curve'!$B$8:$B$107,'ZC Curve'!V$9:V$108,,0))^(1/12)-1</f>
        <v>#DIV/0!</v>
      </c>
      <c r="D919" s="77" t="e">
        <f>(1+_xlfn.XLOOKUP(INT(($A919-1)/12)+1,'ZC Curve'!$B$8:$B$107,'ZC Curve'!W$9:W$108,,0))^(1/12)-1</f>
        <v>#DIV/0!</v>
      </c>
      <c r="E919" s="57">
        <f t="shared" si="68"/>
        <v>1</v>
      </c>
      <c r="F919" s="57" t="e">
        <f t="shared" si="66"/>
        <v>#DIV/0!</v>
      </c>
      <c r="G919" s="57" t="e">
        <f t="shared" si="67"/>
        <v>#DIV/0!</v>
      </c>
      <c r="H919" s="129">
        <f>'Table 4 - Asset Cashflows'!D432+'Table 4 - Asset Cashflows'!E432</f>
        <v>0</v>
      </c>
    </row>
    <row r="920" spans="1:8" x14ac:dyDescent="0.25">
      <c r="A920" s="123">
        <f t="shared" si="65"/>
        <v>425</v>
      </c>
      <c r="B920" s="77">
        <f>(1+_xlfn.XLOOKUP(INT(($A920-1)/12)+1,'ZC Curve'!$B$8:$B$107,'ZC Curve'!U$9:U$108,,0))^(1/12)-1</f>
        <v>0</v>
      </c>
      <c r="C920" s="77" t="e">
        <f>(1+_xlfn.XLOOKUP(INT(($A920-1)/12)+1,'ZC Curve'!$B$8:$B$107,'ZC Curve'!V$9:V$108,,0))^(1/12)-1</f>
        <v>#DIV/0!</v>
      </c>
      <c r="D920" s="77" t="e">
        <f>(1+_xlfn.XLOOKUP(INT(($A920-1)/12)+1,'ZC Curve'!$B$8:$B$107,'ZC Curve'!W$9:W$108,,0))^(1/12)-1</f>
        <v>#DIV/0!</v>
      </c>
      <c r="E920" s="57">
        <f t="shared" si="68"/>
        <v>1</v>
      </c>
      <c r="F920" s="57" t="e">
        <f t="shared" si="66"/>
        <v>#DIV/0!</v>
      </c>
      <c r="G920" s="57" t="e">
        <f t="shared" si="67"/>
        <v>#DIV/0!</v>
      </c>
      <c r="H920" s="129">
        <f>'Table 4 - Asset Cashflows'!D433+'Table 4 - Asset Cashflows'!E433</f>
        <v>0</v>
      </c>
    </row>
    <row r="921" spans="1:8" x14ac:dyDescent="0.25">
      <c r="A921" s="123">
        <f t="shared" si="65"/>
        <v>426</v>
      </c>
      <c r="B921" s="77">
        <f>(1+_xlfn.XLOOKUP(INT(($A921-1)/12)+1,'ZC Curve'!$B$8:$B$107,'ZC Curve'!U$9:U$108,,0))^(1/12)-1</f>
        <v>0</v>
      </c>
      <c r="C921" s="77" t="e">
        <f>(1+_xlfn.XLOOKUP(INT(($A921-1)/12)+1,'ZC Curve'!$B$8:$B$107,'ZC Curve'!V$9:V$108,,0))^(1/12)-1</f>
        <v>#DIV/0!</v>
      </c>
      <c r="D921" s="77" t="e">
        <f>(1+_xlfn.XLOOKUP(INT(($A921-1)/12)+1,'ZC Curve'!$B$8:$B$107,'ZC Curve'!W$9:W$108,,0))^(1/12)-1</f>
        <v>#DIV/0!</v>
      </c>
      <c r="E921" s="57">
        <f t="shared" si="68"/>
        <v>1</v>
      </c>
      <c r="F921" s="57" t="e">
        <f t="shared" si="66"/>
        <v>#DIV/0!</v>
      </c>
      <c r="G921" s="57" t="e">
        <f t="shared" si="67"/>
        <v>#DIV/0!</v>
      </c>
      <c r="H921" s="129">
        <f>'Table 4 - Asset Cashflows'!D434+'Table 4 - Asset Cashflows'!E434</f>
        <v>0</v>
      </c>
    </row>
    <row r="922" spans="1:8" x14ac:dyDescent="0.25">
      <c r="A922" s="123">
        <f t="shared" si="65"/>
        <v>427</v>
      </c>
      <c r="B922" s="77">
        <f>(1+_xlfn.XLOOKUP(INT(($A922-1)/12)+1,'ZC Curve'!$B$8:$B$107,'ZC Curve'!U$9:U$108,,0))^(1/12)-1</f>
        <v>0</v>
      </c>
      <c r="C922" s="77" t="e">
        <f>(1+_xlfn.XLOOKUP(INT(($A922-1)/12)+1,'ZC Curve'!$B$8:$B$107,'ZC Curve'!V$9:V$108,,0))^(1/12)-1</f>
        <v>#DIV/0!</v>
      </c>
      <c r="D922" s="77" t="e">
        <f>(1+_xlfn.XLOOKUP(INT(($A922-1)/12)+1,'ZC Curve'!$B$8:$B$107,'ZC Curve'!W$9:W$108,,0))^(1/12)-1</f>
        <v>#DIV/0!</v>
      </c>
      <c r="E922" s="57">
        <f t="shared" si="68"/>
        <v>1</v>
      </c>
      <c r="F922" s="57" t="e">
        <f t="shared" si="66"/>
        <v>#DIV/0!</v>
      </c>
      <c r="G922" s="57" t="e">
        <f t="shared" si="67"/>
        <v>#DIV/0!</v>
      </c>
      <c r="H922" s="129">
        <f>'Table 4 - Asset Cashflows'!D435+'Table 4 - Asset Cashflows'!E435</f>
        <v>0</v>
      </c>
    </row>
    <row r="923" spans="1:8" x14ac:dyDescent="0.25">
      <c r="A923" s="123">
        <f t="shared" si="65"/>
        <v>428</v>
      </c>
      <c r="B923" s="77">
        <f>(1+_xlfn.XLOOKUP(INT(($A923-1)/12)+1,'ZC Curve'!$B$8:$B$107,'ZC Curve'!U$9:U$108,,0))^(1/12)-1</f>
        <v>0</v>
      </c>
      <c r="C923" s="77" t="e">
        <f>(1+_xlfn.XLOOKUP(INT(($A923-1)/12)+1,'ZC Curve'!$B$8:$B$107,'ZC Curve'!V$9:V$108,,0))^(1/12)-1</f>
        <v>#DIV/0!</v>
      </c>
      <c r="D923" s="77" t="e">
        <f>(1+_xlfn.XLOOKUP(INT(($A923-1)/12)+1,'ZC Curve'!$B$8:$B$107,'ZC Curve'!W$9:W$108,,0))^(1/12)-1</f>
        <v>#DIV/0!</v>
      </c>
      <c r="E923" s="57">
        <f t="shared" si="68"/>
        <v>1</v>
      </c>
      <c r="F923" s="57" t="e">
        <f t="shared" si="66"/>
        <v>#DIV/0!</v>
      </c>
      <c r="G923" s="57" t="e">
        <f t="shared" si="67"/>
        <v>#DIV/0!</v>
      </c>
      <c r="H923" s="129">
        <f>'Table 4 - Asset Cashflows'!D436+'Table 4 - Asset Cashflows'!E436</f>
        <v>0</v>
      </c>
    </row>
    <row r="924" spans="1:8" x14ac:dyDescent="0.25">
      <c r="A924" s="123">
        <f t="shared" si="65"/>
        <v>429</v>
      </c>
      <c r="B924" s="77">
        <f>(1+_xlfn.XLOOKUP(INT(($A924-1)/12)+1,'ZC Curve'!$B$8:$B$107,'ZC Curve'!U$9:U$108,,0))^(1/12)-1</f>
        <v>0</v>
      </c>
      <c r="C924" s="77" t="e">
        <f>(1+_xlfn.XLOOKUP(INT(($A924-1)/12)+1,'ZC Curve'!$B$8:$B$107,'ZC Curve'!V$9:V$108,,0))^(1/12)-1</f>
        <v>#DIV/0!</v>
      </c>
      <c r="D924" s="77" t="e">
        <f>(1+_xlfn.XLOOKUP(INT(($A924-1)/12)+1,'ZC Curve'!$B$8:$B$107,'ZC Curve'!W$9:W$108,,0))^(1/12)-1</f>
        <v>#DIV/0!</v>
      </c>
      <c r="E924" s="57">
        <f t="shared" si="68"/>
        <v>1</v>
      </c>
      <c r="F924" s="57" t="e">
        <f t="shared" si="66"/>
        <v>#DIV/0!</v>
      </c>
      <c r="G924" s="57" t="e">
        <f t="shared" si="67"/>
        <v>#DIV/0!</v>
      </c>
      <c r="H924" s="129">
        <f>'Table 4 - Asset Cashflows'!D437+'Table 4 - Asset Cashflows'!E437</f>
        <v>0</v>
      </c>
    </row>
    <row r="925" spans="1:8" x14ac:dyDescent="0.25">
      <c r="A925" s="123">
        <f t="shared" si="65"/>
        <v>430</v>
      </c>
      <c r="B925" s="77">
        <f>(1+_xlfn.XLOOKUP(INT(($A925-1)/12)+1,'ZC Curve'!$B$8:$B$107,'ZC Curve'!U$9:U$108,,0))^(1/12)-1</f>
        <v>0</v>
      </c>
      <c r="C925" s="77" t="e">
        <f>(1+_xlfn.XLOOKUP(INT(($A925-1)/12)+1,'ZC Curve'!$B$8:$B$107,'ZC Curve'!V$9:V$108,,0))^(1/12)-1</f>
        <v>#DIV/0!</v>
      </c>
      <c r="D925" s="77" t="e">
        <f>(1+_xlfn.XLOOKUP(INT(($A925-1)/12)+1,'ZC Curve'!$B$8:$B$107,'ZC Curve'!W$9:W$108,,0))^(1/12)-1</f>
        <v>#DIV/0!</v>
      </c>
      <c r="E925" s="57">
        <f t="shared" si="68"/>
        <v>1</v>
      </c>
      <c r="F925" s="57" t="e">
        <f t="shared" si="66"/>
        <v>#DIV/0!</v>
      </c>
      <c r="G925" s="57" t="e">
        <f t="shared" si="67"/>
        <v>#DIV/0!</v>
      </c>
      <c r="H925" s="129">
        <f>'Table 4 - Asset Cashflows'!D438+'Table 4 - Asset Cashflows'!E438</f>
        <v>0</v>
      </c>
    </row>
    <row r="926" spans="1:8" x14ac:dyDescent="0.25">
      <c r="A926" s="123">
        <f t="shared" si="65"/>
        <v>431</v>
      </c>
      <c r="B926" s="77">
        <f>(1+_xlfn.XLOOKUP(INT(($A926-1)/12)+1,'ZC Curve'!$B$8:$B$107,'ZC Curve'!U$9:U$108,,0))^(1/12)-1</f>
        <v>0</v>
      </c>
      <c r="C926" s="77" t="e">
        <f>(1+_xlfn.XLOOKUP(INT(($A926-1)/12)+1,'ZC Curve'!$B$8:$B$107,'ZC Curve'!V$9:V$108,,0))^(1/12)-1</f>
        <v>#DIV/0!</v>
      </c>
      <c r="D926" s="77" t="e">
        <f>(1+_xlfn.XLOOKUP(INT(($A926-1)/12)+1,'ZC Curve'!$B$8:$B$107,'ZC Curve'!W$9:W$108,,0))^(1/12)-1</f>
        <v>#DIV/0!</v>
      </c>
      <c r="E926" s="57">
        <f t="shared" si="68"/>
        <v>1</v>
      </c>
      <c r="F926" s="57" t="e">
        <f t="shared" si="66"/>
        <v>#DIV/0!</v>
      </c>
      <c r="G926" s="57" t="e">
        <f t="shared" si="67"/>
        <v>#DIV/0!</v>
      </c>
      <c r="H926" s="129">
        <f>'Table 4 - Asset Cashflows'!D439+'Table 4 - Asset Cashflows'!E439</f>
        <v>0</v>
      </c>
    </row>
    <row r="927" spans="1:8" x14ac:dyDescent="0.25">
      <c r="A927" s="123">
        <f t="shared" si="65"/>
        <v>432</v>
      </c>
      <c r="B927" s="77">
        <f>(1+_xlfn.XLOOKUP(INT(($A927-1)/12)+1,'ZC Curve'!$B$8:$B$107,'ZC Curve'!U$9:U$108,,0))^(1/12)-1</f>
        <v>0</v>
      </c>
      <c r="C927" s="77" t="e">
        <f>(1+_xlfn.XLOOKUP(INT(($A927-1)/12)+1,'ZC Curve'!$B$8:$B$107,'ZC Curve'!V$9:V$108,,0))^(1/12)-1</f>
        <v>#DIV/0!</v>
      </c>
      <c r="D927" s="77" t="e">
        <f>(1+_xlfn.XLOOKUP(INT(($A927-1)/12)+1,'ZC Curve'!$B$8:$B$107,'ZC Curve'!W$9:W$108,,0))^(1/12)-1</f>
        <v>#DIV/0!</v>
      </c>
      <c r="E927" s="57">
        <f t="shared" si="68"/>
        <v>1</v>
      </c>
      <c r="F927" s="57" t="e">
        <f t="shared" si="66"/>
        <v>#DIV/0!</v>
      </c>
      <c r="G927" s="57" t="e">
        <f t="shared" si="67"/>
        <v>#DIV/0!</v>
      </c>
      <c r="H927" s="129">
        <f>'Table 4 - Asset Cashflows'!D440+'Table 4 - Asset Cashflows'!E440</f>
        <v>0</v>
      </c>
    </row>
    <row r="928" spans="1:8" x14ac:dyDescent="0.25">
      <c r="A928" s="123">
        <f t="shared" si="65"/>
        <v>433</v>
      </c>
      <c r="B928" s="77">
        <f>(1+_xlfn.XLOOKUP(INT(($A928-1)/12)+1,'ZC Curve'!$B$8:$B$107,'ZC Curve'!U$9:U$108,,0))^(1/12)-1</f>
        <v>0</v>
      </c>
      <c r="C928" s="77" t="e">
        <f>(1+_xlfn.XLOOKUP(INT(($A928-1)/12)+1,'ZC Curve'!$B$8:$B$107,'ZC Curve'!V$9:V$108,,0))^(1/12)-1</f>
        <v>#DIV/0!</v>
      </c>
      <c r="D928" s="77" t="e">
        <f>(1+_xlfn.XLOOKUP(INT(($A928-1)/12)+1,'ZC Curve'!$B$8:$B$107,'ZC Curve'!W$9:W$108,,0))^(1/12)-1</f>
        <v>#DIV/0!</v>
      </c>
      <c r="E928" s="57">
        <f t="shared" si="68"/>
        <v>1</v>
      </c>
      <c r="F928" s="57" t="e">
        <f t="shared" si="66"/>
        <v>#DIV/0!</v>
      </c>
      <c r="G928" s="57" t="e">
        <f t="shared" si="67"/>
        <v>#DIV/0!</v>
      </c>
      <c r="H928" s="129">
        <f>'Table 4 - Asset Cashflows'!D441+'Table 4 - Asset Cashflows'!E441</f>
        <v>0</v>
      </c>
    </row>
    <row r="929" spans="1:8" x14ac:dyDescent="0.25">
      <c r="A929" s="123">
        <f t="shared" si="65"/>
        <v>434</v>
      </c>
      <c r="B929" s="77">
        <f>(1+_xlfn.XLOOKUP(INT(($A929-1)/12)+1,'ZC Curve'!$B$8:$B$107,'ZC Curve'!U$9:U$108,,0))^(1/12)-1</f>
        <v>0</v>
      </c>
      <c r="C929" s="77" t="e">
        <f>(1+_xlfn.XLOOKUP(INT(($A929-1)/12)+1,'ZC Curve'!$B$8:$B$107,'ZC Curve'!V$9:V$108,,0))^(1/12)-1</f>
        <v>#DIV/0!</v>
      </c>
      <c r="D929" s="77" t="e">
        <f>(1+_xlfn.XLOOKUP(INT(($A929-1)/12)+1,'ZC Curve'!$B$8:$B$107,'ZC Curve'!W$9:W$108,,0))^(1/12)-1</f>
        <v>#DIV/0!</v>
      </c>
      <c r="E929" s="57">
        <f t="shared" si="68"/>
        <v>1</v>
      </c>
      <c r="F929" s="57" t="e">
        <f t="shared" si="66"/>
        <v>#DIV/0!</v>
      </c>
      <c r="G929" s="57" t="e">
        <f t="shared" si="67"/>
        <v>#DIV/0!</v>
      </c>
      <c r="H929" s="129">
        <f>'Table 4 - Asset Cashflows'!D442+'Table 4 - Asset Cashflows'!E442</f>
        <v>0</v>
      </c>
    </row>
    <row r="930" spans="1:8" x14ac:dyDescent="0.25">
      <c r="A930" s="123">
        <f t="shared" si="65"/>
        <v>435</v>
      </c>
      <c r="B930" s="77">
        <f>(1+_xlfn.XLOOKUP(INT(($A930-1)/12)+1,'ZC Curve'!$B$8:$B$107,'ZC Curve'!U$9:U$108,,0))^(1/12)-1</f>
        <v>0</v>
      </c>
      <c r="C930" s="77" t="e">
        <f>(1+_xlfn.XLOOKUP(INT(($A930-1)/12)+1,'ZC Curve'!$B$8:$B$107,'ZC Curve'!V$9:V$108,,0))^(1/12)-1</f>
        <v>#DIV/0!</v>
      </c>
      <c r="D930" s="77" t="e">
        <f>(1+_xlfn.XLOOKUP(INT(($A930-1)/12)+1,'ZC Curve'!$B$8:$B$107,'ZC Curve'!W$9:W$108,,0))^(1/12)-1</f>
        <v>#DIV/0!</v>
      </c>
      <c r="E930" s="57">
        <f t="shared" si="68"/>
        <v>1</v>
      </c>
      <c r="F930" s="57" t="e">
        <f t="shared" si="66"/>
        <v>#DIV/0!</v>
      </c>
      <c r="G930" s="57" t="e">
        <f t="shared" si="67"/>
        <v>#DIV/0!</v>
      </c>
      <c r="H930" s="129">
        <f>'Table 4 - Asset Cashflows'!D443+'Table 4 - Asset Cashflows'!E443</f>
        <v>0</v>
      </c>
    </row>
    <row r="931" spans="1:8" x14ac:dyDescent="0.25">
      <c r="A931" s="123">
        <f t="shared" si="65"/>
        <v>436</v>
      </c>
      <c r="B931" s="77">
        <f>(1+_xlfn.XLOOKUP(INT(($A931-1)/12)+1,'ZC Curve'!$B$8:$B$107,'ZC Curve'!U$9:U$108,,0))^(1/12)-1</f>
        <v>0</v>
      </c>
      <c r="C931" s="77" t="e">
        <f>(1+_xlfn.XLOOKUP(INT(($A931-1)/12)+1,'ZC Curve'!$B$8:$B$107,'ZC Curve'!V$9:V$108,,0))^(1/12)-1</f>
        <v>#DIV/0!</v>
      </c>
      <c r="D931" s="77" t="e">
        <f>(1+_xlfn.XLOOKUP(INT(($A931-1)/12)+1,'ZC Curve'!$B$8:$B$107,'ZC Curve'!W$9:W$108,,0))^(1/12)-1</f>
        <v>#DIV/0!</v>
      </c>
      <c r="E931" s="57">
        <f t="shared" si="68"/>
        <v>1</v>
      </c>
      <c r="F931" s="57" t="e">
        <f t="shared" si="66"/>
        <v>#DIV/0!</v>
      </c>
      <c r="G931" s="57" t="e">
        <f t="shared" si="67"/>
        <v>#DIV/0!</v>
      </c>
      <c r="H931" s="129">
        <f>'Table 4 - Asset Cashflows'!D444+'Table 4 - Asset Cashflows'!E444</f>
        <v>0</v>
      </c>
    </row>
    <row r="932" spans="1:8" x14ac:dyDescent="0.25">
      <c r="A932" s="123">
        <f t="shared" si="65"/>
        <v>437</v>
      </c>
      <c r="B932" s="77">
        <f>(1+_xlfn.XLOOKUP(INT(($A932-1)/12)+1,'ZC Curve'!$B$8:$B$107,'ZC Curve'!U$9:U$108,,0))^(1/12)-1</f>
        <v>0</v>
      </c>
      <c r="C932" s="77" t="e">
        <f>(1+_xlfn.XLOOKUP(INT(($A932-1)/12)+1,'ZC Curve'!$B$8:$B$107,'ZC Curve'!V$9:V$108,,0))^(1/12)-1</f>
        <v>#DIV/0!</v>
      </c>
      <c r="D932" s="77" t="e">
        <f>(1+_xlfn.XLOOKUP(INT(($A932-1)/12)+1,'ZC Curve'!$B$8:$B$107,'ZC Curve'!W$9:W$108,,0))^(1/12)-1</f>
        <v>#DIV/0!</v>
      </c>
      <c r="E932" s="57">
        <f t="shared" si="68"/>
        <v>1</v>
      </c>
      <c r="F932" s="57" t="e">
        <f t="shared" si="66"/>
        <v>#DIV/0!</v>
      </c>
      <c r="G932" s="57" t="e">
        <f t="shared" si="67"/>
        <v>#DIV/0!</v>
      </c>
      <c r="H932" s="129">
        <f>'Table 4 - Asset Cashflows'!D445+'Table 4 - Asset Cashflows'!E445</f>
        <v>0</v>
      </c>
    </row>
    <row r="933" spans="1:8" x14ac:dyDescent="0.25">
      <c r="A933" s="123">
        <f t="shared" si="65"/>
        <v>438</v>
      </c>
      <c r="B933" s="77">
        <f>(1+_xlfn.XLOOKUP(INT(($A933-1)/12)+1,'ZC Curve'!$B$8:$B$107,'ZC Curve'!U$9:U$108,,0))^(1/12)-1</f>
        <v>0</v>
      </c>
      <c r="C933" s="77" t="e">
        <f>(1+_xlfn.XLOOKUP(INT(($A933-1)/12)+1,'ZC Curve'!$B$8:$B$107,'ZC Curve'!V$9:V$108,,0))^(1/12)-1</f>
        <v>#DIV/0!</v>
      </c>
      <c r="D933" s="77" t="e">
        <f>(1+_xlfn.XLOOKUP(INT(($A933-1)/12)+1,'ZC Curve'!$B$8:$B$107,'ZC Curve'!W$9:W$108,,0))^(1/12)-1</f>
        <v>#DIV/0!</v>
      </c>
      <c r="E933" s="57">
        <f t="shared" si="68"/>
        <v>1</v>
      </c>
      <c r="F933" s="57" t="e">
        <f t="shared" si="66"/>
        <v>#DIV/0!</v>
      </c>
      <c r="G933" s="57" t="e">
        <f t="shared" si="67"/>
        <v>#DIV/0!</v>
      </c>
      <c r="H933" s="129">
        <f>'Table 4 - Asset Cashflows'!D446+'Table 4 - Asset Cashflows'!E446</f>
        <v>0</v>
      </c>
    </row>
    <row r="934" spans="1:8" x14ac:dyDescent="0.25">
      <c r="A934" s="123">
        <f t="shared" si="65"/>
        <v>439</v>
      </c>
      <c r="B934" s="77">
        <f>(1+_xlfn.XLOOKUP(INT(($A934-1)/12)+1,'ZC Curve'!$B$8:$B$107,'ZC Curve'!U$9:U$108,,0))^(1/12)-1</f>
        <v>0</v>
      </c>
      <c r="C934" s="77" t="e">
        <f>(1+_xlfn.XLOOKUP(INT(($A934-1)/12)+1,'ZC Curve'!$B$8:$B$107,'ZC Curve'!V$9:V$108,,0))^(1/12)-1</f>
        <v>#DIV/0!</v>
      </c>
      <c r="D934" s="77" t="e">
        <f>(1+_xlfn.XLOOKUP(INT(($A934-1)/12)+1,'ZC Curve'!$B$8:$B$107,'ZC Curve'!W$9:W$108,,0))^(1/12)-1</f>
        <v>#DIV/0!</v>
      </c>
      <c r="E934" s="57">
        <f t="shared" si="68"/>
        <v>1</v>
      </c>
      <c r="F934" s="57" t="e">
        <f t="shared" si="66"/>
        <v>#DIV/0!</v>
      </c>
      <c r="G934" s="57" t="e">
        <f t="shared" si="67"/>
        <v>#DIV/0!</v>
      </c>
      <c r="H934" s="129">
        <f>'Table 4 - Asset Cashflows'!D447+'Table 4 - Asset Cashflows'!E447</f>
        <v>0</v>
      </c>
    </row>
    <row r="935" spans="1:8" x14ac:dyDescent="0.25">
      <c r="A935" s="123">
        <f t="shared" si="65"/>
        <v>440</v>
      </c>
      <c r="B935" s="77">
        <f>(1+_xlfn.XLOOKUP(INT(($A935-1)/12)+1,'ZC Curve'!$B$8:$B$107,'ZC Curve'!U$9:U$108,,0))^(1/12)-1</f>
        <v>0</v>
      </c>
      <c r="C935" s="77" t="e">
        <f>(1+_xlfn.XLOOKUP(INT(($A935-1)/12)+1,'ZC Curve'!$B$8:$B$107,'ZC Curve'!V$9:V$108,,0))^(1/12)-1</f>
        <v>#DIV/0!</v>
      </c>
      <c r="D935" s="77" t="e">
        <f>(1+_xlfn.XLOOKUP(INT(($A935-1)/12)+1,'ZC Curve'!$B$8:$B$107,'ZC Curve'!W$9:W$108,,0))^(1/12)-1</f>
        <v>#DIV/0!</v>
      </c>
      <c r="E935" s="57">
        <f t="shared" si="68"/>
        <v>1</v>
      </c>
      <c r="F935" s="57" t="e">
        <f t="shared" si="66"/>
        <v>#DIV/0!</v>
      </c>
      <c r="G935" s="57" t="e">
        <f t="shared" si="67"/>
        <v>#DIV/0!</v>
      </c>
      <c r="H935" s="129">
        <f>'Table 4 - Asset Cashflows'!D448+'Table 4 - Asset Cashflows'!E448</f>
        <v>0</v>
      </c>
    </row>
    <row r="936" spans="1:8" x14ac:dyDescent="0.25">
      <c r="A936" s="123">
        <f t="shared" si="65"/>
        <v>441</v>
      </c>
      <c r="B936" s="77">
        <f>(1+_xlfn.XLOOKUP(INT(($A936-1)/12)+1,'ZC Curve'!$B$8:$B$107,'ZC Curve'!U$9:U$108,,0))^(1/12)-1</f>
        <v>0</v>
      </c>
      <c r="C936" s="77" t="e">
        <f>(1+_xlfn.XLOOKUP(INT(($A936-1)/12)+1,'ZC Curve'!$B$8:$B$107,'ZC Curve'!V$9:V$108,,0))^(1/12)-1</f>
        <v>#DIV/0!</v>
      </c>
      <c r="D936" s="77" t="e">
        <f>(1+_xlfn.XLOOKUP(INT(($A936-1)/12)+1,'ZC Curve'!$B$8:$B$107,'ZC Curve'!W$9:W$108,,0))^(1/12)-1</f>
        <v>#DIV/0!</v>
      </c>
      <c r="E936" s="57">
        <f t="shared" si="68"/>
        <v>1</v>
      </c>
      <c r="F936" s="57" t="e">
        <f t="shared" si="66"/>
        <v>#DIV/0!</v>
      </c>
      <c r="G936" s="57" t="e">
        <f t="shared" si="67"/>
        <v>#DIV/0!</v>
      </c>
      <c r="H936" s="129">
        <f>'Table 4 - Asset Cashflows'!D449+'Table 4 - Asset Cashflows'!E449</f>
        <v>0</v>
      </c>
    </row>
    <row r="937" spans="1:8" x14ac:dyDescent="0.25">
      <c r="A937" s="123">
        <f t="shared" si="65"/>
        <v>442</v>
      </c>
      <c r="B937" s="77">
        <f>(1+_xlfn.XLOOKUP(INT(($A937-1)/12)+1,'ZC Curve'!$B$8:$B$107,'ZC Curve'!U$9:U$108,,0))^(1/12)-1</f>
        <v>0</v>
      </c>
      <c r="C937" s="77" t="e">
        <f>(1+_xlfn.XLOOKUP(INT(($A937-1)/12)+1,'ZC Curve'!$B$8:$B$107,'ZC Curve'!V$9:V$108,,0))^(1/12)-1</f>
        <v>#DIV/0!</v>
      </c>
      <c r="D937" s="77" t="e">
        <f>(1+_xlfn.XLOOKUP(INT(($A937-1)/12)+1,'ZC Curve'!$B$8:$B$107,'ZC Curve'!W$9:W$108,,0))^(1/12)-1</f>
        <v>#DIV/0!</v>
      </c>
      <c r="E937" s="57">
        <f t="shared" si="68"/>
        <v>1</v>
      </c>
      <c r="F937" s="57" t="e">
        <f t="shared" si="66"/>
        <v>#DIV/0!</v>
      </c>
      <c r="G937" s="57" t="e">
        <f t="shared" si="67"/>
        <v>#DIV/0!</v>
      </c>
      <c r="H937" s="129">
        <f>'Table 4 - Asset Cashflows'!D450+'Table 4 - Asset Cashflows'!E450</f>
        <v>0</v>
      </c>
    </row>
    <row r="938" spans="1:8" x14ac:dyDescent="0.25">
      <c r="A938" s="123">
        <f t="shared" si="65"/>
        <v>443</v>
      </c>
      <c r="B938" s="77">
        <f>(1+_xlfn.XLOOKUP(INT(($A938-1)/12)+1,'ZC Curve'!$B$8:$B$107,'ZC Curve'!U$9:U$108,,0))^(1/12)-1</f>
        <v>0</v>
      </c>
      <c r="C938" s="77" t="e">
        <f>(1+_xlfn.XLOOKUP(INT(($A938-1)/12)+1,'ZC Curve'!$B$8:$B$107,'ZC Curve'!V$9:V$108,,0))^(1/12)-1</f>
        <v>#DIV/0!</v>
      </c>
      <c r="D938" s="77" t="e">
        <f>(1+_xlfn.XLOOKUP(INT(($A938-1)/12)+1,'ZC Curve'!$B$8:$B$107,'ZC Curve'!W$9:W$108,,0))^(1/12)-1</f>
        <v>#DIV/0!</v>
      </c>
      <c r="E938" s="57">
        <f t="shared" si="68"/>
        <v>1</v>
      </c>
      <c r="F938" s="57" t="e">
        <f t="shared" si="66"/>
        <v>#DIV/0!</v>
      </c>
      <c r="G938" s="57" t="e">
        <f t="shared" si="67"/>
        <v>#DIV/0!</v>
      </c>
      <c r="H938" s="129">
        <f>'Table 4 - Asset Cashflows'!D451+'Table 4 - Asset Cashflows'!E451</f>
        <v>0</v>
      </c>
    </row>
    <row r="939" spans="1:8" x14ac:dyDescent="0.25">
      <c r="A939" s="123">
        <f t="shared" si="65"/>
        <v>444</v>
      </c>
      <c r="B939" s="77">
        <f>(1+_xlfn.XLOOKUP(INT(($A939-1)/12)+1,'ZC Curve'!$B$8:$B$107,'ZC Curve'!U$9:U$108,,0))^(1/12)-1</f>
        <v>0</v>
      </c>
      <c r="C939" s="77" t="e">
        <f>(1+_xlfn.XLOOKUP(INT(($A939-1)/12)+1,'ZC Curve'!$B$8:$B$107,'ZC Curve'!V$9:V$108,,0))^(1/12)-1</f>
        <v>#DIV/0!</v>
      </c>
      <c r="D939" s="77" t="e">
        <f>(1+_xlfn.XLOOKUP(INT(($A939-1)/12)+1,'ZC Curve'!$B$8:$B$107,'ZC Curve'!W$9:W$108,,0))^(1/12)-1</f>
        <v>#DIV/0!</v>
      </c>
      <c r="E939" s="57">
        <f t="shared" si="68"/>
        <v>1</v>
      </c>
      <c r="F939" s="57" t="e">
        <f t="shared" si="66"/>
        <v>#DIV/0!</v>
      </c>
      <c r="G939" s="57" t="e">
        <f t="shared" si="67"/>
        <v>#DIV/0!</v>
      </c>
      <c r="H939" s="129">
        <f>'Table 4 - Asset Cashflows'!D452+'Table 4 - Asset Cashflows'!E452</f>
        <v>0</v>
      </c>
    </row>
    <row r="940" spans="1:8" x14ac:dyDescent="0.25">
      <c r="A940" s="123">
        <f t="shared" si="65"/>
        <v>445</v>
      </c>
      <c r="B940" s="77">
        <f>(1+_xlfn.XLOOKUP(INT(($A940-1)/12)+1,'ZC Curve'!$B$8:$B$107,'ZC Curve'!U$9:U$108,,0))^(1/12)-1</f>
        <v>0</v>
      </c>
      <c r="C940" s="77" t="e">
        <f>(1+_xlfn.XLOOKUP(INT(($A940-1)/12)+1,'ZC Curve'!$B$8:$B$107,'ZC Curve'!V$9:V$108,,0))^(1/12)-1</f>
        <v>#DIV/0!</v>
      </c>
      <c r="D940" s="77" t="e">
        <f>(1+_xlfn.XLOOKUP(INT(($A940-1)/12)+1,'ZC Curve'!$B$8:$B$107,'ZC Curve'!W$9:W$108,,0))^(1/12)-1</f>
        <v>#DIV/0!</v>
      </c>
      <c r="E940" s="57">
        <f t="shared" si="68"/>
        <v>1</v>
      </c>
      <c r="F940" s="57" t="e">
        <f t="shared" si="66"/>
        <v>#DIV/0!</v>
      </c>
      <c r="G940" s="57" t="e">
        <f t="shared" si="67"/>
        <v>#DIV/0!</v>
      </c>
      <c r="H940" s="129">
        <f>'Table 4 - Asset Cashflows'!D453+'Table 4 - Asset Cashflows'!E453</f>
        <v>0</v>
      </c>
    </row>
    <row r="941" spans="1:8" x14ac:dyDescent="0.25">
      <c r="A941" s="123">
        <f t="shared" si="65"/>
        <v>446</v>
      </c>
      <c r="B941" s="77">
        <f>(1+_xlfn.XLOOKUP(INT(($A941-1)/12)+1,'ZC Curve'!$B$8:$B$107,'ZC Curve'!U$9:U$108,,0))^(1/12)-1</f>
        <v>0</v>
      </c>
      <c r="C941" s="77" t="e">
        <f>(1+_xlfn.XLOOKUP(INT(($A941-1)/12)+1,'ZC Curve'!$B$8:$B$107,'ZC Curve'!V$9:V$108,,0))^(1/12)-1</f>
        <v>#DIV/0!</v>
      </c>
      <c r="D941" s="77" t="e">
        <f>(1+_xlfn.XLOOKUP(INT(($A941-1)/12)+1,'ZC Curve'!$B$8:$B$107,'ZC Curve'!W$9:W$108,,0))^(1/12)-1</f>
        <v>#DIV/0!</v>
      </c>
      <c r="E941" s="57">
        <f t="shared" si="68"/>
        <v>1</v>
      </c>
      <c r="F941" s="57" t="e">
        <f t="shared" si="66"/>
        <v>#DIV/0!</v>
      </c>
      <c r="G941" s="57" t="e">
        <f t="shared" si="67"/>
        <v>#DIV/0!</v>
      </c>
      <c r="H941" s="129">
        <f>'Table 4 - Asset Cashflows'!D454+'Table 4 - Asset Cashflows'!E454</f>
        <v>0</v>
      </c>
    </row>
    <row r="942" spans="1:8" x14ac:dyDescent="0.25">
      <c r="A942" s="123">
        <f t="shared" si="65"/>
        <v>447</v>
      </c>
      <c r="B942" s="77">
        <f>(1+_xlfn.XLOOKUP(INT(($A942-1)/12)+1,'ZC Curve'!$B$8:$B$107,'ZC Curve'!U$9:U$108,,0))^(1/12)-1</f>
        <v>0</v>
      </c>
      <c r="C942" s="77" t="e">
        <f>(1+_xlfn.XLOOKUP(INT(($A942-1)/12)+1,'ZC Curve'!$B$8:$B$107,'ZC Curve'!V$9:V$108,,0))^(1/12)-1</f>
        <v>#DIV/0!</v>
      </c>
      <c r="D942" s="77" t="e">
        <f>(1+_xlfn.XLOOKUP(INT(($A942-1)/12)+1,'ZC Curve'!$B$8:$B$107,'ZC Curve'!W$9:W$108,,0))^(1/12)-1</f>
        <v>#DIV/0!</v>
      </c>
      <c r="E942" s="57">
        <f t="shared" si="68"/>
        <v>1</v>
      </c>
      <c r="F942" s="57" t="e">
        <f t="shared" si="66"/>
        <v>#DIV/0!</v>
      </c>
      <c r="G942" s="57" t="e">
        <f t="shared" si="67"/>
        <v>#DIV/0!</v>
      </c>
      <c r="H942" s="129">
        <f>'Table 4 - Asset Cashflows'!D455+'Table 4 - Asset Cashflows'!E455</f>
        <v>0</v>
      </c>
    </row>
    <row r="943" spans="1:8" x14ac:dyDescent="0.25">
      <c r="A943" s="123">
        <f t="shared" si="65"/>
        <v>448</v>
      </c>
      <c r="B943" s="77">
        <f>(1+_xlfn.XLOOKUP(INT(($A943-1)/12)+1,'ZC Curve'!$B$8:$B$107,'ZC Curve'!U$9:U$108,,0))^(1/12)-1</f>
        <v>0</v>
      </c>
      <c r="C943" s="77" t="e">
        <f>(1+_xlfn.XLOOKUP(INT(($A943-1)/12)+1,'ZC Curve'!$B$8:$B$107,'ZC Curve'!V$9:V$108,,0))^(1/12)-1</f>
        <v>#DIV/0!</v>
      </c>
      <c r="D943" s="77" t="e">
        <f>(1+_xlfn.XLOOKUP(INT(($A943-1)/12)+1,'ZC Curve'!$B$8:$B$107,'ZC Curve'!W$9:W$108,,0))^(1/12)-1</f>
        <v>#DIV/0!</v>
      </c>
      <c r="E943" s="57">
        <f t="shared" si="68"/>
        <v>1</v>
      </c>
      <c r="F943" s="57" t="e">
        <f t="shared" si="66"/>
        <v>#DIV/0!</v>
      </c>
      <c r="G943" s="57" t="e">
        <f t="shared" si="67"/>
        <v>#DIV/0!</v>
      </c>
      <c r="H943" s="129">
        <f>'Table 4 - Asset Cashflows'!D456+'Table 4 - Asset Cashflows'!E456</f>
        <v>0</v>
      </c>
    </row>
    <row r="944" spans="1:8" x14ac:dyDescent="0.25">
      <c r="A944" s="123">
        <f t="shared" si="65"/>
        <v>449</v>
      </c>
      <c r="B944" s="77">
        <f>(1+_xlfn.XLOOKUP(INT(($A944-1)/12)+1,'ZC Curve'!$B$8:$B$107,'ZC Curve'!U$9:U$108,,0))^(1/12)-1</f>
        <v>0</v>
      </c>
      <c r="C944" s="77" t="e">
        <f>(1+_xlfn.XLOOKUP(INT(($A944-1)/12)+1,'ZC Curve'!$B$8:$B$107,'ZC Curve'!V$9:V$108,,0))^(1/12)-1</f>
        <v>#DIV/0!</v>
      </c>
      <c r="D944" s="77" t="e">
        <f>(1+_xlfn.XLOOKUP(INT(($A944-1)/12)+1,'ZC Curve'!$B$8:$B$107,'ZC Curve'!W$9:W$108,,0))^(1/12)-1</f>
        <v>#DIV/0!</v>
      </c>
      <c r="E944" s="57">
        <f t="shared" si="68"/>
        <v>1</v>
      </c>
      <c r="F944" s="57" t="e">
        <f t="shared" si="66"/>
        <v>#DIV/0!</v>
      </c>
      <c r="G944" s="57" t="e">
        <f t="shared" si="67"/>
        <v>#DIV/0!</v>
      </c>
      <c r="H944" s="129">
        <f>'Table 4 - Asset Cashflows'!D457+'Table 4 - Asset Cashflows'!E457</f>
        <v>0</v>
      </c>
    </row>
    <row r="945" spans="1:8" x14ac:dyDescent="0.25">
      <c r="A945" s="123">
        <f t="shared" ref="A945:A975" si="69">A944+1</f>
        <v>450</v>
      </c>
      <c r="B945" s="77">
        <f>(1+_xlfn.XLOOKUP(INT(($A945-1)/12)+1,'ZC Curve'!$B$8:$B$107,'ZC Curve'!U$9:U$108,,0))^(1/12)-1</f>
        <v>0</v>
      </c>
      <c r="C945" s="77" t="e">
        <f>(1+_xlfn.XLOOKUP(INT(($A945-1)/12)+1,'ZC Curve'!$B$8:$B$107,'ZC Curve'!V$9:V$108,,0))^(1/12)-1</f>
        <v>#DIV/0!</v>
      </c>
      <c r="D945" s="77" t="e">
        <f>(1+_xlfn.XLOOKUP(INT(($A945-1)/12)+1,'ZC Curve'!$B$8:$B$107,'ZC Curve'!W$9:W$108,,0))^(1/12)-1</f>
        <v>#DIV/0!</v>
      </c>
      <c r="E945" s="57">
        <f t="shared" si="68"/>
        <v>1</v>
      </c>
      <c r="F945" s="57" t="e">
        <f t="shared" ref="F945:F975" si="70">F944/(1+C945)</f>
        <v>#DIV/0!</v>
      </c>
      <c r="G945" s="57" t="e">
        <f t="shared" ref="G945:G975" si="71">G944/(1+D945)</f>
        <v>#DIV/0!</v>
      </c>
      <c r="H945" s="129">
        <f>'Table 4 - Asset Cashflows'!D458+'Table 4 - Asset Cashflows'!E458</f>
        <v>0</v>
      </c>
    </row>
    <row r="946" spans="1:8" x14ac:dyDescent="0.25">
      <c r="A946" s="123">
        <f t="shared" si="69"/>
        <v>451</v>
      </c>
      <c r="B946" s="77">
        <f>(1+_xlfn.XLOOKUP(INT(($A946-1)/12)+1,'ZC Curve'!$B$8:$B$107,'ZC Curve'!U$9:U$108,,0))^(1/12)-1</f>
        <v>0</v>
      </c>
      <c r="C946" s="77" t="e">
        <f>(1+_xlfn.XLOOKUP(INT(($A946-1)/12)+1,'ZC Curve'!$B$8:$B$107,'ZC Curve'!V$9:V$108,,0))^(1/12)-1</f>
        <v>#DIV/0!</v>
      </c>
      <c r="D946" s="77" t="e">
        <f>(1+_xlfn.XLOOKUP(INT(($A946-1)/12)+1,'ZC Curve'!$B$8:$B$107,'ZC Curve'!W$9:W$108,,0))^(1/12)-1</f>
        <v>#DIV/0!</v>
      </c>
      <c r="E946" s="57">
        <f t="shared" ref="E946:E975" si="72">E945/(1+B946)</f>
        <v>1</v>
      </c>
      <c r="F946" s="57" t="e">
        <f t="shared" si="70"/>
        <v>#DIV/0!</v>
      </c>
      <c r="G946" s="57" t="e">
        <f t="shared" si="71"/>
        <v>#DIV/0!</v>
      </c>
      <c r="H946" s="129">
        <f>'Table 4 - Asset Cashflows'!D459+'Table 4 - Asset Cashflows'!E459</f>
        <v>0</v>
      </c>
    </row>
    <row r="947" spans="1:8" x14ac:dyDescent="0.25">
      <c r="A947" s="123">
        <f t="shared" si="69"/>
        <v>452</v>
      </c>
      <c r="B947" s="77">
        <f>(1+_xlfn.XLOOKUP(INT(($A947-1)/12)+1,'ZC Curve'!$B$8:$B$107,'ZC Curve'!U$9:U$108,,0))^(1/12)-1</f>
        <v>0</v>
      </c>
      <c r="C947" s="77" t="e">
        <f>(1+_xlfn.XLOOKUP(INT(($A947-1)/12)+1,'ZC Curve'!$B$8:$B$107,'ZC Curve'!V$9:V$108,,0))^(1/12)-1</f>
        <v>#DIV/0!</v>
      </c>
      <c r="D947" s="77" t="e">
        <f>(1+_xlfn.XLOOKUP(INT(($A947-1)/12)+1,'ZC Curve'!$B$8:$B$107,'ZC Curve'!W$9:W$108,,0))^(1/12)-1</f>
        <v>#DIV/0!</v>
      </c>
      <c r="E947" s="57">
        <f t="shared" si="72"/>
        <v>1</v>
      </c>
      <c r="F947" s="57" t="e">
        <f t="shared" si="70"/>
        <v>#DIV/0!</v>
      </c>
      <c r="G947" s="57" t="e">
        <f t="shared" si="71"/>
        <v>#DIV/0!</v>
      </c>
      <c r="H947" s="129">
        <f>'Table 4 - Asset Cashflows'!D460+'Table 4 - Asset Cashflows'!E460</f>
        <v>0</v>
      </c>
    </row>
    <row r="948" spans="1:8" x14ac:dyDescent="0.25">
      <c r="A948" s="123">
        <f t="shared" si="69"/>
        <v>453</v>
      </c>
      <c r="B948" s="77">
        <f>(1+_xlfn.XLOOKUP(INT(($A948-1)/12)+1,'ZC Curve'!$B$8:$B$107,'ZC Curve'!U$9:U$108,,0))^(1/12)-1</f>
        <v>0</v>
      </c>
      <c r="C948" s="77" t="e">
        <f>(1+_xlfn.XLOOKUP(INT(($A948-1)/12)+1,'ZC Curve'!$B$8:$B$107,'ZC Curve'!V$9:V$108,,0))^(1/12)-1</f>
        <v>#DIV/0!</v>
      </c>
      <c r="D948" s="77" t="e">
        <f>(1+_xlfn.XLOOKUP(INT(($A948-1)/12)+1,'ZC Curve'!$B$8:$B$107,'ZC Curve'!W$9:W$108,,0))^(1/12)-1</f>
        <v>#DIV/0!</v>
      </c>
      <c r="E948" s="57">
        <f t="shared" si="72"/>
        <v>1</v>
      </c>
      <c r="F948" s="57" t="e">
        <f t="shared" si="70"/>
        <v>#DIV/0!</v>
      </c>
      <c r="G948" s="57" t="e">
        <f t="shared" si="71"/>
        <v>#DIV/0!</v>
      </c>
      <c r="H948" s="129">
        <f>'Table 4 - Asset Cashflows'!D461+'Table 4 - Asset Cashflows'!E461</f>
        <v>0</v>
      </c>
    </row>
    <row r="949" spans="1:8" x14ac:dyDescent="0.25">
      <c r="A949" s="123">
        <f t="shared" si="69"/>
        <v>454</v>
      </c>
      <c r="B949" s="77">
        <f>(1+_xlfn.XLOOKUP(INT(($A949-1)/12)+1,'ZC Curve'!$B$8:$B$107,'ZC Curve'!U$9:U$108,,0))^(1/12)-1</f>
        <v>0</v>
      </c>
      <c r="C949" s="77" t="e">
        <f>(1+_xlfn.XLOOKUP(INT(($A949-1)/12)+1,'ZC Curve'!$B$8:$B$107,'ZC Curve'!V$9:V$108,,0))^(1/12)-1</f>
        <v>#DIV/0!</v>
      </c>
      <c r="D949" s="77" t="e">
        <f>(1+_xlfn.XLOOKUP(INT(($A949-1)/12)+1,'ZC Curve'!$B$8:$B$107,'ZC Curve'!W$9:W$108,,0))^(1/12)-1</f>
        <v>#DIV/0!</v>
      </c>
      <c r="E949" s="57">
        <f t="shared" si="72"/>
        <v>1</v>
      </c>
      <c r="F949" s="57" t="e">
        <f t="shared" si="70"/>
        <v>#DIV/0!</v>
      </c>
      <c r="G949" s="57" t="e">
        <f t="shared" si="71"/>
        <v>#DIV/0!</v>
      </c>
      <c r="H949" s="129">
        <f>'Table 4 - Asset Cashflows'!D462+'Table 4 - Asset Cashflows'!E462</f>
        <v>0</v>
      </c>
    </row>
    <row r="950" spans="1:8" x14ac:dyDescent="0.25">
      <c r="A950" s="123">
        <f t="shared" si="69"/>
        <v>455</v>
      </c>
      <c r="B950" s="77">
        <f>(1+_xlfn.XLOOKUP(INT(($A950-1)/12)+1,'ZC Curve'!$B$8:$B$107,'ZC Curve'!U$9:U$108,,0))^(1/12)-1</f>
        <v>0</v>
      </c>
      <c r="C950" s="77" t="e">
        <f>(1+_xlfn.XLOOKUP(INT(($A950-1)/12)+1,'ZC Curve'!$B$8:$B$107,'ZC Curve'!V$9:V$108,,0))^(1/12)-1</f>
        <v>#DIV/0!</v>
      </c>
      <c r="D950" s="77" t="e">
        <f>(1+_xlfn.XLOOKUP(INT(($A950-1)/12)+1,'ZC Curve'!$B$8:$B$107,'ZC Curve'!W$9:W$108,,0))^(1/12)-1</f>
        <v>#DIV/0!</v>
      </c>
      <c r="E950" s="57">
        <f t="shared" si="72"/>
        <v>1</v>
      </c>
      <c r="F950" s="57" t="e">
        <f t="shared" si="70"/>
        <v>#DIV/0!</v>
      </c>
      <c r="G950" s="57" t="e">
        <f t="shared" si="71"/>
        <v>#DIV/0!</v>
      </c>
      <c r="H950" s="129">
        <f>'Table 4 - Asset Cashflows'!D463+'Table 4 - Asset Cashflows'!E463</f>
        <v>0</v>
      </c>
    </row>
    <row r="951" spans="1:8" x14ac:dyDescent="0.25">
      <c r="A951" s="123">
        <f t="shared" si="69"/>
        <v>456</v>
      </c>
      <c r="B951" s="77">
        <f>(1+_xlfn.XLOOKUP(INT(($A951-1)/12)+1,'ZC Curve'!$B$8:$B$107,'ZC Curve'!U$9:U$108,,0))^(1/12)-1</f>
        <v>0</v>
      </c>
      <c r="C951" s="77" t="e">
        <f>(1+_xlfn.XLOOKUP(INT(($A951-1)/12)+1,'ZC Curve'!$B$8:$B$107,'ZC Curve'!V$9:V$108,,0))^(1/12)-1</f>
        <v>#DIV/0!</v>
      </c>
      <c r="D951" s="77" t="e">
        <f>(1+_xlfn.XLOOKUP(INT(($A951-1)/12)+1,'ZC Curve'!$B$8:$B$107,'ZC Curve'!W$9:W$108,,0))^(1/12)-1</f>
        <v>#DIV/0!</v>
      </c>
      <c r="E951" s="57">
        <f t="shared" si="72"/>
        <v>1</v>
      </c>
      <c r="F951" s="57" t="e">
        <f t="shared" si="70"/>
        <v>#DIV/0!</v>
      </c>
      <c r="G951" s="57" t="e">
        <f t="shared" si="71"/>
        <v>#DIV/0!</v>
      </c>
      <c r="H951" s="129">
        <f>'Table 4 - Asset Cashflows'!D464+'Table 4 - Asset Cashflows'!E464</f>
        <v>0</v>
      </c>
    </row>
    <row r="952" spans="1:8" x14ac:dyDescent="0.25">
      <c r="A952" s="123">
        <f t="shared" si="69"/>
        <v>457</v>
      </c>
      <c r="B952" s="77">
        <f>(1+_xlfn.XLOOKUP(INT(($A952-1)/12)+1,'ZC Curve'!$B$8:$B$107,'ZC Curve'!U$9:U$108,,0))^(1/12)-1</f>
        <v>0</v>
      </c>
      <c r="C952" s="77" t="e">
        <f>(1+_xlfn.XLOOKUP(INT(($A952-1)/12)+1,'ZC Curve'!$B$8:$B$107,'ZC Curve'!V$9:V$108,,0))^(1/12)-1</f>
        <v>#DIV/0!</v>
      </c>
      <c r="D952" s="77" t="e">
        <f>(1+_xlfn.XLOOKUP(INT(($A952-1)/12)+1,'ZC Curve'!$B$8:$B$107,'ZC Curve'!W$9:W$108,,0))^(1/12)-1</f>
        <v>#DIV/0!</v>
      </c>
      <c r="E952" s="57">
        <f t="shared" si="72"/>
        <v>1</v>
      </c>
      <c r="F952" s="57" t="e">
        <f t="shared" si="70"/>
        <v>#DIV/0!</v>
      </c>
      <c r="G952" s="57" t="e">
        <f t="shared" si="71"/>
        <v>#DIV/0!</v>
      </c>
      <c r="H952" s="129">
        <f>'Table 4 - Asset Cashflows'!D465+'Table 4 - Asset Cashflows'!E465</f>
        <v>0</v>
      </c>
    </row>
    <row r="953" spans="1:8" x14ac:dyDescent="0.25">
      <c r="A953" s="123">
        <f t="shared" si="69"/>
        <v>458</v>
      </c>
      <c r="B953" s="77">
        <f>(1+_xlfn.XLOOKUP(INT(($A953-1)/12)+1,'ZC Curve'!$B$8:$B$107,'ZC Curve'!U$9:U$108,,0))^(1/12)-1</f>
        <v>0</v>
      </c>
      <c r="C953" s="77" t="e">
        <f>(1+_xlfn.XLOOKUP(INT(($A953-1)/12)+1,'ZC Curve'!$B$8:$B$107,'ZC Curve'!V$9:V$108,,0))^(1/12)-1</f>
        <v>#DIV/0!</v>
      </c>
      <c r="D953" s="77" t="e">
        <f>(1+_xlfn.XLOOKUP(INT(($A953-1)/12)+1,'ZC Curve'!$B$8:$B$107,'ZC Curve'!W$9:W$108,,0))^(1/12)-1</f>
        <v>#DIV/0!</v>
      </c>
      <c r="E953" s="57">
        <f t="shared" si="72"/>
        <v>1</v>
      </c>
      <c r="F953" s="57" t="e">
        <f t="shared" si="70"/>
        <v>#DIV/0!</v>
      </c>
      <c r="G953" s="57" t="e">
        <f t="shared" si="71"/>
        <v>#DIV/0!</v>
      </c>
      <c r="H953" s="129">
        <f>'Table 4 - Asset Cashflows'!D466+'Table 4 - Asset Cashflows'!E466</f>
        <v>0</v>
      </c>
    </row>
    <row r="954" spans="1:8" x14ac:dyDescent="0.25">
      <c r="A954" s="123">
        <f t="shared" si="69"/>
        <v>459</v>
      </c>
      <c r="B954" s="77">
        <f>(1+_xlfn.XLOOKUP(INT(($A954-1)/12)+1,'ZC Curve'!$B$8:$B$107,'ZC Curve'!U$9:U$108,,0))^(1/12)-1</f>
        <v>0</v>
      </c>
      <c r="C954" s="77" t="e">
        <f>(1+_xlfn.XLOOKUP(INT(($A954-1)/12)+1,'ZC Curve'!$B$8:$B$107,'ZC Curve'!V$9:V$108,,0))^(1/12)-1</f>
        <v>#DIV/0!</v>
      </c>
      <c r="D954" s="77" t="e">
        <f>(1+_xlfn.XLOOKUP(INT(($A954-1)/12)+1,'ZC Curve'!$B$8:$B$107,'ZC Curve'!W$9:W$108,,0))^(1/12)-1</f>
        <v>#DIV/0!</v>
      </c>
      <c r="E954" s="57">
        <f t="shared" si="72"/>
        <v>1</v>
      </c>
      <c r="F954" s="57" t="e">
        <f t="shared" si="70"/>
        <v>#DIV/0!</v>
      </c>
      <c r="G954" s="57" t="e">
        <f t="shared" si="71"/>
        <v>#DIV/0!</v>
      </c>
      <c r="H954" s="129">
        <f>'Table 4 - Asset Cashflows'!D467+'Table 4 - Asset Cashflows'!E467</f>
        <v>0</v>
      </c>
    </row>
    <row r="955" spans="1:8" x14ac:dyDescent="0.25">
      <c r="A955" s="123">
        <f t="shared" si="69"/>
        <v>460</v>
      </c>
      <c r="B955" s="77">
        <f>(1+_xlfn.XLOOKUP(INT(($A955-1)/12)+1,'ZC Curve'!$B$8:$B$107,'ZC Curve'!U$9:U$108,,0))^(1/12)-1</f>
        <v>0</v>
      </c>
      <c r="C955" s="77" t="e">
        <f>(1+_xlfn.XLOOKUP(INT(($A955-1)/12)+1,'ZC Curve'!$B$8:$B$107,'ZC Curve'!V$9:V$108,,0))^(1/12)-1</f>
        <v>#DIV/0!</v>
      </c>
      <c r="D955" s="77" t="e">
        <f>(1+_xlfn.XLOOKUP(INT(($A955-1)/12)+1,'ZC Curve'!$B$8:$B$107,'ZC Curve'!W$9:W$108,,0))^(1/12)-1</f>
        <v>#DIV/0!</v>
      </c>
      <c r="E955" s="57">
        <f t="shared" si="72"/>
        <v>1</v>
      </c>
      <c r="F955" s="57" t="e">
        <f t="shared" si="70"/>
        <v>#DIV/0!</v>
      </c>
      <c r="G955" s="57" t="e">
        <f t="shared" si="71"/>
        <v>#DIV/0!</v>
      </c>
      <c r="H955" s="129">
        <f>'Table 4 - Asset Cashflows'!D468+'Table 4 - Asset Cashflows'!E468</f>
        <v>0</v>
      </c>
    </row>
    <row r="956" spans="1:8" x14ac:dyDescent="0.25">
      <c r="A956" s="123">
        <f t="shared" si="69"/>
        <v>461</v>
      </c>
      <c r="B956" s="77">
        <f>(1+_xlfn.XLOOKUP(INT(($A956-1)/12)+1,'ZC Curve'!$B$8:$B$107,'ZC Curve'!U$9:U$108,,0))^(1/12)-1</f>
        <v>0</v>
      </c>
      <c r="C956" s="77" t="e">
        <f>(1+_xlfn.XLOOKUP(INT(($A956-1)/12)+1,'ZC Curve'!$B$8:$B$107,'ZC Curve'!V$9:V$108,,0))^(1/12)-1</f>
        <v>#DIV/0!</v>
      </c>
      <c r="D956" s="77" t="e">
        <f>(1+_xlfn.XLOOKUP(INT(($A956-1)/12)+1,'ZC Curve'!$B$8:$B$107,'ZC Curve'!W$9:W$108,,0))^(1/12)-1</f>
        <v>#DIV/0!</v>
      </c>
      <c r="E956" s="57">
        <f t="shared" si="72"/>
        <v>1</v>
      </c>
      <c r="F956" s="57" t="e">
        <f t="shared" si="70"/>
        <v>#DIV/0!</v>
      </c>
      <c r="G956" s="57" t="e">
        <f t="shared" si="71"/>
        <v>#DIV/0!</v>
      </c>
      <c r="H956" s="129">
        <f>'Table 4 - Asset Cashflows'!D469+'Table 4 - Asset Cashflows'!E469</f>
        <v>0</v>
      </c>
    </row>
    <row r="957" spans="1:8" x14ac:dyDescent="0.25">
      <c r="A957" s="123">
        <f t="shared" si="69"/>
        <v>462</v>
      </c>
      <c r="B957" s="77">
        <f>(1+_xlfn.XLOOKUP(INT(($A957-1)/12)+1,'ZC Curve'!$B$8:$B$107,'ZC Curve'!U$9:U$108,,0))^(1/12)-1</f>
        <v>0</v>
      </c>
      <c r="C957" s="77" t="e">
        <f>(1+_xlfn.XLOOKUP(INT(($A957-1)/12)+1,'ZC Curve'!$B$8:$B$107,'ZC Curve'!V$9:V$108,,0))^(1/12)-1</f>
        <v>#DIV/0!</v>
      </c>
      <c r="D957" s="77" t="e">
        <f>(1+_xlfn.XLOOKUP(INT(($A957-1)/12)+1,'ZC Curve'!$B$8:$B$107,'ZC Curve'!W$9:W$108,,0))^(1/12)-1</f>
        <v>#DIV/0!</v>
      </c>
      <c r="E957" s="57">
        <f t="shared" si="72"/>
        <v>1</v>
      </c>
      <c r="F957" s="57" t="e">
        <f t="shared" si="70"/>
        <v>#DIV/0!</v>
      </c>
      <c r="G957" s="57" t="e">
        <f t="shared" si="71"/>
        <v>#DIV/0!</v>
      </c>
      <c r="H957" s="129">
        <f>'Table 4 - Asset Cashflows'!D470+'Table 4 - Asset Cashflows'!E470</f>
        <v>0</v>
      </c>
    </row>
    <row r="958" spans="1:8" x14ac:dyDescent="0.25">
      <c r="A958" s="123">
        <f t="shared" si="69"/>
        <v>463</v>
      </c>
      <c r="B958" s="77">
        <f>(1+_xlfn.XLOOKUP(INT(($A958-1)/12)+1,'ZC Curve'!$B$8:$B$107,'ZC Curve'!U$9:U$108,,0))^(1/12)-1</f>
        <v>0</v>
      </c>
      <c r="C958" s="77" t="e">
        <f>(1+_xlfn.XLOOKUP(INT(($A958-1)/12)+1,'ZC Curve'!$B$8:$B$107,'ZC Curve'!V$9:V$108,,0))^(1/12)-1</f>
        <v>#DIV/0!</v>
      </c>
      <c r="D958" s="77" t="e">
        <f>(1+_xlfn.XLOOKUP(INT(($A958-1)/12)+1,'ZC Curve'!$B$8:$B$107,'ZC Curve'!W$9:W$108,,0))^(1/12)-1</f>
        <v>#DIV/0!</v>
      </c>
      <c r="E958" s="57">
        <f t="shared" si="72"/>
        <v>1</v>
      </c>
      <c r="F958" s="57" t="e">
        <f t="shared" si="70"/>
        <v>#DIV/0!</v>
      </c>
      <c r="G958" s="57" t="e">
        <f t="shared" si="71"/>
        <v>#DIV/0!</v>
      </c>
      <c r="H958" s="129">
        <f>'Table 4 - Asset Cashflows'!D471+'Table 4 - Asset Cashflows'!E471</f>
        <v>0</v>
      </c>
    </row>
    <row r="959" spans="1:8" x14ac:dyDescent="0.25">
      <c r="A959" s="123">
        <f t="shared" si="69"/>
        <v>464</v>
      </c>
      <c r="B959" s="77">
        <f>(1+_xlfn.XLOOKUP(INT(($A959-1)/12)+1,'ZC Curve'!$B$8:$B$107,'ZC Curve'!U$9:U$108,,0))^(1/12)-1</f>
        <v>0</v>
      </c>
      <c r="C959" s="77" t="e">
        <f>(1+_xlfn.XLOOKUP(INT(($A959-1)/12)+1,'ZC Curve'!$B$8:$B$107,'ZC Curve'!V$9:V$108,,0))^(1/12)-1</f>
        <v>#DIV/0!</v>
      </c>
      <c r="D959" s="77" t="e">
        <f>(1+_xlfn.XLOOKUP(INT(($A959-1)/12)+1,'ZC Curve'!$B$8:$B$107,'ZC Curve'!W$9:W$108,,0))^(1/12)-1</f>
        <v>#DIV/0!</v>
      </c>
      <c r="E959" s="57">
        <f t="shared" si="72"/>
        <v>1</v>
      </c>
      <c r="F959" s="57" t="e">
        <f t="shared" si="70"/>
        <v>#DIV/0!</v>
      </c>
      <c r="G959" s="57" t="e">
        <f t="shared" si="71"/>
        <v>#DIV/0!</v>
      </c>
      <c r="H959" s="129">
        <f>'Table 4 - Asset Cashflows'!D472+'Table 4 - Asset Cashflows'!E472</f>
        <v>0</v>
      </c>
    </row>
    <row r="960" spans="1:8" x14ac:dyDescent="0.25">
      <c r="A960" s="123">
        <f t="shared" si="69"/>
        <v>465</v>
      </c>
      <c r="B960" s="77">
        <f>(1+_xlfn.XLOOKUP(INT(($A960-1)/12)+1,'ZC Curve'!$B$8:$B$107,'ZC Curve'!U$9:U$108,,0))^(1/12)-1</f>
        <v>0</v>
      </c>
      <c r="C960" s="77" t="e">
        <f>(1+_xlfn.XLOOKUP(INT(($A960-1)/12)+1,'ZC Curve'!$B$8:$B$107,'ZC Curve'!V$9:V$108,,0))^(1/12)-1</f>
        <v>#DIV/0!</v>
      </c>
      <c r="D960" s="77" t="e">
        <f>(1+_xlfn.XLOOKUP(INT(($A960-1)/12)+1,'ZC Curve'!$B$8:$B$107,'ZC Curve'!W$9:W$108,,0))^(1/12)-1</f>
        <v>#DIV/0!</v>
      </c>
      <c r="E960" s="57">
        <f t="shared" si="72"/>
        <v>1</v>
      </c>
      <c r="F960" s="57" t="e">
        <f t="shared" si="70"/>
        <v>#DIV/0!</v>
      </c>
      <c r="G960" s="57" t="e">
        <f t="shared" si="71"/>
        <v>#DIV/0!</v>
      </c>
      <c r="H960" s="129">
        <f>'Table 4 - Asset Cashflows'!D473+'Table 4 - Asset Cashflows'!E473</f>
        <v>0</v>
      </c>
    </row>
    <row r="961" spans="1:8" x14ac:dyDescent="0.25">
      <c r="A961" s="123">
        <f t="shared" si="69"/>
        <v>466</v>
      </c>
      <c r="B961" s="77">
        <f>(1+_xlfn.XLOOKUP(INT(($A961-1)/12)+1,'ZC Curve'!$B$8:$B$107,'ZC Curve'!U$9:U$108,,0))^(1/12)-1</f>
        <v>0</v>
      </c>
      <c r="C961" s="77" t="e">
        <f>(1+_xlfn.XLOOKUP(INT(($A961-1)/12)+1,'ZC Curve'!$B$8:$B$107,'ZC Curve'!V$9:V$108,,0))^(1/12)-1</f>
        <v>#DIV/0!</v>
      </c>
      <c r="D961" s="77" t="e">
        <f>(1+_xlfn.XLOOKUP(INT(($A961-1)/12)+1,'ZC Curve'!$B$8:$B$107,'ZC Curve'!W$9:W$108,,0))^(1/12)-1</f>
        <v>#DIV/0!</v>
      </c>
      <c r="E961" s="57">
        <f t="shared" si="72"/>
        <v>1</v>
      </c>
      <c r="F961" s="57" t="e">
        <f t="shared" si="70"/>
        <v>#DIV/0!</v>
      </c>
      <c r="G961" s="57" t="e">
        <f t="shared" si="71"/>
        <v>#DIV/0!</v>
      </c>
      <c r="H961" s="129">
        <f>'Table 4 - Asset Cashflows'!D474+'Table 4 - Asset Cashflows'!E474</f>
        <v>0</v>
      </c>
    </row>
    <row r="962" spans="1:8" x14ac:dyDescent="0.25">
      <c r="A962" s="123">
        <f t="shared" si="69"/>
        <v>467</v>
      </c>
      <c r="B962" s="77">
        <f>(1+_xlfn.XLOOKUP(INT(($A962-1)/12)+1,'ZC Curve'!$B$8:$B$107,'ZC Curve'!U$9:U$108,,0))^(1/12)-1</f>
        <v>0</v>
      </c>
      <c r="C962" s="77" t="e">
        <f>(1+_xlfn.XLOOKUP(INT(($A962-1)/12)+1,'ZC Curve'!$B$8:$B$107,'ZC Curve'!V$9:V$108,,0))^(1/12)-1</f>
        <v>#DIV/0!</v>
      </c>
      <c r="D962" s="77" t="e">
        <f>(1+_xlfn.XLOOKUP(INT(($A962-1)/12)+1,'ZC Curve'!$B$8:$B$107,'ZC Curve'!W$9:W$108,,0))^(1/12)-1</f>
        <v>#DIV/0!</v>
      </c>
      <c r="E962" s="57">
        <f t="shared" si="72"/>
        <v>1</v>
      </c>
      <c r="F962" s="57" t="e">
        <f t="shared" si="70"/>
        <v>#DIV/0!</v>
      </c>
      <c r="G962" s="57" t="e">
        <f t="shared" si="71"/>
        <v>#DIV/0!</v>
      </c>
      <c r="H962" s="129">
        <f>'Table 4 - Asset Cashflows'!D475+'Table 4 - Asset Cashflows'!E475</f>
        <v>0</v>
      </c>
    </row>
    <row r="963" spans="1:8" x14ac:dyDescent="0.25">
      <c r="A963" s="123">
        <f t="shared" si="69"/>
        <v>468</v>
      </c>
      <c r="B963" s="77">
        <f>(1+_xlfn.XLOOKUP(INT(($A963-1)/12)+1,'ZC Curve'!$B$8:$B$107,'ZC Curve'!U$9:U$108,,0))^(1/12)-1</f>
        <v>0</v>
      </c>
      <c r="C963" s="77" t="e">
        <f>(1+_xlfn.XLOOKUP(INT(($A963-1)/12)+1,'ZC Curve'!$B$8:$B$107,'ZC Curve'!V$9:V$108,,0))^(1/12)-1</f>
        <v>#DIV/0!</v>
      </c>
      <c r="D963" s="77" t="e">
        <f>(1+_xlfn.XLOOKUP(INT(($A963-1)/12)+1,'ZC Curve'!$B$8:$B$107,'ZC Curve'!W$9:W$108,,0))^(1/12)-1</f>
        <v>#DIV/0!</v>
      </c>
      <c r="E963" s="57">
        <f t="shared" si="72"/>
        <v>1</v>
      </c>
      <c r="F963" s="57" t="e">
        <f t="shared" si="70"/>
        <v>#DIV/0!</v>
      </c>
      <c r="G963" s="57" t="e">
        <f t="shared" si="71"/>
        <v>#DIV/0!</v>
      </c>
      <c r="H963" s="129">
        <f>'Table 4 - Asset Cashflows'!D476+'Table 4 - Asset Cashflows'!E476</f>
        <v>0</v>
      </c>
    </row>
    <row r="964" spans="1:8" x14ac:dyDescent="0.25">
      <c r="A964" s="123">
        <f t="shared" si="69"/>
        <v>469</v>
      </c>
      <c r="B964" s="77">
        <f>(1+_xlfn.XLOOKUP(INT(($A964-1)/12)+1,'ZC Curve'!$B$8:$B$107,'ZC Curve'!U$9:U$108,,0))^(1/12)-1</f>
        <v>0</v>
      </c>
      <c r="C964" s="77" t="e">
        <f>(1+_xlfn.XLOOKUP(INT(($A964-1)/12)+1,'ZC Curve'!$B$8:$B$107,'ZC Curve'!V$9:V$108,,0))^(1/12)-1</f>
        <v>#DIV/0!</v>
      </c>
      <c r="D964" s="77" t="e">
        <f>(1+_xlfn.XLOOKUP(INT(($A964-1)/12)+1,'ZC Curve'!$B$8:$B$107,'ZC Curve'!W$9:W$108,,0))^(1/12)-1</f>
        <v>#DIV/0!</v>
      </c>
      <c r="E964" s="57">
        <f t="shared" si="72"/>
        <v>1</v>
      </c>
      <c r="F964" s="57" t="e">
        <f t="shared" si="70"/>
        <v>#DIV/0!</v>
      </c>
      <c r="G964" s="57" t="e">
        <f t="shared" si="71"/>
        <v>#DIV/0!</v>
      </c>
      <c r="H964" s="129">
        <f>'Table 4 - Asset Cashflows'!D477+'Table 4 - Asset Cashflows'!E477</f>
        <v>0</v>
      </c>
    </row>
    <row r="965" spans="1:8" x14ac:dyDescent="0.25">
      <c r="A965" s="123">
        <f t="shared" si="69"/>
        <v>470</v>
      </c>
      <c r="B965" s="77">
        <f>(1+_xlfn.XLOOKUP(INT(($A965-1)/12)+1,'ZC Curve'!$B$8:$B$107,'ZC Curve'!U$9:U$108,,0))^(1/12)-1</f>
        <v>0</v>
      </c>
      <c r="C965" s="77" t="e">
        <f>(1+_xlfn.XLOOKUP(INT(($A965-1)/12)+1,'ZC Curve'!$B$8:$B$107,'ZC Curve'!V$9:V$108,,0))^(1/12)-1</f>
        <v>#DIV/0!</v>
      </c>
      <c r="D965" s="77" t="e">
        <f>(1+_xlfn.XLOOKUP(INT(($A965-1)/12)+1,'ZC Curve'!$B$8:$B$107,'ZC Curve'!W$9:W$108,,0))^(1/12)-1</f>
        <v>#DIV/0!</v>
      </c>
      <c r="E965" s="57">
        <f t="shared" si="72"/>
        <v>1</v>
      </c>
      <c r="F965" s="57" t="e">
        <f t="shared" si="70"/>
        <v>#DIV/0!</v>
      </c>
      <c r="G965" s="57" t="e">
        <f t="shared" si="71"/>
        <v>#DIV/0!</v>
      </c>
      <c r="H965" s="129">
        <f>'Table 4 - Asset Cashflows'!D478+'Table 4 - Asset Cashflows'!E478</f>
        <v>0</v>
      </c>
    </row>
    <row r="966" spans="1:8" x14ac:dyDescent="0.25">
      <c r="A966" s="123">
        <f t="shared" si="69"/>
        <v>471</v>
      </c>
      <c r="B966" s="77">
        <f>(1+_xlfn.XLOOKUP(INT(($A966-1)/12)+1,'ZC Curve'!$B$8:$B$107,'ZC Curve'!U$9:U$108,,0))^(1/12)-1</f>
        <v>0</v>
      </c>
      <c r="C966" s="77" t="e">
        <f>(1+_xlfn.XLOOKUP(INT(($A966-1)/12)+1,'ZC Curve'!$B$8:$B$107,'ZC Curve'!V$9:V$108,,0))^(1/12)-1</f>
        <v>#DIV/0!</v>
      </c>
      <c r="D966" s="77" t="e">
        <f>(1+_xlfn.XLOOKUP(INT(($A966-1)/12)+1,'ZC Curve'!$B$8:$B$107,'ZC Curve'!W$9:W$108,,0))^(1/12)-1</f>
        <v>#DIV/0!</v>
      </c>
      <c r="E966" s="57">
        <f t="shared" si="72"/>
        <v>1</v>
      </c>
      <c r="F966" s="57" t="e">
        <f t="shared" si="70"/>
        <v>#DIV/0!</v>
      </c>
      <c r="G966" s="57" t="e">
        <f t="shared" si="71"/>
        <v>#DIV/0!</v>
      </c>
      <c r="H966" s="129">
        <f>'Table 4 - Asset Cashflows'!D479+'Table 4 - Asset Cashflows'!E479</f>
        <v>0</v>
      </c>
    </row>
    <row r="967" spans="1:8" x14ac:dyDescent="0.25">
      <c r="A967" s="123">
        <f t="shared" si="69"/>
        <v>472</v>
      </c>
      <c r="B967" s="77">
        <f>(1+_xlfn.XLOOKUP(INT(($A967-1)/12)+1,'ZC Curve'!$B$8:$B$107,'ZC Curve'!U$9:U$108,,0))^(1/12)-1</f>
        <v>0</v>
      </c>
      <c r="C967" s="77" t="e">
        <f>(1+_xlfn.XLOOKUP(INT(($A967-1)/12)+1,'ZC Curve'!$B$8:$B$107,'ZC Curve'!V$9:V$108,,0))^(1/12)-1</f>
        <v>#DIV/0!</v>
      </c>
      <c r="D967" s="77" t="e">
        <f>(1+_xlfn.XLOOKUP(INT(($A967-1)/12)+1,'ZC Curve'!$B$8:$B$107,'ZC Curve'!W$9:W$108,,0))^(1/12)-1</f>
        <v>#DIV/0!</v>
      </c>
      <c r="E967" s="57">
        <f t="shared" si="72"/>
        <v>1</v>
      </c>
      <c r="F967" s="57" t="e">
        <f t="shared" si="70"/>
        <v>#DIV/0!</v>
      </c>
      <c r="G967" s="57" t="e">
        <f t="shared" si="71"/>
        <v>#DIV/0!</v>
      </c>
      <c r="H967" s="129">
        <f>'Table 4 - Asset Cashflows'!D480+'Table 4 - Asset Cashflows'!E480</f>
        <v>0</v>
      </c>
    </row>
    <row r="968" spans="1:8" x14ac:dyDescent="0.25">
      <c r="A968" s="123">
        <f t="shared" si="69"/>
        <v>473</v>
      </c>
      <c r="B968" s="77">
        <f>(1+_xlfn.XLOOKUP(INT(($A968-1)/12)+1,'ZC Curve'!$B$8:$B$107,'ZC Curve'!U$9:U$108,,0))^(1/12)-1</f>
        <v>0</v>
      </c>
      <c r="C968" s="77" t="e">
        <f>(1+_xlfn.XLOOKUP(INT(($A968-1)/12)+1,'ZC Curve'!$B$8:$B$107,'ZC Curve'!V$9:V$108,,0))^(1/12)-1</f>
        <v>#DIV/0!</v>
      </c>
      <c r="D968" s="77" t="e">
        <f>(1+_xlfn.XLOOKUP(INT(($A968-1)/12)+1,'ZC Curve'!$B$8:$B$107,'ZC Curve'!W$9:W$108,,0))^(1/12)-1</f>
        <v>#DIV/0!</v>
      </c>
      <c r="E968" s="57">
        <f t="shared" si="72"/>
        <v>1</v>
      </c>
      <c r="F968" s="57" t="e">
        <f t="shared" si="70"/>
        <v>#DIV/0!</v>
      </c>
      <c r="G968" s="57" t="e">
        <f t="shared" si="71"/>
        <v>#DIV/0!</v>
      </c>
      <c r="H968" s="129">
        <f>'Table 4 - Asset Cashflows'!D481+'Table 4 - Asset Cashflows'!E481</f>
        <v>0</v>
      </c>
    </row>
    <row r="969" spans="1:8" x14ac:dyDescent="0.25">
      <c r="A969" s="123">
        <f t="shared" si="69"/>
        <v>474</v>
      </c>
      <c r="B969" s="77">
        <f>(1+_xlfn.XLOOKUP(INT(($A969-1)/12)+1,'ZC Curve'!$B$8:$B$107,'ZC Curve'!U$9:U$108,,0))^(1/12)-1</f>
        <v>0</v>
      </c>
      <c r="C969" s="77" t="e">
        <f>(1+_xlfn.XLOOKUP(INT(($A969-1)/12)+1,'ZC Curve'!$B$8:$B$107,'ZC Curve'!V$9:V$108,,0))^(1/12)-1</f>
        <v>#DIV/0!</v>
      </c>
      <c r="D969" s="77" t="e">
        <f>(1+_xlfn.XLOOKUP(INT(($A969-1)/12)+1,'ZC Curve'!$B$8:$B$107,'ZC Curve'!W$9:W$108,,0))^(1/12)-1</f>
        <v>#DIV/0!</v>
      </c>
      <c r="E969" s="57">
        <f t="shared" si="72"/>
        <v>1</v>
      </c>
      <c r="F969" s="57" t="e">
        <f t="shared" si="70"/>
        <v>#DIV/0!</v>
      </c>
      <c r="G969" s="57" t="e">
        <f t="shared" si="71"/>
        <v>#DIV/0!</v>
      </c>
      <c r="H969" s="129">
        <f>'Table 4 - Asset Cashflows'!D482+'Table 4 - Asset Cashflows'!E482</f>
        <v>0</v>
      </c>
    </row>
    <row r="970" spans="1:8" x14ac:dyDescent="0.25">
      <c r="A970" s="123">
        <f t="shared" si="69"/>
        <v>475</v>
      </c>
      <c r="B970" s="77">
        <f>(1+_xlfn.XLOOKUP(INT(($A970-1)/12)+1,'ZC Curve'!$B$8:$B$107,'ZC Curve'!U$9:U$108,,0))^(1/12)-1</f>
        <v>0</v>
      </c>
      <c r="C970" s="77" t="e">
        <f>(1+_xlfn.XLOOKUP(INT(($A970-1)/12)+1,'ZC Curve'!$B$8:$B$107,'ZC Curve'!V$9:V$108,,0))^(1/12)-1</f>
        <v>#DIV/0!</v>
      </c>
      <c r="D970" s="77" t="e">
        <f>(1+_xlfn.XLOOKUP(INT(($A970-1)/12)+1,'ZC Curve'!$B$8:$B$107,'ZC Curve'!W$9:W$108,,0))^(1/12)-1</f>
        <v>#DIV/0!</v>
      </c>
      <c r="E970" s="57">
        <f t="shared" si="72"/>
        <v>1</v>
      </c>
      <c r="F970" s="57" t="e">
        <f t="shared" si="70"/>
        <v>#DIV/0!</v>
      </c>
      <c r="G970" s="57" t="e">
        <f t="shared" si="71"/>
        <v>#DIV/0!</v>
      </c>
      <c r="H970" s="129">
        <f>'Table 4 - Asset Cashflows'!D483+'Table 4 - Asset Cashflows'!E483</f>
        <v>0</v>
      </c>
    </row>
    <row r="971" spans="1:8" x14ac:dyDescent="0.25">
      <c r="A971" s="123">
        <f t="shared" si="69"/>
        <v>476</v>
      </c>
      <c r="B971" s="77">
        <f>(1+_xlfn.XLOOKUP(INT(($A971-1)/12)+1,'ZC Curve'!$B$8:$B$107,'ZC Curve'!U$9:U$108,,0))^(1/12)-1</f>
        <v>0</v>
      </c>
      <c r="C971" s="77" t="e">
        <f>(1+_xlfn.XLOOKUP(INT(($A971-1)/12)+1,'ZC Curve'!$B$8:$B$107,'ZC Curve'!V$9:V$108,,0))^(1/12)-1</f>
        <v>#DIV/0!</v>
      </c>
      <c r="D971" s="77" t="e">
        <f>(1+_xlfn.XLOOKUP(INT(($A971-1)/12)+1,'ZC Curve'!$B$8:$B$107,'ZC Curve'!W$9:W$108,,0))^(1/12)-1</f>
        <v>#DIV/0!</v>
      </c>
      <c r="E971" s="57">
        <f t="shared" si="72"/>
        <v>1</v>
      </c>
      <c r="F971" s="57" t="e">
        <f t="shared" si="70"/>
        <v>#DIV/0!</v>
      </c>
      <c r="G971" s="57" t="e">
        <f t="shared" si="71"/>
        <v>#DIV/0!</v>
      </c>
      <c r="H971" s="129">
        <f>'Table 4 - Asset Cashflows'!D484+'Table 4 - Asset Cashflows'!E484</f>
        <v>0</v>
      </c>
    </row>
    <row r="972" spans="1:8" x14ac:dyDescent="0.25">
      <c r="A972" s="123">
        <f t="shared" si="69"/>
        <v>477</v>
      </c>
      <c r="B972" s="77">
        <f>(1+_xlfn.XLOOKUP(INT(($A972-1)/12)+1,'ZC Curve'!$B$8:$B$107,'ZC Curve'!U$9:U$108,,0))^(1/12)-1</f>
        <v>0</v>
      </c>
      <c r="C972" s="77" t="e">
        <f>(1+_xlfn.XLOOKUP(INT(($A972-1)/12)+1,'ZC Curve'!$B$8:$B$107,'ZC Curve'!V$9:V$108,,0))^(1/12)-1</f>
        <v>#DIV/0!</v>
      </c>
      <c r="D972" s="77" t="e">
        <f>(1+_xlfn.XLOOKUP(INT(($A972-1)/12)+1,'ZC Curve'!$B$8:$B$107,'ZC Curve'!W$9:W$108,,0))^(1/12)-1</f>
        <v>#DIV/0!</v>
      </c>
      <c r="E972" s="57">
        <f t="shared" si="72"/>
        <v>1</v>
      </c>
      <c r="F972" s="57" t="e">
        <f t="shared" si="70"/>
        <v>#DIV/0!</v>
      </c>
      <c r="G972" s="57" t="e">
        <f t="shared" si="71"/>
        <v>#DIV/0!</v>
      </c>
      <c r="H972" s="129">
        <f>'Table 4 - Asset Cashflows'!D485+'Table 4 - Asset Cashflows'!E485</f>
        <v>0</v>
      </c>
    </row>
    <row r="973" spans="1:8" x14ac:dyDescent="0.25">
      <c r="A973" s="123">
        <f t="shared" si="69"/>
        <v>478</v>
      </c>
      <c r="B973" s="77">
        <f>(1+_xlfn.XLOOKUP(INT(($A973-1)/12)+1,'ZC Curve'!$B$8:$B$107,'ZC Curve'!U$9:U$108,,0))^(1/12)-1</f>
        <v>0</v>
      </c>
      <c r="C973" s="77" t="e">
        <f>(1+_xlfn.XLOOKUP(INT(($A973-1)/12)+1,'ZC Curve'!$B$8:$B$107,'ZC Curve'!V$9:V$108,,0))^(1/12)-1</f>
        <v>#DIV/0!</v>
      </c>
      <c r="D973" s="77" t="e">
        <f>(1+_xlfn.XLOOKUP(INT(($A973-1)/12)+1,'ZC Curve'!$B$8:$B$107,'ZC Curve'!W$9:W$108,,0))^(1/12)-1</f>
        <v>#DIV/0!</v>
      </c>
      <c r="E973" s="57">
        <f t="shared" si="72"/>
        <v>1</v>
      </c>
      <c r="F973" s="57" t="e">
        <f t="shared" si="70"/>
        <v>#DIV/0!</v>
      </c>
      <c r="G973" s="57" t="e">
        <f t="shared" si="71"/>
        <v>#DIV/0!</v>
      </c>
      <c r="H973" s="129">
        <f>'Table 4 - Asset Cashflows'!D486+'Table 4 - Asset Cashflows'!E486</f>
        <v>0</v>
      </c>
    </row>
    <row r="974" spans="1:8" x14ac:dyDescent="0.25">
      <c r="A974" s="123">
        <f t="shared" si="69"/>
        <v>479</v>
      </c>
      <c r="B974" s="77">
        <f>(1+_xlfn.XLOOKUP(INT(($A974-1)/12)+1,'ZC Curve'!$B$8:$B$107,'ZC Curve'!U$9:U$108,,0))^(1/12)-1</f>
        <v>0</v>
      </c>
      <c r="C974" s="77" t="e">
        <f>(1+_xlfn.XLOOKUP(INT(($A974-1)/12)+1,'ZC Curve'!$B$8:$B$107,'ZC Curve'!V$9:V$108,,0))^(1/12)-1</f>
        <v>#DIV/0!</v>
      </c>
      <c r="D974" s="77" t="e">
        <f>(1+_xlfn.XLOOKUP(INT(($A974-1)/12)+1,'ZC Curve'!$B$8:$B$107,'ZC Curve'!W$9:W$108,,0))^(1/12)-1</f>
        <v>#DIV/0!</v>
      </c>
      <c r="E974" s="57">
        <f t="shared" si="72"/>
        <v>1</v>
      </c>
      <c r="F974" s="57" t="e">
        <f t="shared" si="70"/>
        <v>#DIV/0!</v>
      </c>
      <c r="G974" s="57" t="e">
        <f t="shared" si="71"/>
        <v>#DIV/0!</v>
      </c>
      <c r="H974" s="129">
        <f>'Table 4 - Asset Cashflows'!D487+'Table 4 - Asset Cashflows'!E487</f>
        <v>0</v>
      </c>
    </row>
    <row r="975" spans="1:8" x14ac:dyDescent="0.25">
      <c r="A975" s="123">
        <f t="shared" si="69"/>
        <v>480</v>
      </c>
      <c r="B975" s="77">
        <f>(1+_xlfn.XLOOKUP(INT(($A975-1)/12)+1,'ZC Curve'!$B$8:$B$107,'ZC Curve'!U$9:U$108,,0))^(1/12)-1</f>
        <v>0</v>
      </c>
      <c r="C975" s="77" t="e">
        <f>(1+_xlfn.XLOOKUP(INT(($A975-1)/12)+1,'ZC Curve'!$B$8:$B$107,'ZC Curve'!V$9:V$108,,0))^(1/12)-1</f>
        <v>#DIV/0!</v>
      </c>
      <c r="D975" s="77" t="e">
        <f>(1+_xlfn.XLOOKUP(INT(($A975-1)/12)+1,'ZC Curve'!$B$8:$B$107,'ZC Curve'!W$9:W$108,,0))^(1/12)-1</f>
        <v>#DIV/0!</v>
      </c>
      <c r="E975" s="57">
        <f t="shared" si="72"/>
        <v>1</v>
      </c>
      <c r="F975" s="57" t="e">
        <f t="shared" si="70"/>
        <v>#DIV/0!</v>
      </c>
      <c r="G975" s="57" t="e">
        <f t="shared" si="71"/>
        <v>#DIV/0!</v>
      </c>
      <c r="H975" s="129">
        <f>'Table 4 - Asset Cashflows'!D488+'Table 4 - Asset Cashflows'!E488</f>
        <v>0</v>
      </c>
    </row>
  </sheetData>
  <mergeCells count="11">
    <mergeCell ref="A1:M1"/>
    <mergeCell ref="B7:D7"/>
    <mergeCell ref="E7:G7"/>
    <mergeCell ref="K7:M7"/>
    <mergeCell ref="A6:H6"/>
    <mergeCell ref="A492:H492"/>
    <mergeCell ref="A2:C2"/>
    <mergeCell ref="B493:D493"/>
    <mergeCell ref="E493:G493"/>
    <mergeCell ref="K493:M493"/>
    <mergeCell ref="H7:I7"/>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D1F0-7375-4FA3-95E0-40857E9A3FAC}">
  <sheetPr>
    <tabColor rgb="FFFF0000"/>
  </sheetPr>
  <dimension ref="A1:R609"/>
  <sheetViews>
    <sheetView workbookViewId="0">
      <selection sqref="A1:L1"/>
    </sheetView>
  </sheetViews>
  <sheetFormatPr defaultColWidth="0" defaultRowHeight="13.2" x14ac:dyDescent="0.25"/>
  <cols>
    <col min="1" max="1" width="8.88671875" style="72" customWidth="1"/>
    <col min="2" max="2" width="12.44140625" style="72" customWidth="1"/>
    <col min="3" max="5" width="11.5546875" style="72" customWidth="1"/>
    <col min="6" max="6" width="12.5546875" style="72" customWidth="1"/>
    <col min="7" max="7" width="11.5546875" style="72" customWidth="1"/>
    <col min="8" max="8" width="15.5546875" style="72" customWidth="1"/>
    <col min="9" max="9" width="4.44140625" style="72" customWidth="1"/>
    <col min="10" max="10" width="14.88671875" style="72" customWidth="1"/>
    <col min="11" max="11" width="12" style="72" customWidth="1"/>
    <col min="12" max="12" width="13.44140625" style="72" customWidth="1"/>
    <col min="13" max="18" width="9.109375" style="72" customWidth="1"/>
    <col min="19" max="16384" width="9.109375" style="72" hidden="1"/>
  </cols>
  <sheetData>
    <row r="1" spans="1:12" ht="21" customHeight="1" x14ac:dyDescent="0.25">
      <c r="A1" s="995" t="s">
        <v>825</v>
      </c>
      <c r="B1" s="996"/>
      <c r="C1" s="996"/>
      <c r="D1" s="996"/>
      <c r="E1" s="996"/>
      <c r="F1" s="996"/>
      <c r="G1" s="996"/>
      <c r="H1" s="996"/>
      <c r="I1" s="996"/>
      <c r="J1" s="996"/>
      <c r="K1" s="996"/>
      <c r="L1" s="996"/>
    </row>
    <row r="2" spans="1:12" ht="15.75" customHeight="1" x14ac:dyDescent="0.25">
      <c r="A2" s="925" t="s">
        <v>493</v>
      </c>
      <c r="B2" s="925"/>
      <c r="C2" s="925"/>
      <c r="D2" s="122"/>
      <c r="E2" s="122"/>
      <c r="F2" s="122"/>
      <c r="G2" s="122"/>
      <c r="H2" s="122"/>
      <c r="I2" s="122"/>
      <c r="J2" s="122"/>
      <c r="K2" s="122"/>
      <c r="L2" s="122"/>
    </row>
    <row r="3" spans="1:12" ht="15.75" customHeight="1" x14ac:dyDescent="0.25">
      <c r="A3" s="45" t="s">
        <v>494</v>
      </c>
      <c r="B3" s="19"/>
      <c r="C3" s="19"/>
      <c r="D3" s="122"/>
      <c r="E3" s="122"/>
      <c r="F3" s="122"/>
      <c r="G3" s="122"/>
      <c r="H3" s="122"/>
      <c r="I3" s="122"/>
      <c r="J3" s="122"/>
      <c r="K3" s="122"/>
      <c r="L3" s="122"/>
    </row>
    <row r="4" spans="1:12" ht="15.75" customHeight="1" x14ac:dyDescent="0.25">
      <c r="A4" s="45" t="s">
        <v>464</v>
      </c>
      <c r="B4" s="19"/>
      <c r="C4" s="19"/>
      <c r="D4" s="122"/>
      <c r="E4" s="122"/>
      <c r="F4" s="122"/>
      <c r="G4" s="122"/>
      <c r="H4" s="122"/>
      <c r="I4" s="122"/>
      <c r="J4" s="122"/>
      <c r="K4" s="122"/>
      <c r="L4" s="122"/>
    </row>
    <row r="5" spans="1:12" x14ac:dyDescent="0.25">
      <c r="A5" s="45"/>
      <c r="B5" s="19"/>
      <c r="C5" s="19"/>
      <c r="D5" s="122"/>
      <c r="E5" s="122"/>
      <c r="F5" s="122"/>
      <c r="G5" s="122"/>
      <c r="H5" s="122"/>
      <c r="I5" s="122"/>
      <c r="J5" s="122"/>
      <c r="K5" s="122"/>
      <c r="L5" s="122"/>
    </row>
    <row r="6" spans="1:12" ht="24" customHeight="1" x14ac:dyDescent="0.25">
      <c r="A6" s="473"/>
      <c r="B6" s="473"/>
      <c r="C6" s="473"/>
      <c r="D6" s="473" t="s">
        <v>826</v>
      </c>
      <c r="E6" s="473"/>
      <c r="F6" s="473"/>
      <c r="G6" s="473"/>
      <c r="H6" s="473"/>
      <c r="I6" s="473"/>
      <c r="J6" s="473"/>
      <c r="K6" s="473"/>
      <c r="L6" s="473"/>
    </row>
    <row r="7" spans="1:12" x14ac:dyDescent="0.25">
      <c r="A7" s="506"/>
      <c r="B7" s="1020" t="s">
        <v>806</v>
      </c>
      <c r="C7" s="1021"/>
      <c r="D7" s="1022"/>
      <c r="E7" s="1023" t="s">
        <v>807</v>
      </c>
      <c r="F7" s="1024"/>
      <c r="G7" s="1025"/>
      <c r="H7" s="821" t="s">
        <v>827</v>
      </c>
      <c r="I7" s="473"/>
      <c r="J7" s="1026" t="s">
        <v>809</v>
      </c>
      <c r="K7" s="1027"/>
      <c r="L7" s="1028"/>
    </row>
    <row r="8" spans="1:12" x14ac:dyDescent="0.25">
      <c r="A8" s="473"/>
      <c r="B8" s="123"/>
      <c r="C8" s="123"/>
      <c r="D8" s="123"/>
      <c r="E8" s="123"/>
      <c r="F8" s="123"/>
      <c r="G8" s="123"/>
      <c r="H8" s="19"/>
      <c r="I8" s="19"/>
      <c r="J8" s="19"/>
      <c r="K8" s="19"/>
      <c r="L8" s="19"/>
    </row>
    <row r="9" spans="1:12" s="128" customFormat="1" ht="26.4" x14ac:dyDescent="0.25">
      <c r="A9" s="124" t="s">
        <v>828</v>
      </c>
      <c r="B9" s="125" t="s">
        <v>810</v>
      </c>
      <c r="C9" s="125" t="s">
        <v>773</v>
      </c>
      <c r="D9" s="125" t="s">
        <v>774</v>
      </c>
      <c r="E9" s="126" t="s">
        <v>651</v>
      </c>
      <c r="F9" s="126" t="s">
        <v>773</v>
      </c>
      <c r="G9" s="126" t="s">
        <v>774</v>
      </c>
      <c r="H9" s="816" t="s">
        <v>829</v>
      </c>
      <c r="I9" s="127"/>
      <c r="J9" s="816" t="s">
        <v>830</v>
      </c>
      <c r="K9" s="816" t="s">
        <v>831</v>
      </c>
      <c r="L9" s="816" t="s">
        <v>832</v>
      </c>
    </row>
    <row r="10" spans="1:12" ht="13.8" thickBot="1" x14ac:dyDescent="0.3">
      <c r="A10" s="123">
        <v>1</v>
      </c>
      <c r="B10" s="77">
        <f>(1+_xlfn.XLOOKUP(INT(($A10-1)/12)+1,'ZC Curve'!$B$8:$B$107,'ZC Curve'!R$9:R$108,,0))^(1/12)-1</f>
        <v>0</v>
      </c>
      <c r="C10" s="77">
        <f>(1+_xlfn.XLOOKUP(INT(($A10-1)/12)+1,'ZC Curve'!$B$8:$B$107,'ZC Curve'!S$9:S$108,,0))^(1/12)-1</f>
        <v>0</v>
      </c>
      <c r="D10" s="77">
        <f>(1+_xlfn.XLOOKUP(INT(($A10-1)/12)+1,'ZC Curve'!$B$8:$B$107,'ZC Curve'!T$9:T$108,,0))^(1/12)-1</f>
        <v>0</v>
      </c>
      <c r="E10" s="57">
        <f>1/(1+B10)</f>
        <v>1</v>
      </c>
      <c r="F10" s="57">
        <f t="shared" ref="F10:G10" si="0">1/(1+C10)</f>
        <v>1</v>
      </c>
      <c r="G10" s="57">
        <f t="shared" si="0"/>
        <v>1</v>
      </c>
      <c r="H10" s="129">
        <f>'Table 5 - Liability Cashflows'!AV16</f>
        <v>0</v>
      </c>
      <c r="I10" s="130"/>
      <c r="J10" s="131">
        <f>SUMPRODUCT(E10:E609,$H$10:$H$609)</f>
        <v>0</v>
      </c>
      <c r="K10" s="132">
        <f t="shared" ref="K10:L10" si="1">SUMPRODUCT(F10:F609,$H$10:$H$609)</f>
        <v>0</v>
      </c>
      <c r="L10" s="133">
        <f t="shared" si="1"/>
        <v>0</v>
      </c>
    </row>
    <row r="11" spans="1:12" ht="13.8" thickBot="1" x14ac:dyDescent="0.3">
      <c r="A11" s="123">
        <f>A10+1</f>
        <v>2</v>
      </c>
      <c r="B11" s="77">
        <f>(1+_xlfn.XLOOKUP(INT(($A11-1)/12)+1,'ZC Curve'!$B$8:$B$107,'ZC Curve'!R$9:R$108,,0))^(1/12)-1</f>
        <v>0</v>
      </c>
      <c r="C11" s="77">
        <f>(1+_xlfn.XLOOKUP(INT(($A11-1)/12)+1,'ZC Curve'!$B$8:$B$107,'ZC Curve'!S$9:S$108,,0))^(1/12)-1</f>
        <v>0</v>
      </c>
      <c r="D11" s="77">
        <f>(1+_xlfn.XLOOKUP(INT(($A11-1)/12)+1,'ZC Curve'!$B$8:$B$107,'ZC Curve'!T$9:T$108,,0))^(1/12)-1</f>
        <v>0</v>
      </c>
      <c r="E11" s="57">
        <f t="shared" ref="E11:G11" si="2">E10/(1+B11)</f>
        <v>1</v>
      </c>
      <c r="F11" s="57">
        <f t="shared" si="2"/>
        <v>1</v>
      </c>
      <c r="G11" s="58">
        <f t="shared" si="2"/>
        <v>1</v>
      </c>
      <c r="H11" s="129">
        <f>'Table 5 - Liability Cashflows'!AV17</f>
        <v>0</v>
      </c>
      <c r="I11" s="130"/>
      <c r="J11" s="69"/>
      <c r="K11" s="19"/>
      <c r="L11" s="134"/>
    </row>
    <row r="12" spans="1:12" x14ac:dyDescent="0.25">
      <c r="A12" s="123">
        <f t="shared" ref="A12:A75" si="3">A11+1</f>
        <v>3</v>
      </c>
      <c r="B12" s="77">
        <f>(1+_xlfn.XLOOKUP(INT(($A12-1)/12)+1,'ZC Curve'!$B$8:$B$107,'ZC Curve'!R$9:R$108,,0))^(1/12)-1</f>
        <v>0</v>
      </c>
      <c r="C12" s="77">
        <f>(1+_xlfn.XLOOKUP(INT(($A12-1)/12)+1,'ZC Curve'!$B$8:$B$107,'ZC Curve'!S$9:S$108,,0))^(1/12)-1</f>
        <v>0</v>
      </c>
      <c r="D12" s="77">
        <f>(1+_xlfn.XLOOKUP(INT(($A12-1)/12)+1,'ZC Curve'!$B$8:$B$107,'ZC Curve'!T$9:T$108,,0))^(1/12)-1</f>
        <v>0</v>
      </c>
      <c r="E12" s="57">
        <f t="shared" ref="E12:E75" si="4">E11/(1+B12)</f>
        <v>1</v>
      </c>
      <c r="F12" s="57">
        <f t="shared" ref="F12:F75" si="5">F11/(1+C12)</f>
        <v>1</v>
      </c>
      <c r="G12" s="58">
        <f t="shared" ref="G12:G75" si="6">G11/(1+D12)</f>
        <v>1</v>
      </c>
      <c r="H12" s="129">
        <f>'Table 5 - Liability Cashflows'!AV18</f>
        <v>0</v>
      </c>
      <c r="I12" s="130"/>
      <c r="J12" s="135" t="s">
        <v>833</v>
      </c>
      <c r="K12" s="817"/>
      <c r="L12" s="818"/>
    </row>
    <row r="13" spans="1:12" ht="13.8" thickBot="1" x14ac:dyDescent="0.3">
      <c r="A13" s="123">
        <f t="shared" si="3"/>
        <v>4</v>
      </c>
      <c r="B13" s="77">
        <f>(1+_xlfn.XLOOKUP(INT(($A13-1)/12)+1,'ZC Curve'!$B$8:$B$107,'ZC Curve'!R$9:R$108,,0))^(1/12)-1</f>
        <v>0</v>
      </c>
      <c r="C13" s="77">
        <f>(1+_xlfn.XLOOKUP(INT(($A13-1)/12)+1,'ZC Curve'!$B$8:$B$107,'ZC Curve'!S$9:S$108,,0))^(1/12)-1</f>
        <v>0</v>
      </c>
      <c r="D13" s="77">
        <f>(1+_xlfn.XLOOKUP(INT(($A13-1)/12)+1,'ZC Curve'!$B$8:$B$107,'ZC Curve'!T$9:T$108,,0))^(1/12)-1</f>
        <v>0</v>
      </c>
      <c r="E13" s="57">
        <f t="shared" si="4"/>
        <v>1</v>
      </c>
      <c r="F13" s="57">
        <f t="shared" si="5"/>
        <v>1</v>
      </c>
      <c r="G13" s="58">
        <f t="shared" si="6"/>
        <v>1</v>
      </c>
      <c r="H13" s="129">
        <f>'Table 5 - Liability Cashflows'!AV19</f>
        <v>0</v>
      </c>
      <c r="I13" s="130"/>
      <c r="J13" s="493"/>
      <c r="K13" s="19"/>
      <c r="L13" s="134"/>
    </row>
    <row r="14" spans="1:12" x14ac:dyDescent="0.25">
      <c r="A14" s="123">
        <f t="shared" si="3"/>
        <v>5</v>
      </c>
      <c r="B14" s="77">
        <f>(1+_xlfn.XLOOKUP(INT(($A14-1)/12)+1,'ZC Curve'!$B$8:$B$107,'ZC Curve'!R$9:R$108,,0))^(1/12)-1</f>
        <v>0</v>
      </c>
      <c r="C14" s="77">
        <f>(1+_xlfn.XLOOKUP(INT(($A14-1)/12)+1,'ZC Curve'!$B$8:$B$107,'ZC Curve'!S$9:S$108,,0))^(1/12)-1</f>
        <v>0</v>
      </c>
      <c r="D14" s="77">
        <f>(1+_xlfn.XLOOKUP(INT(($A14-1)/12)+1,'ZC Curve'!$B$8:$B$107,'ZC Curve'!T$9:T$108,,0))^(1/12)-1</f>
        <v>0</v>
      </c>
      <c r="E14" s="57">
        <f t="shared" si="4"/>
        <v>1</v>
      </c>
      <c r="F14" s="57">
        <f t="shared" si="5"/>
        <v>1</v>
      </c>
      <c r="G14" s="58">
        <f t="shared" si="6"/>
        <v>1</v>
      </c>
      <c r="H14" s="129">
        <f>'Table 5 - Liability Cashflows'!AV20</f>
        <v>0</v>
      </c>
      <c r="I14" s="130"/>
      <c r="J14" s="136" t="s">
        <v>834</v>
      </c>
      <c r="K14" s="819"/>
      <c r="L14" s="137">
        <f>K10-J10</f>
        <v>0</v>
      </c>
    </row>
    <row r="15" spans="1:12" ht="13.8" thickBot="1" x14ac:dyDescent="0.3">
      <c r="A15" s="123">
        <f t="shared" si="3"/>
        <v>6</v>
      </c>
      <c r="B15" s="77">
        <f>(1+_xlfn.XLOOKUP(INT(($A15-1)/12)+1,'ZC Curve'!$B$8:$B$107,'ZC Curve'!R$9:R$108,,0))^(1/12)-1</f>
        <v>0</v>
      </c>
      <c r="C15" s="77">
        <f>(1+_xlfn.XLOOKUP(INT(($A15-1)/12)+1,'ZC Curve'!$B$8:$B$107,'ZC Curve'!S$9:S$108,,0))^(1/12)-1</f>
        <v>0</v>
      </c>
      <c r="D15" s="77">
        <f>(1+_xlfn.XLOOKUP(INT(($A15-1)/12)+1,'ZC Curve'!$B$8:$B$107,'ZC Curve'!T$9:T$108,,0))^(1/12)-1</f>
        <v>0</v>
      </c>
      <c r="E15" s="57">
        <f t="shared" si="4"/>
        <v>1</v>
      </c>
      <c r="F15" s="57">
        <f t="shared" si="5"/>
        <v>1</v>
      </c>
      <c r="G15" s="58">
        <f t="shared" si="6"/>
        <v>1</v>
      </c>
      <c r="H15" s="129">
        <f>'Table 5 - Liability Cashflows'!AV21</f>
        <v>0</v>
      </c>
      <c r="I15" s="130"/>
      <c r="J15" s="138" t="s">
        <v>835</v>
      </c>
      <c r="K15" s="813"/>
      <c r="L15" s="139">
        <f>L10-J10</f>
        <v>0</v>
      </c>
    </row>
    <row r="16" spans="1:12" x14ac:dyDescent="0.25">
      <c r="A16" s="123">
        <f t="shared" si="3"/>
        <v>7</v>
      </c>
      <c r="B16" s="77">
        <f>(1+_xlfn.XLOOKUP(INT(($A16-1)/12)+1,'ZC Curve'!$B$8:$B$107,'ZC Curve'!R$9:R$108,,0))^(1/12)-1</f>
        <v>0</v>
      </c>
      <c r="C16" s="77">
        <f>(1+_xlfn.XLOOKUP(INT(($A16-1)/12)+1,'ZC Curve'!$B$8:$B$107,'ZC Curve'!S$9:S$108,,0))^(1/12)-1</f>
        <v>0</v>
      </c>
      <c r="D16" s="77">
        <f>(1+_xlfn.XLOOKUP(INT(($A16-1)/12)+1,'ZC Curve'!$B$8:$B$107,'ZC Curve'!T$9:T$108,,0))^(1/12)-1</f>
        <v>0</v>
      </c>
      <c r="E16" s="57">
        <f t="shared" si="4"/>
        <v>1</v>
      </c>
      <c r="F16" s="57">
        <f t="shared" si="5"/>
        <v>1</v>
      </c>
      <c r="G16" s="58">
        <f t="shared" si="6"/>
        <v>1</v>
      </c>
      <c r="H16" s="129">
        <f>'Table 5 - Liability Cashflows'!AV22</f>
        <v>0</v>
      </c>
      <c r="I16" s="130"/>
      <c r="J16" s="473"/>
      <c r="K16" s="473"/>
      <c r="L16" s="473"/>
    </row>
    <row r="17" spans="1:12" x14ac:dyDescent="0.25">
      <c r="A17" s="123">
        <f t="shared" si="3"/>
        <v>8</v>
      </c>
      <c r="B17" s="77">
        <f>(1+_xlfn.XLOOKUP(INT(($A17-1)/12)+1,'ZC Curve'!$B$8:$B$107,'ZC Curve'!R$9:R$108,,0))^(1/12)-1</f>
        <v>0</v>
      </c>
      <c r="C17" s="77">
        <f>(1+_xlfn.XLOOKUP(INT(($A17-1)/12)+1,'ZC Curve'!$B$8:$B$107,'ZC Curve'!S$9:S$108,,0))^(1/12)-1</f>
        <v>0</v>
      </c>
      <c r="D17" s="77">
        <f>(1+_xlfn.XLOOKUP(INT(($A17-1)/12)+1,'ZC Curve'!$B$8:$B$107,'ZC Curve'!T$9:T$108,,0))^(1/12)-1</f>
        <v>0</v>
      </c>
      <c r="E17" s="57">
        <f t="shared" si="4"/>
        <v>1</v>
      </c>
      <c r="F17" s="57">
        <f t="shared" si="5"/>
        <v>1</v>
      </c>
      <c r="G17" s="58">
        <f t="shared" si="6"/>
        <v>1</v>
      </c>
      <c r="H17" s="129">
        <f>'Table 5 - Liability Cashflows'!AV23</f>
        <v>0</v>
      </c>
      <c r="I17" s="130"/>
      <c r="J17" s="473"/>
      <c r="K17" s="473"/>
      <c r="L17" s="473"/>
    </row>
    <row r="18" spans="1:12" x14ac:dyDescent="0.25">
      <c r="A18" s="123">
        <f t="shared" si="3"/>
        <v>9</v>
      </c>
      <c r="B18" s="77">
        <f>(1+_xlfn.XLOOKUP(INT(($A18-1)/12)+1,'ZC Curve'!$B$8:$B$107,'ZC Curve'!R$9:R$108,,0))^(1/12)-1</f>
        <v>0</v>
      </c>
      <c r="C18" s="77">
        <f>(1+_xlfn.XLOOKUP(INT(($A18-1)/12)+1,'ZC Curve'!$B$8:$B$107,'ZC Curve'!S$9:S$108,,0))^(1/12)-1</f>
        <v>0</v>
      </c>
      <c r="D18" s="77">
        <f>(1+_xlfn.XLOOKUP(INT(($A18-1)/12)+1,'ZC Curve'!$B$8:$B$107,'ZC Curve'!T$9:T$108,,0))^(1/12)-1</f>
        <v>0</v>
      </c>
      <c r="E18" s="57">
        <f t="shared" si="4"/>
        <v>1</v>
      </c>
      <c r="F18" s="57">
        <f t="shared" si="5"/>
        <v>1</v>
      </c>
      <c r="G18" s="58">
        <f t="shared" si="6"/>
        <v>1</v>
      </c>
      <c r="H18" s="129">
        <f>'Table 5 - Liability Cashflows'!AV24</f>
        <v>0</v>
      </c>
      <c r="I18" s="130"/>
      <c r="J18" s="473"/>
      <c r="K18" s="473"/>
      <c r="L18" s="473"/>
    </row>
    <row r="19" spans="1:12" x14ac:dyDescent="0.25">
      <c r="A19" s="123">
        <f t="shared" si="3"/>
        <v>10</v>
      </c>
      <c r="B19" s="77">
        <f>(1+_xlfn.XLOOKUP(INT(($A19-1)/12)+1,'ZC Curve'!$B$8:$B$107,'ZC Curve'!R$9:R$108,,0))^(1/12)-1</f>
        <v>0</v>
      </c>
      <c r="C19" s="77">
        <f>(1+_xlfn.XLOOKUP(INT(($A19-1)/12)+1,'ZC Curve'!$B$8:$B$107,'ZC Curve'!S$9:S$108,,0))^(1/12)-1</f>
        <v>0</v>
      </c>
      <c r="D19" s="77">
        <f>(1+_xlfn.XLOOKUP(INT(($A19-1)/12)+1,'ZC Curve'!$B$8:$B$107,'ZC Curve'!T$9:T$108,,0))^(1/12)-1</f>
        <v>0</v>
      </c>
      <c r="E19" s="57">
        <f t="shared" si="4"/>
        <v>1</v>
      </c>
      <c r="F19" s="57">
        <f t="shared" si="5"/>
        <v>1</v>
      </c>
      <c r="G19" s="58">
        <f t="shared" si="6"/>
        <v>1</v>
      </c>
      <c r="H19" s="129">
        <f>'Table 5 - Liability Cashflows'!AV25</f>
        <v>0</v>
      </c>
      <c r="I19" s="130"/>
      <c r="J19" s="473"/>
      <c r="K19" s="473"/>
      <c r="L19" s="473"/>
    </row>
    <row r="20" spans="1:12" x14ac:dyDescent="0.25">
      <c r="A20" s="123">
        <f t="shared" si="3"/>
        <v>11</v>
      </c>
      <c r="B20" s="77">
        <f>(1+_xlfn.XLOOKUP(INT(($A20-1)/12)+1,'ZC Curve'!$B$8:$B$107,'ZC Curve'!R$9:R$108,,0))^(1/12)-1</f>
        <v>0</v>
      </c>
      <c r="C20" s="77">
        <f>(1+_xlfn.XLOOKUP(INT(($A20-1)/12)+1,'ZC Curve'!$B$8:$B$107,'ZC Curve'!S$9:S$108,,0))^(1/12)-1</f>
        <v>0</v>
      </c>
      <c r="D20" s="77">
        <f>(1+_xlfn.XLOOKUP(INT(($A20-1)/12)+1,'ZC Curve'!$B$8:$B$107,'ZC Curve'!T$9:T$108,,0))^(1/12)-1</f>
        <v>0</v>
      </c>
      <c r="E20" s="57">
        <f t="shared" si="4"/>
        <v>1</v>
      </c>
      <c r="F20" s="57">
        <f t="shared" si="5"/>
        <v>1</v>
      </c>
      <c r="G20" s="58">
        <f t="shared" si="6"/>
        <v>1</v>
      </c>
      <c r="H20" s="129">
        <f>'Table 5 - Liability Cashflows'!AV26</f>
        <v>0</v>
      </c>
      <c r="I20" s="130"/>
      <c r="J20" s="473"/>
      <c r="K20" s="473"/>
      <c r="L20" s="473"/>
    </row>
    <row r="21" spans="1:12" x14ac:dyDescent="0.25">
      <c r="A21" s="123">
        <f t="shared" si="3"/>
        <v>12</v>
      </c>
      <c r="B21" s="77">
        <f>(1+_xlfn.XLOOKUP(INT(($A21-1)/12)+1,'ZC Curve'!$B$8:$B$107,'ZC Curve'!R$9:R$108,,0))^(1/12)-1</f>
        <v>0</v>
      </c>
      <c r="C21" s="77">
        <f>(1+_xlfn.XLOOKUP(INT(($A21-1)/12)+1,'ZC Curve'!$B$8:$B$107,'ZC Curve'!S$9:S$108,,0))^(1/12)-1</f>
        <v>0</v>
      </c>
      <c r="D21" s="77">
        <f>(1+_xlfn.XLOOKUP(INT(($A21-1)/12)+1,'ZC Curve'!$B$8:$B$107,'ZC Curve'!T$9:T$108,,0))^(1/12)-1</f>
        <v>0</v>
      </c>
      <c r="E21" s="57">
        <f t="shared" si="4"/>
        <v>1</v>
      </c>
      <c r="F21" s="57">
        <f t="shared" si="5"/>
        <v>1</v>
      </c>
      <c r="G21" s="58">
        <f t="shared" si="6"/>
        <v>1</v>
      </c>
      <c r="H21" s="129">
        <f>'Table 5 - Liability Cashflows'!AV27</f>
        <v>0</v>
      </c>
      <c r="I21" s="130"/>
      <c r="J21" s="473"/>
      <c r="K21" s="473"/>
      <c r="L21" s="473"/>
    </row>
    <row r="22" spans="1:12" x14ac:dyDescent="0.25">
      <c r="A22" s="123">
        <f t="shared" si="3"/>
        <v>13</v>
      </c>
      <c r="B22" s="77">
        <f>(1+_xlfn.XLOOKUP(INT(($A22-1)/12)+1,'ZC Curve'!$B$8:$B$107,'ZC Curve'!R$9:R$108,,0))^(1/12)-1</f>
        <v>0</v>
      </c>
      <c r="C22" s="77">
        <f>(1+_xlfn.XLOOKUP(INT(($A22-1)/12)+1,'ZC Curve'!$B$8:$B$107,'ZC Curve'!S$9:S$108,,0))^(1/12)-1</f>
        <v>0</v>
      </c>
      <c r="D22" s="77">
        <f>(1+_xlfn.XLOOKUP(INT(($A22-1)/12)+1,'ZC Curve'!$B$8:$B$107,'ZC Curve'!T$9:T$108,,0))^(1/12)-1</f>
        <v>0</v>
      </c>
      <c r="E22" s="57">
        <f t="shared" si="4"/>
        <v>1</v>
      </c>
      <c r="F22" s="57">
        <f t="shared" si="5"/>
        <v>1</v>
      </c>
      <c r="G22" s="58">
        <f t="shared" si="6"/>
        <v>1</v>
      </c>
      <c r="H22" s="129">
        <f>'Table 5 - Liability Cashflows'!AV28</f>
        <v>0</v>
      </c>
      <c r="I22" s="130"/>
      <c r="J22" s="473"/>
      <c r="K22" s="473"/>
      <c r="L22" s="473"/>
    </row>
    <row r="23" spans="1:12" x14ac:dyDescent="0.25">
      <c r="A23" s="123">
        <f t="shared" si="3"/>
        <v>14</v>
      </c>
      <c r="B23" s="77">
        <f>(1+_xlfn.XLOOKUP(INT(($A23-1)/12)+1,'ZC Curve'!$B$8:$B$107,'ZC Curve'!R$9:R$108,,0))^(1/12)-1</f>
        <v>0</v>
      </c>
      <c r="C23" s="77">
        <f>(1+_xlfn.XLOOKUP(INT(($A23-1)/12)+1,'ZC Curve'!$B$8:$B$107,'ZC Curve'!S$9:S$108,,0))^(1/12)-1</f>
        <v>0</v>
      </c>
      <c r="D23" s="77">
        <f>(1+_xlfn.XLOOKUP(INT(($A23-1)/12)+1,'ZC Curve'!$B$8:$B$107,'ZC Curve'!T$9:T$108,,0))^(1/12)-1</f>
        <v>0</v>
      </c>
      <c r="E23" s="57">
        <f t="shared" si="4"/>
        <v>1</v>
      </c>
      <c r="F23" s="57">
        <f t="shared" si="5"/>
        <v>1</v>
      </c>
      <c r="G23" s="58">
        <f t="shared" si="6"/>
        <v>1</v>
      </c>
      <c r="H23" s="129">
        <f>'Table 5 - Liability Cashflows'!AV29</f>
        <v>0</v>
      </c>
      <c r="I23" s="130"/>
      <c r="J23" s="19"/>
      <c r="K23" s="140"/>
      <c r="L23" s="19"/>
    </row>
    <row r="24" spans="1:12" x14ac:dyDescent="0.25">
      <c r="A24" s="123">
        <f t="shared" si="3"/>
        <v>15</v>
      </c>
      <c r="B24" s="77">
        <f>(1+_xlfn.XLOOKUP(INT(($A24-1)/12)+1,'ZC Curve'!$B$8:$B$107,'ZC Curve'!R$9:R$108,,0))^(1/12)-1</f>
        <v>0</v>
      </c>
      <c r="C24" s="77">
        <f>(1+_xlfn.XLOOKUP(INT(($A24-1)/12)+1,'ZC Curve'!$B$8:$B$107,'ZC Curve'!S$9:S$108,,0))^(1/12)-1</f>
        <v>0</v>
      </c>
      <c r="D24" s="77">
        <f>(1+_xlfn.XLOOKUP(INT(($A24-1)/12)+1,'ZC Curve'!$B$8:$B$107,'ZC Curve'!T$9:T$108,,0))^(1/12)-1</f>
        <v>0</v>
      </c>
      <c r="E24" s="57">
        <f t="shared" si="4"/>
        <v>1</v>
      </c>
      <c r="F24" s="57">
        <f t="shared" si="5"/>
        <v>1</v>
      </c>
      <c r="G24" s="58">
        <f t="shared" si="6"/>
        <v>1</v>
      </c>
      <c r="H24" s="129">
        <f>'Table 5 - Liability Cashflows'!AV30</f>
        <v>0</v>
      </c>
      <c r="I24" s="130"/>
      <c r="J24" s="19"/>
      <c r="K24" s="140"/>
      <c r="L24" s="19"/>
    </row>
    <row r="25" spans="1:12" x14ac:dyDescent="0.25">
      <c r="A25" s="123">
        <f t="shared" si="3"/>
        <v>16</v>
      </c>
      <c r="B25" s="77">
        <f>(1+_xlfn.XLOOKUP(INT(($A25-1)/12)+1,'ZC Curve'!$B$8:$B$107,'ZC Curve'!R$9:R$108,,0))^(1/12)-1</f>
        <v>0</v>
      </c>
      <c r="C25" s="77">
        <f>(1+_xlfn.XLOOKUP(INT(($A25-1)/12)+1,'ZC Curve'!$B$8:$B$107,'ZC Curve'!S$9:S$108,,0))^(1/12)-1</f>
        <v>0</v>
      </c>
      <c r="D25" s="77">
        <f>(1+_xlfn.XLOOKUP(INT(($A25-1)/12)+1,'ZC Curve'!$B$8:$B$107,'ZC Curve'!T$9:T$108,,0))^(1/12)-1</f>
        <v>0</v>
      </c>
      <c r="E25" s="57">
        <f t="shared" si="4"/>
        <v>1</v>
      </c>
      <c r="F25" s="57">
        <f t="shared" si="5"/>
        <v>1</v>
      </c>
      <c r="G25" s="58">
        <f t="shared" si="6"/>
        <v>1</v>
      </c>
      <c r="H25" s="129">
        <f>'Table 5 - Liability Cashflows'!AV31</f>
        <v>0</v>
      </c>
      <c r="I25" s="130"/>
      <c r="J25" s="19"/>
      <c r="K25" s="140"/>
      <c r="L25" s="19"/>
    </row>
    <row r="26" spans="1:12" x14ac:dyDescent="0.25">
      <c r="A26" s="123">
        <f t="shared" si="3"/>
        <v>17</v>
      </c>
      <c r="B26" s="77">
        <f>(1+_xlfn.XLOOKUP(INT(($A26-1)/12)+1,'ZC Curve'!$B$8:$B$107,'ZC Curve'!R$9:R$108,,0))^(1/12)-1</f>
        <v>0</v>
      </c>
      <c r="C26" s="77">
        <f>(1+_xlfn.XLOOKUP(INT(($A26-1)/12)+1,'ZC Curve'!$B$8:$B$107,'ZC Curve'!S$9:S$108,,0))^(1/12)-1</f>
        <v>0</v>
      </c>
      <c r="D26" s="77">
        <f>(1+_xlfn.XLOOKUP(INT(($A26-1)/12)+1,'ZC Curve'!$B$8:$B$107,'ZC Curve'!T$9:T$108,,0))^(1/12)-1</f>
        <v>0</v>
      </c>
      <c r="E26" s="57">
        <f t="shared" si="4"/>
        <v>1</v>
      </c>
      <c r="F26" s="57">
        <f t="shared" si="5"/>
        <v>1</v>
      </c>
      <c r="G26" s="58">
        <f t="shared" si="6"/>
        <v>1</v>
      </c>
      <c r="H26" s="129">
        <f>'Table 5 - Liability Cashflows'!AV32</f>
        <v>0</v>
      </c>
      <c r="I26" s="130"/>
      <c r="J26" s="19"/>
      <c r="K26" s="140"/>
      <c r="L26" s="19"/>
    </row>
    <row r="27" spans="1:12" x14ac:dyDescent="0.25">
      <c r="A27" s="123">
        <f t="shared" si="3"/>
        <v>18</v>
      </c>
      <c r="B27" s="77">
        <f>(1+_xlfn.XLOOKUP(INT(($A27-1)/12)+1,'ZC Curve'!$B$8:$B$107,'ZC Curve'!R$9:R$108,,0))^(1/12)-1</f>
        <v>0</v>
      </c>
      <c r="C27" s="77">
        <f>(1+_xlfn.XLOOKUP(INT(($A27-1)/12)+1,'ZC Curve'!$B$8:$B$107,'ZC Curve'!S$9:S$108,,0))^(1/12)-1</f>
        <v>0</v>
      </c>
      <c r="D27" s="77">
        <f>(1+_xlfn.XLOOKUP(INT(($A27-1)/12)+1,'ZC Curve'!$B$8:$B$107,'ZC Curve'!T$9:T$108,,0))^(1/12)-1</f>
        <v>0</v>
      </c>
      <c r="E27" s="57">
        <f t="shared" si="4"/>
        <v>1</v>
      </c>
      <c r="F27" s="57">
        <f t="shared" si="5"/>
        <v>1</v>
      </c>
      <c r="G27" s="58">
        <f t="shared" si="6"/>
        <v>1</v>
      </c>
      <c r="H27" s="129">
        <f>'Table 5 - Liability Cashflows'!AV33</f>
        <v>0</v>
      </c>
      <c r="I27" s="130"/>
      <c r="J27" s="19"/>
      <c r="K27" s="140"/>
      <c r="L27" s="19"/>
    </row>
    <row r="28" spans="1:12" x14ac:dyDescent="0.25">
      <c r="A28" s="123">
        <f t="shared" si="3"/>
        <v>19</v>
      </c>
      <c r="B28" s="77">
        <f>(1+_xlfn.XLOOKUP(INT(($A28-1)/12)+1,'ZC Curve'!$B$8:$B$107,'ZC Curve'!R$9:R$108,,0))^(1/12)-1</f>
        <v>0</v>
      </c>
      <c r="C28" s="77">
        <f>(1+_xlfn.XLOOKUP(INT(($A28-1)/12)+1,'ZC Curve'!$B$8:$B$107,'ZC Curve'!S$9:S$108,,0))^(1/12)-1</f>
        <v>0</v>
      </c>
      <c r="D28" s="77">
        <f>(1+_xlfn.XLOOKUP(INT(($A28-1)/12)+1,'ZC Curve'!$B$8:$B$107,'ZC Curve'!T$9:T$108,,0))^(1/12)-1</f>
        <v>0</v>
      </c>
      <c r="E28" s="57">
        <f t="shared" si="4"/>
        <v>1</v>
      </c>
      <c r="F28" s="57">
        <f t="shared" si="5"/>
        <v>1</v>
      </c>
      <c r="G28" s="58">
        <f t="shared" si="6"/>
        <v>1</v>
      </c>
      <c r="H28" s="129">
        <f>'Table 5 - Liability Cashflows'!AV34</f>
        <v>0</v>
      </c>
      <c r="I28" s="130"/>
      <c r="J28" s="473"/>
      <c r="K28" s="473"/>
      <c r="L28" s="473"/>
    </row>
    <row r="29" spans="1:12" x14ac:dyDescent="0.25">
      <c r="A29" s="123">
        <f t="shared" si="3"/>
        <v>20</v>
      </c>
      <c r="B29" s="77">
        <f>(1+_xlfn.XLOOKUP(INT(($A29-1)/12)+1,'ZC Curve'!$B$8:$B$107,'ZC Curve'!R$9:R$108,,0))^(1/12)-1</f>
        <v>0</v>
      </c>
      <c r="C29" s="77">
        <f>(1+_xlfn.XLOOKUP(INT(($A29-1)/12)+1,'ZC Curve'!$B$8:$B$107,'ZC Curve'!S$9:S$108,,0))^(1/12)-1</f>
        <v>0</v>
      </c>
      <c r="D29" s="77">
        <f>(1+_xlfn.XLOOKUP(INT(($A29-1)/12)+1,'ZC Curve'!$B$8:$B$107,'ZC Curve'!T$9:T$108,,0))^(1/12)-1</f>
        <v>0</v>
      </c>
      <c r="E29" s="57">
        <f t="shared" si="4"/>
        <v>1</v>
      </c>
      <c r="F29" s="57">
        <f t="shared" si="5"/>
        <v>1</v>
      </c>
      <c r="G29" s="58">
        <f t="shared" si="6"/>
        <v>1</v>
      </c>
      <c r="H29" s="129">
        <f>'Table 5 - Liability Cashflows'!AV35</f>
        <v>0</v>
      </c>
      <c r="I29" s="130"/>
      <c r="J29" s="473"/>
      <c r="K29" s="473"/>
      <c r="L29" s="473"/>
    </row>
    <row r="30" spans="1:12" x14ac:dyDescent="0.25">
      <c r="A30" s="123">
        <f t="shared" si="3"/>
        <v>21</v>
      </c>
      <c r="B30" s="77">
        <f>(1+_xlfn.XLOOKUP(INT(($A30-1)/12)+1,'ZC Curve'!$B$8:$B$107,'ZC Curve'!R$9:R$108,,0))^(1/12)-1</f>
        <v>0</v>
      </c>
      <c r="C30" s="77">
        <f>(1+_xlfn.XLOOKUP(INT(($A30-1)/12)+1,'ZC Curve'!$B$8:$B$107,'ZC Curve'!S$9:S$108,,0))^(1/12)-1</f>
        <v>0</v>
      </c>
      <c r="D30" s="77">
        <f>(1+_xlfn.XLOOKUP(INT(($A30-1)/12)+1,'ZC Curve'!$B$8:$B$107,'ZC Curve'!T$9:T$108,,0))^(1/12)-1</f>
        <v>0</v>
      </c>
      <c r="E30" s="57">
        <f t="shared" si="4"/>
        <v>1</v>
      </c>
      <c r="F30" s="57">
        <f t="shared" si="5"/>
        <v>1</v>
      </c>
      <c r="G30" s="58">
        <f t="shared" si="6"/>
        <v>1</v>
      </c>
      <c r="H30" s="129">
        <f>'Table 5 - Liability Cashflows'!AV36</f>
        <v>0</v>
      </c>
      <c r="I30" s="130"/>
      <c r="J30" s="473"/>
      <c r="K30" s="473"/>
      <c r="L30" s="473"/>
    </row>
    <row r="31" spans="1:12" x14ac:dyDescent="0.25">
      <c r="A31" s="123">
        <f t="shared" si="3"/>
        <v>22</v>
      </c>
      <c r="B31" s="77">
        <f>(1+_xlfn.XLOOKUP(INT(($A31-1)/12)+1,'ZC Curve'!$B$8:$B$107,'ZC Curve'!R$9:R$108,,0))^(1/12)-1</f>
        <v>0</v>
      </c>
      <c r="C31" s="77">
        <f>(1+_xlfn.XLOOKUP(INT(($A31-1)/12)+1,'ZC Curve'!$B$8:$B$107,'ZC Curve'!S$9:S$108,,0))^(1/12)-1</f>
        <v>0</v>
      </c>
      <c r="D31" s="77">
        <f>(1+_xlfn.XLOOKUP(INT(($A31-1)/12)+1,'ZC Curve'!$B$8:$B$107,'ZC Curve'!T$9:T$108,,0))^(1/12)-1</f>
        <v>0</v>
      </c>
      <c r="E31" s="57">
        <f t="shared" si="4"/>
        <v>1</v>
      </c>
      <c r="F31" s="57">
        <f t="shared" si="5"/>
        <v>1</v>
      </c>
      <c r="G31" s="58">
        <f t="shared" si="6"/>
        <v>1</v>
      </c>
      <c r="H31" s="129">
        <f>'Table 5 - Liability Cashflows'!AV37</f>
        <v>0</v>
      </c>
      <c r="I31" s="130"/>
      <c r="J31" s="473"/>
      <c r="K31" s="473"/>
      <c r="L31" s="473"/>
    </row>
    <row r="32" spans="1:12" x14ac:dyDescent="0.25">
      <c r="A32" s="123">
        <f t="shared" si="3"/>
        <v>23</v>
      </c>
      <c r="B32" s="77">
        <f>(1+_xlfn.XLOOKUP(INT(($A32-1)/12)+1,'ZC Curve'!$B$8:$B$107,'ZC Curve'!R$9:R$108,,0))^(1/12)-1</f>
        <v>0</v>
      </c>
      <c r="C32" s="77">
        <f>(1+_xlfn.XLOOKUP(INT(($A32-1)/12)+1,'ZC Curve'!$B$8:$B$107,'ZC Curve'!S$9:S$108,,0))^(1/12)-1</f>
        <v>0</v>
      </c>
      <c r="D32" s="77">
        <f>(1+_xlfn.XLOOKUP(INT(($A32-1)/12)+1,'ZC Curve'!$B$8:$B$107,'ZC Curve'!T$9:T$108,,0))^(1/12)-1</f>
        <v>0</v>
      </c>
      <c r="E32" s="57">
        <f t="shared" si="4"/>
        <v>1</v>
      </c>
      <c r="F32" s="57">
        <f t="shared" si="5"/>
        <v>1</v>
      </c>
      <c r="G32" s="58">
        <f t="shared" si="6"/>
        <v>1</v>
      </c>
      <c r="H32" s="129">
        <f>'Table 5 - Liability Cashflows'!AV38</f>
        <v>0</v>
      </c>
      <c r="I32" s="130"/>
      <c r="J32" s="473"/>
      <c r="K32" s="473"/>
      <c r="L32" s="473"/>
    </row>
    <row r="33" spans="1:9" x14ac:dyDescent="0.25">
      <c r="A33" s="123">
        <f t="shared" si="3"/>
        <v>24</v>
      </c>
      <c r="B33" s="77">
        <f>(1+_xlfn.XLOOKUP(INT(($A33-1)/12)+1,'ZC Curve'!$B$8:$B$107,'ZC Curve'!R$9:R$108,,0))^(1/12)-1</f>
        <v>0</v>
      </c>
      <c r="C33" s="77">
        <f>(1+_xlfn.XLOOKUP(INT(($A33-1)/12)+1,'ZC Curve'!$B$8:$B$107,'ZC Curve'!S$9:S$108,,0))^(1/12)-1</f>
        <v>0</v>
      </c>
      <c r="D33" s="77">
        <f>(1+_xlfn.XLOOKUP(INT(($A33-1)/12)+1,'ZC Curve'!$B$8:$B$107,'ZC Curve'!T$9:T$108,,0))^(1/12)-1</f>
        <v>0</v>
      </c>
      <c r="E33" s="57">
        <f t="shared" si="4"/>
        <v>1</v>
      </c>
      <c r="F33" s="57">
        <f t="shared" si="5"/>
        <v>1</v>
      </c>
      <c r="G33" s="58">
        <f t="shared" si="6"/>
        <v>1</v>
      </c>
      <c r="H33" s="129">
        <f>'Table 5 - Liability Cashflows'!AV39</f>
        <v>0</v>
      </c>
      <c r="I33" s="130"/>
    </row>
    <row r="34" spans="1:9" x14ac:dyDescent="0.25">
      <c r="A34" s="123">
        <f t="shared" si="3"/>
        <v>25</v>
      </c>
      <c r="B34" s="77">
        <f>(1+_xlfn.XLOOKUP(INT(($A34-1)/12)+1,'ZC Curve'!$B$8:$B$107,'ZC Curve'!R$9:R$108,,0))^(1/12)-1</f>
        <v>0</v>
      </c>
      <c r="C34" s="77">
        <f>(1+_xlfn.XLOOKUP(INT(($A34-1)/12)+1,'ZC Curve'!$B$8:$B$107,'ZC Curve'!S$9:S$108,,0))^(1/12)-1</f>
        <v>0</v>
      </c>
      <c r="D34" s="77">
        <f>(1+_xlfn.XLOOKUP(INT(($A34-1)/12)+1,'ZC Curve'!$B$8:$B$107,'ZC Curve'!T$9:T$108,,0))^(1/12)-1</f>
        <v>0</v>
      </c>
      <c r="E34" s="57">
        <f t="shared" si="4"/>
        <v>1</v>
      </c>
      <c r="F34" s="57">
        <f t="shared" si="5"/>
        <v>1</v>
      </c>
      <c r="G34" s="58">
        <f t="shared" si="6"/>
        <v>1</v>
      </c>
      <c r="H34" s="129">
        <f>'Table 5 - Liability Cashflows'!AV40</f>
        <v>0</v>
      </c>
      <c r="I34" s="130"/>
    </row>
    <row r="35" spans="1:9" x14ac:dyDescent="0.25">
      <c r="A35" s="123">
        <f t="shared" si="3"/>
        <v>26</v>
      </c>
      <c r="B35" s="77">
        <f>(1+_xlfn.XLOOKUP(INT(($A35-1)/12)+1,'ZC Curve'!$B$8:$B$107,'ZC Curve'!R$9:R$108,,0))^(1/12)-1</f>
        <v>0</v>
      </c>
      <c r="C35" s="77">
        <f>(1+_xlfn.XLOOKUP(INT(($A35-1)/12)+1,'ZC Curve'!$B$8:$B$107,'ZC Curve'!S$9:S$108,,0))^(1/12)-1</f>
        <v>0</v>
      </c>
      <c r="D35" s="77">
        <f>(1+_xlfn.XLOOKUP(INT(($A35-1)/12)+1,'ZC Curve'!$B$8:$B$107,'ZC Curve'!T$9:T$108,,0))^(1/12)-1</f>
        <v>0</v>
      </c>
      <c r="E35" s="57">
        <f t="shared" si="4"/>
        <v>1</v>
      </c>
      <c r="F35" s="57">
        <f t="shared" si="5"/>
        <v>1</v>
      </c>
      <c r="G35" s="58">
        <f t="shared" si="6"/>
        <v>1</v>
      </c>
      <c r="H35" s="129">
        <f>'Table 5 - Liability Cashflows'!AV41</f>
        <v>0</v>
      </c>
      <c r="I35" s="130"/>
    </row>
    <row r="36" spans="1:9" x14ac:dyDescent="0.25">
      <c r="A36" s="123">
        <f t="shared" si="3"/>
        <v>27</v>
      </c>
      <c r="B36" s="77">
        <f>(1+_xlfn.XLOOKUP(INT(($A36-1)/12)+1,'ZC Curve'!$B$8:$B$107,'ZC Curve'!R$9:R$108,,0))^(1/12)-1</f>
        <v>0</v>
      </c>
      <c r="C36" s="77">
        <f>(1+_xlfn.XLOOKUP(INT(($A36-1)/12)+1,'ZC Curve'!$B$8:$B$107,'ZC Curve'!S$9:S$108,,0))^(1/12)-1</f>
        <v>0</v>
      </c>
      <c r="D36" s="77">
        <f>(1+_xlfn.XLOOKUP(INT(($A36-1)/12)+1,'ZC Curve'!$B$8:$B$107,'ZC Curve'!T$9:T$108,,0))^(1/12)-1</f>
        <v>0</v>
      </c>
      <c r="E36" s="57">
        <f t="shared" si="4"/>
        <v>1</v>
      </c>
      <c r="F36" s="57">
        <f t="shared" si="5"/>
        <v>1</v>
      </c>
      <c r="G36" s="58">
        <f t="shared" si="6"/>
        <v>1</v>
      </c>
      <c r="H36" s="129">
        <f>'Table 5 - Liability Cashflows'!AV42</f>
        <v>0</v>
      </c>
      <c r="I36" s="130"/>
    </row>
    <row r="37" spans="1:9" x14ac:dyDescent="0.25">
      <c r="A37" s="123">
        <f t="shared" si="3"/>
        <v>28</v>
      </c>
      <c r="B37" s="77">
        <f>(1+_xlfn.XLOOKUP(INT(($A37-1)/12)+1,'ZC Curve'!$B$8:$B$107,'ZC Curve'!R$9:R$108,,0))^(1/12)-1</f>
        <v>0</v>
      </c>
      <c r="C37" s="77">
        <f>(1+_xlfn.XLOOKUP(INT(($A37-1)/12)+1,'ZC Curve'!$B$8:$B$107,'ZC Curve'!S$9:S$108,,0))^(1/12)-1</f>
        <v>0</v>
      </c>
      <c r="D37" s="77">
        <f>(1+_xlfn.XLOOKUP(INT(($A37-1)/12)+1,'ZC Curve'!$B$8:$B$107,'ZC Curve'!T$9:T$108,,0))^(1/12)-1</f>
        <v>0</v>
      </c>
      <c r="E37" s="57">
        <f t="shared" si="4"/>
        <v>1</v>
      </c>
      <c r="F37" s="57">
        <f t="shared" si="5"/>
        <v>1</v>
      </c>
      <c r="G37" s="58">
        <f t="shared" si="6"/>
        <v>1</v>
      </c>
      <c r="H37" s="129">
        <f>'Table 5 - Liability Cashflows'!AV43</f>
        <v>0</v>
      </c>
      <c r="I37" s="130"/>
    </row>
    <row r="38" spans="1:9" x14ac:dyDescent="0.25">
      <c r="A38" s="123">
        <f t="shared" si="3"/>
        <v>29</v>
      </c>
      <c r="B38" s="77">
        <f>(1+_xlfn.XLOOKUP(INT(($A38-1)/12)+1,'ZC Curve'!$B$8:$B$107,'ZC Curve'!R$9:R$108,,0))^(1/12)-1</f>
        <v>0</v>
      </c>
      <c r="C38" s="77">
        <f>(1+_xlfn.XLOOKUP(INT(($A38-1)/12)+1,'ZC Curve'!$B$8:$B$107,'ZC Curve'!S$9:S$108,,0))^(1/12)-1</f>
        <v>0</v>
      </c>
      <c r="D38" s="77">
        <f>(1+_xlfn.XLOOKUP(INT(($A38-1)/12)+1,'ZC Curve'!$B$8:$B$107,'ZC Curve'!T$9:T$108,,0))^(1/12)-1</f>
        <v>0</v>
      </c>
      <c r="E38" s="57">
        <f t="shared" si="4"/>
        <v>1</v>
      </c>
      <c r="F38" s="57">
        <f t="shared" si="5"/>
        <v>1</v>
      </c>
      <c r="G38" s="58">
        <f t="shared" si="6"/>
        <v>1</v>
      </c>
      <c r="H38" s="129">
        <f>'Table 5 - Liability Cashflows'!AV44</f>
        <v>0</v>
      </c>
      <c r="I38" s="130"/>
    </row>
    <row r="39" spans="1:9" x14ac:dyDescent="0.25">
      <c r="A39" s="123">
        <f t="shared" si="3"/>
        <v>30</v>
      </c>
      <c r="B39" s="77">
        <f>(1+_xlfn.XLOOKUP(INT(($A39-1)/12)+1,'ZC Curve'!$B$8:$B$107,'ZC Curve'!R$9:R$108,,0))^(1/12)-1</f>
        <v>0</v>
      </c>
      <c r="C39" s="77">
        <f>(1+_xlfn.XLOOKUP(INT(($A39-1)/12)+1,'ZC Curve'!$B$8:$B$107,'ZC Curve'!S$9:S$108,,0))^(1/12)-1</f>
        <v>0</v>
      </c>
      <c r="D39" s="77">
        <f>(1+_xlfn.XLOOKUP(INT(($A39-1)/12)+1,'ZC Curve'!$B$8:$B$107,'ZC Curve'!T$9:T$108,,0))^(1/12)-1</f>
        <v>0</v>
      </c>
      <c r="E39" s="57">
        <f t="shared" si="4"/>
        <v>1</v>
      </c>
      <c r="F39" s="57">
        <f t="shared" si="5"/>
        <v>1</v>
      </c>
      <c r="G39" s="58">
        <f t="shared" si="6"/>
        <v>1</v>
      </c>
      <c r="H39" s="129">
        <f>'Table 5 - Liability Cashflows'!AV45</f>
        <v>0</v>
      </c>
      <c r="I39" s="130"/>
    </row>
    <row r="40" spans="1:9" x14ac:dyDescent="0.25">
      <c r="A40" s="123">
        <f t="shared" si="3"/>
        <v>31</v>
      </c>
      <c r="B40" s="77">
        <f>(1+_xlfn.XLOOKUP(INT(($A40-1)/12)+1,'ZC Curve'!$B$8:$B$107,'ZC Curve'!R$9:R$108,,0))^(1/12)-1</f>
        <v>0</v>
      </c>
      <c r="C40" s="77">
        <f>(1+_xlfn.XLOOKUP(INT(($A40-1)/12)+1,'ZC Curve'!$B$8:$B$107,'ZC Curve'!S$9:S$108,,0))^(1/12)-1</f>
        <v>0</v>
      </c>
      <c r="D40" s="77">
        <f>(1+_xlfn.XLOOKUP(INT(($A40-1)/12)+1,'ZC Curve'!$B$8:$B$107,'ZC Curve'!T$9:T$108,,0))^(1/12)-1</f>
        <v>0</v>
      </c>
      <c r="E40" s="57">
        <f t="shared" si="4"/>
        <v>1</v>
      </c>
      <c r="F40" s="57">
        <f t="shared" si="5"/>
        <v>1</v>
      </c>
      <c r="G40" s="58">
        <f t="shared" si="6"/>
        <v>1</v>
      </c>
      <c r="H40" s="129">
        <f>'Table 5 - Liability Cashflows'!AV46</f>
        <v>0</v>
      </c>
      <c r="I40" s="130"/>
    </row>
    <row r="41" spans="1:9" x14ac:dyDescent="0.25">
      <c r="A41" s="123">
        <f t="shared" si="3"/>
        <v>32</v>
      </c>
      <c r="B41" s="77">
        <f>(1+_xlfn.XLOOKUP(INT(($A41-1)/12)+1,'ZC Curve'!$B$8:$B$107,'ZC Curve'!R$9:R$108,,0))^(1/12)-1</f>
        <v>0</v>
      </c>
      <c r="C41" s="77">
        <f>(1+_xlfn.XLOOKUP(INT(($A41-1)/12)+1,'ZC Curve'!$B$8:$B$107,'ZC Curve'!S$9:S$108,,0))^(1/12)-1</f>
        <v>0</v>
      </c>
      <c r="D41" s="77">
        <f>(1+_xlfn.XLOOKUP(INT(($A41-1)/12)+1,'ZC Curve'!$B$8:$B$107,'ZC Curve'!T$9:T$108,,0))^(1/12)-1</f>
        <v>0</v>
      </c>
      <c r="E41" s="57">
        <f t="shared" si="4"/>
        <v>1</v>
      </c>
      <c r="F41" s="57">
        <f t="shared" si="5"/>
        <v>1</v>
      </c>
      <c r="G41" s="58">
        <f t="shared" si="6"/>
        <v>1</v>
      </c>
      <c r="H41" s="129">
        <f>'Table 5 - Liability Cashflows'!AV47</f>
        <v>0</v>
      </c>
      <c r="I41" s="130"/>
    </row>
    <row r="42" spans="1:9" x14ac:dyDescent="0.25">
      <c r="A42" s="123">
        <f t="shared" si="3"/>
        <v>33</v>
      </c>
      <c r="B42" s="77">
        <f>(1+_xlfn.XLOOKUP(INT(($A42-1)/12)+1,'ZC Curve'!$B$8:$B$107,'ZC Curve'!R$9:R$108,,0))^(1/12)-1</f>
        <v>0</v>
      </c>
      <c r="C42" s="77">
        <f>(1+_xlfn.XLOOKUP(INT(($A42-1)/12)+1,'ZC Curve'!$B$8:$B$107,'ZC Curve'!S$9:S$108,,0))^(1/12)-1</f>
        <v>0</v>
      </c>
      <c r="D42" s="77">
        <f>(1+_xlfn.XLOOKUP(INT(($A42-1)/12)+1,'ZC Curve'!$B$8:$B$107,'ZC Curve'!T$9:T$108,,0))^(1/12)-1</f>
        <v>0</v>
      </c>
      <c r="E42" s="57">
        <f t="shared" si="4"/>
        <v>1</v>
      </c>
      <c r="F42" s="57">
        <f t="shared" si="5"/>
        <v>1</v>
      </c>
      <c r="G42" s="58">
        <f t="shared" si="6"/>
        <v>1</v>
      </c>
      <c r="H42" s="129">
        <f>'Table 5 - Liability Cashflows'!AV48</f>
        <v>0</v>
      </c>
      <c r="I42" s="130"/>
    </row>
    <row r="43" spans="1:9" x14ac:dyDescent="0.25">
      <c r="A43" s="123">
        <f t="shared" si="3"/>
        <v>34</v>
      </c>
      <c r="B43" s="77">
        <f>(1+_xlfn.XLOOKUP(INT(($A43-1)/12)+1,'ZC Curve'!$B$8:$B$107,'ZC Curve'!R$9:R$108,,0))^(1/12)-1</f>
        <v>0</v>
      </c>
      <c r="C43" s="77">
        <f>(1+_xlfn.XLOOKUP(INT(($A43-1)/12)+1,'ZC Curve'!$B$8:$B$107,'ZC Curve'!S$9:S$108,,0))^(1/12)-1</f>
        <v>0</v>
      </c>
      <c r="D43" s="77">
        <f>(1+_xlfn.XLOOKUP(INT(($A43-1)/12)+1,'ZC Curve'!$B$8:$B$107,'ZC Curve'!T$9:T$108,,0))^(1/12)-1</f>
        <v>0</v>
      </c>
      <c r="E43" s="57">
        <f t="shared" si="4"/>
        <v>1</v>
      </c>
      <c r="F43" s="57">
        <f t="shared" si="5"/>
        <v>1</v>
      </c>
      <c r="G43" s="58">
        <f t="shared" si="6"/>
        <v>1</v>
      </c>
      <c r="H43" s="129">
        <f>'Table 5 - Liability Cashflows'!AV49</f>
        <v>0</v>
      </c>
      <c r="I43" s="130"/>
    </row>
    <row r="44" spans="1:9" x14ac:dyDescent="0.25">
      <c r="A44" s="123">
        <f t="shared" si="3"/>
        <v>35</v>
      </c>
      <c r="B44" s="77">
        <f>(1+_xlfn.XLOOKUP(INT(($A44-1)/12)+1,'ZC Curve'!$B$8:$B$107,'ZC Curve'!R$9:R$108,,0))^(1/12)-1</f>
        <v>0</v>
      </c>
      <c r="C44" s="77">
        <f>(1+_xlfn.XLOOKUP(INT(($A44-1)/12)+1,'ZC Curve'!$B$8:$B$107,'ZC Curve'!S$9:S$108,,0))^(1/12)-1</f>
        <v>0</v>
      </c>
      <c r="D44" s="77">
        <f>(1+_xlfn.XLOOKUP(INT(($A44-1)/12)+1,'ZC Curve'!$B$8:$B$107,'ZC Curve'!T$9:T$108,,0))^(1/12)-1</f>
        <v>0</v>
      </c>
      <c r="E44" s="57">
        <f t="shared" si="4"/>
        <v>1</v>
      </c>
      <c r="F44" s="57">
        <f t="shared" si="5"/>
        <v>1</v>
      </c>
      <c r="G44" s="58">
        <f t="shared" si="6"/>
        <v>1</v>
      </c>
      <c r="H44" s="129">
        <f>'Table 5 - Liability Cashflows'!AV50</f>
        <v>0</v>
      </c>
      <c r="I44" s="130"/>
    </row>
    <row r="45" spans="1:9" x14ac:dyDescent="0.25">
      <c r="A45" s="123">
        <f t="shared" si="3"/>
        <v>36</v>
      </c>
      <c r="B45" s="77">
        <f>(1+_xlfn.XLOOKUP(INT(($A45-1)/12)+1,'ZC Curve'!$B$8:$B$107,'ZC Curve'!R$9:R$108,,0))^(1/12)-1</f>
        <v>0</v>
      </c>
      <c r="C45" s="77">
        <f>(1+_xlfn.XLOOKUP(INT(($A45-1)/12)+1,'ZC Curve'!$B$8:$B$107,'ZC Curve'!S$9:S$108,,0))^(1/12)-1</f>
        <v>0</v>
      </c>
      <c r="D45" s="77">
        <f>(1+_xlfn.XLOOKUP(INT(($A45-1)/12)+1,'ZC Curve'!$B$8:$B$107,'ZC Curve'!T$9:T$108,,0))^(1/12)-1</f>
        <v>0</v>
      </c>
      <c r="E45" s="57">
        <f t="shared" si="4"/>
        <v>1</v>
      </c>
      <c r="F45" s="57">
        <f t="shared" si="5"/>
        <v>1</v>
      </c>
      <c r="G45" s="58">
        <f t="shared" si="6"/>
        <v>1</v>
      </c>
      <c r="H45" s="129">
        <f>'Table 5 - Liability Cashflows'!AV51</f>
        <v>0</v>
      </c>
      <c r="I45" s="473"/>
    </row>
    <row r="46" spans="1:9" x14ac:dyDescent="0.25">
      <c r="A46" s="123">
        <f t="shared" si="3"/>
        <v>37</v>
      </c>
      <c r="B46" s="77">
        <f>(1+_xlfn.XLOOKUP(INT(($A46-1)/12)+1,'ZC Curve'!$B$8:$B$107,'ZC Curve'!R$9:R$108,,0))^(1/12)-1</f>
        <v>0</v>
      </c>
      <c r="C46" s="77">
        <f>(1+_xlfn.XLOOKUP(INT(($A46-1)/12)+1,'ZC Curve'!$B$8:$B$107,'ZC Curve'!S$9:S$108,,0))^(1/12)-1</f>
        <v>0</v>
      </c>
      <c r="D46" s="77">
        <f>(1+_xlfn.XLOOKUP(INT(($A46-1)/12)+1,'ZC Curve'!$B$8:$B$107,'ZC Curve'!T$9:T$108,,0))^(1/12)-1</f>
        <v>0</v>
      </c>
      <c r="E46" s="57">
        <f t="shared" si="4"/>
        <v>1</v>
      </c>
      <c r="F46" s="57">
        <f t="shared" si="5"/>
        <v>1</v>
      </c>
      <c r="G46" s="58">
        <f t="shared" si="6"/>
        <v>1</v>
      </c>
      <c r="H46" s="129">
        <f>'Table 5 - Liability Cashflows'!AV52</f>
        <v>0</v>
      </c>
      <c r="I46" s="473"/>
    </row>
    <row r="47" spans="1:9" x14ac:dyDescent="0.25">
      <c r="A47" s="123">
        <f t="shared" si="3"/>
        <v>38</v>
      </c>
      <c r="B47" s="77">
        <f>(1+_xlfn.XLOOKUP(INT(($A47-1)/12)+1,'ZC Curve'!$B$8:$B$107,'ZC Curve'!R$9:R$108,,0))^(1/12)-1</f>
        <v>0</v>
      </c>
      <c r="C47" s="77">
        <f>(1+_xlfn.XLOOKUP(INT(($A47-1)/12)+1,'ZC Curve'!$B$8:$B$107,'ZC Curve'!S$9:S$108,,0))^(1/12)-1</f>
        <v>0</v>
      </c>
      <c r="D47" s="77">
        <f>(1+_xlfn.XLOOKUP(INT(($A47-1)/12)+1,'ZC Curve'!$B$8:$B$107,'ZC Curve'!T$9:T$108,,0))^(1/12)-1</f>
        <v>0</v>
      </c>
      <c r="E47" s="57">
        <f t="shared" si="4"/>
        <v>1</v>
      </c>
      <c r="F47" s="57">
        <f t="shared" si="5"/>
        <v>1</v>
      </c>
      <c r="G47" s="58">
        <f t="shared" si="6"/>
        <v>1</v>
      </c>
      <c r="H47" s="129">
        <f>'Table 5 - Liability Cashflows'!AV53</f>
        <v>0</v>
      </c>
      <c r="I47" s="473"/>
    </row>
    <row r="48" spans="1:9" x14ac:dyDescent="0.25">
      <c r="A48" s="123">
        <f t="shared" si="3"/>
        <v>39</v>
      </c>
      <c r="B48" s="77">
        <f>(1+_xlfn.XLOOKUP(INT(($A48-1)/12)+1,'ZC Curve'!$B$8:$B$107,'ZC Curve'!R$9:R$108,,0))^(1/12)-1</f>
        <v>0</v>
      </c>
      <c r="C48" s="77">
        <f>(1+_xlfn.XLOOKUP(INT(($A48-1)/12)+1,'ZC Curve'!$B$8:$B$107,'ZC Curve'!S$9:S$108,,0))^(1/12)-1</f>
        <v>0</v>
      </c>
      <c r="D48" s="77">
        <f>(1+_xlfn.XLOOKUP(INT(($A48-1)/12)+1,'ZC Curve'!$B$8:$B$107,'ZC Curve'!T$9:T$108,,0))^(1/12)-1</f>
        <v>0</v>
      </c>
      <c r="E48" s="57">
        <f t="shared" si="4"/>
        <v>1</v>
      </c>
      <c r="F48" s="57">
        <f t="shared" si="5"/>
        <v>1</v>
      </c>
      <c r="G48" s="58">
        <f t="shared" si="6"/>
        <v>1</v>
      </c>
      <c r="H48" s="129">
        <f>'Table 5 - Liability Cashflows'!AV54</f>
        <v>0</v>
      </c>
      <c r="I48" s="473"/>
    </row>
    <row r="49" spans="1:8" x14ac:dyDescent="0.25">
      <c r="A49" s="123">
        <f t="shared" si="3"/>
        <v>40</v>
      </c>
      <c r="B49" s="77">
        <f>(1+_xlfn.XLOOKUP(INT(($A49-1)/12)+1,'ZC Curve'!$B$8:$B$107,'ZC Curve'!R$9:R$108,,0))^(1/12)-1</f>
        <v>0</v>
      </c>
      <c r="C49" s="77">
        <f>(1+_xlfn.XLOOKUP(INT(($A49-1)/12)+1,'ZC Curve'!$B$8:$B$107,'ZC Curve'!S$9:S$108,,0))^(1/12)-1</f>
        <v>0</v>
      </c>
      <c r="D49" s="77">
        <f>(1+_xlfn.XLOOKUP(INT(($A49-1)/12)+1,'ZC Curve'!$B$8:$B$107,'ZC Curve'!T$9:T$108,,0))^(1/12)-1</f>
        <v>0</v>
      </c>
      <c r="E49" s="57">
        <f t="shared" si="4"/>
        <v>1</v>
      </c>
      <c r="F49" s="57">
        <f t="shared" si="5"/>
        <v>1</v>
      </c>
      <c r="G49" s="58">
        <f t="shared" si="6"/>
        <v>1</v>
      </c>
      <c r="H49" s="129">
        <f>'Table 5 - Liability Cashflows'!AV55</f>
        <v>0</v>
      </c>
    </row>
    <row r="50" spans="1:8" x14ac:dyDescent="0.25">
      <c r="A50" s="123">
        <f t="shared" si="3"/>
        <v>41</v>
      </c>
      <c r="B50" s="77">
        <f>(1+_xlfn.XLOOKUP(INT(($A50-1)/12)+1,'ZC Curve'!$B$8:$B$107,'ZC Curve'!R$9:R$108,,0))^(1/12)-1</f>
        <v>0</v>
      </c>
      <c r="C50" s="77">
        <f>(1+_xlfn.XLOOKUP(INT(($A50-1)/12)+1,'ZC Curve'!$B$8:$B$107,'ZC Curve'!S$9:S$108,,0))^(1/12)-1</f>
        <v>0</v>
      </c>
      <c r="D50" s="77">
        <f>(1+_xlfn.XLOOKUP(INT(($A50-1)/12)+1,'ZC Curve'!$B$8:$B$107,'ZC Curve'!T$9:T$108,,0))^(1/12)-1</f>
        <v>0</v>
      </c>
      <c r="E50" s="57">
        <f t="shared" si="4"/>
        <v>1</v>
      </c>
      <c r="F50" s="57">
        <f t="shared" si="5"/>
        <v>1</v>
      </c>
      <c r="G50" s="58">
        <f t="shared" si="6"/>
        <v>1</v>
      </c>
      <c r="H50" s="129">
        <f>'Table 5 - Liability Cashflows'!AV56</f>
        <v>0</v>
      </c>
    </row>
    <row r="51" spans="1:8" x14ac:dyDescent="0.25">
      <c r="A51" s="123">
        <f t="shared" si="3"/>
        <v>42</v>
      </c>
      <c r="B51" s="77">
        <f>(1+_xlfn.XLOOKUP(INT(($A51-1)/12)+1,'ZC Curve'!$B$8:$B$107,'ZC Curve'!R$9:R$108,,0))^(1/12)-1</f>
        <v>0</v>
      </c>
      <c r="C51" s="77">
        <f>(1+_xlfn.XLOOKUP(INT(($A51-1)/12)+1,'ZC Curve'!$B$8:$B$107,'ZC Curve'!S$9:S$108,,0))^(1/12)-1</f>
        <v>0</v>
      </c>
      <c r="D51" s="77">
        <f>(1+_xlfn.XLOOKUP(INT(($A51-1)/12)+1,'ZC Curve'!$B$8:$B$107,'ZC Curve'!T$9:T$108,,0))^(1/12)-1</f>
        <v>0</v>
      </c>
      <c r="E51" s="57">
        <f t="shared" si="4"/>
        <v>1</v>
      </c>
      <c r="F51" s="57">
        <f t="shared" si="5"/>
        <v>1</v>
      </c>
      <c r="G51" s="58">
        <f t="shared" si="6"/>
        <v>1</v>
      </c>
      <c r="H51" s="129">
        <f>'Table 5 - Liability Cashflows'!AV57</f>
        <v>0</v>
      </c>
    </row>
    <row r="52" spans="1:8" x14ac:dyDescent="0.25">
      <c r="A52" s="123">
        <f t="shared" si="3"/>
        <v>43</v>
      </c>
      <c r="B52" s="77">
        <f>(1+_xlfn.XLOOKUP(INT(($A52-1)/12)+1,'ZC Curve'!$B$8:$B$107,'ZC Curve'!R$9:R$108,,0))^(1/12)-1</f>
        <v>0</v>
      </c>
      <c r="C52" s="77">
        <f>(1+_xlfn.XLOOKUP(INT(($A52-1)/12)+1,'ZC Curve'!$B$8:$B$107,'ZC Curve'!S$9:S$108,,0))^(1/12)-1</f>
        <v>0</v>
      </c>
      <c r="D52" s="77">
        <f>(1+_xlfn.XLOOKUP(INT(($A52-1)/12)+1,'ZC Curve'!$B$8:$B$107,'ZC Curve'!T$9:T$108,,0))^(1/12)-1</f>
        <v>0</v>
      </c>
      <c r="E52" s="57">
        <f t="shared" si="4"/>
        <v>1</v>
      </c>
      <c r="F52" s="57">
        <f t="shared" si="5"/>
        <v>1</v>
      </c>
      <c r="G52" s="58">
        <f t="shared" si="6"/>
        <v>1</v>
      </c>
      <c r="H52" s="129">
        <f>'Table 5 - Liability Cashflows'!AV58</f>
        <v>0</v>
      </c>
    </row>
    <row r="53" spans="1:8" x14ac:dyDescent="0.25">
      <c r="A53" s="123">
        <f t="shared" si="3"/>
        <v>44</v>
      </c>
      <c r="B53" s="77">
        <f>(1+_xlfn.XLOOKUP(INT(($A53-1)/12)+1,'ZC Curve'!$B$8:$B$107,'ZC Curve'!R$9:R$108,,0))^(1/12)-1</f>
        <v>0</v>
      </c>
      <c r="C53" s="77">
        <f>(1+_xlfn.XLOOKUP(INT(($A53-1)/12)+1,'ZC Curve'!$B$8:$B$107,'ZC Curve'!S$9:S$108,,0))^(1/12)-1</f>
        <v>0</v>
      </c>
      <c r="D53" s="77">
        <f>(1+_xlfn.XLOOKUP(INT(($A53-1)/12)+1,'ZC Curve'!$B$8:$B$107,'ZC Curve'!T$9:T$108,,0))^(1/12)-1</f>
        <v>0</v>
      </c>
      <c r="E53" s="57">
        <f t="shared" si="4"/>
        <v>1</v>
      </c>
      <c r="F53" s="57">
        <f t="shared" si="5"/>
        <v>1</v>
      </c>
      <c r="G53" s="58">
        <f t="shared" si="6"/>
        <v>1</v>
      </c>
      <c r="H53" s="129">
        <f>'Table 5 - Liability Cashflows'!AV59</f>
        <v>0</v>
      </c>
    </row>
    <row r="54" spans="1:8" x14ac:dyDescent="0.25">
      <c r="A54" s="123">
        <f t="shared" si="3"/>
        <v>45</v>
      </c>
      <c r="B54" s="77">
        <f>(1+_xlfn.XLOOKUP(INT(($A54-1)/12)+1,'ZC Curve'!$B$8:$B$107,'ZC Curve'!R$9:R$108,,0))^(1/12)-1</f>
        <v>0</v>
      </c>
      <c r="C54" s="77">
        <f>(1+_xlfn.XLOOKUP(INT(($A54-1)/12)+1,'ZC Curve'!$B$8:$B$107,'ZC Curve'!S$9:S$108,,0))^(1/12)-1</f>
        <v>0</v>
      </c>
      <c r="D54" s="77">
        <f>(1+_xlfn.XLOOKUP(INT(($A54-1)/12)+1,'ZC Curve'!$B$8:$B$107,'ZC Curve'!T$9:T$108,,0))^(1/12)-1</f>
        <v>0</v>
      </c>
      <c r="E54" s="57">
        <f t="shared" si="4"/>
        <v>1</v>
      </c>
      <c r="F54" s="57">
        <f t="shared" si="5"/>
        <v>1</v>
      </c>
      <c r="G54" s="58">
        <f t="shared" si="6"/>
        <v>1</v>
      </c>
      <c r="H54" s="129">
        <f>'Table 5 - Liability Cashflows'!AV60</f>
        <v>0</v>
      </c>
    </row>
    <row r="55" spans="1:8" x14ac:dyDescent="0.25">
      <c r="A55" s="123">
        <f t="shared" si="3"/>
        <v>46</v>
      </c>
      <c r="B55" s="77">
        <f>(1+_xlfn.XLOOKUP(INT(($A55-1)/12)+1,'ZC Curve'!$B$8:$B$107,'ZC Curve'!R$9:R$108,,0))^(1/12)-1</f>
        <v>0</v>
      </c>
      <c r="C55" s="77">
        <f>(1+_xlfn.XLOOKUP(INT(($A55-1)/12)+1,'ZC Curve'!$B$8:$B$107,'ZC Curve'!S$9:S$108,,0))^(1/12)-1</f>
        <v>0</v>
      </c>
      <c r="D55" s="77">
        <f>(1+_xlfn.XLOOKUP(INT(($A55-1)/12)+1,'ZC Curve'!$B$8:$B$107,'ZC Curve'!T$9:T$108,,0))^(1/12)-1</f>
        <v>0</v>
      </c>
      <c r="E55" s="57">
        <f t="shared" si="4"/>
        <v>1</v>
      </c>
      <c r="F55" s="57">
        <f t="shared" si="5"/>
        <v>1</v>
      </c>
      <c r="G55" s="58">
        <f t="shared" si="6"/>
        <v>1</v>
      </c>
      <c r="H55" s="129">
        <f>'Table 5 - Liability Cashflows'!AV61</f>
        <v>0</v>
      </c>
    </row>
    <row r="56" spans="1:8" x14ac:dyDescent="0.25">
      <c r="A56" s="123">
        <f t="shared" si="3"/>
        <v>47</v>
      </c>
      <c r="B56" s="77">
        <f>(1+_xlfn.XLOOKUP(INT(($A56-1)/12)+1,'ZC Curve'!$B$8:$B$107,'ZC Curve'!R$9:R$108,,0))^(1/12)-1</f>
        <v>0</v>
      </c>
      <c r="C56" s="77">
        <f>(1+_xlfn.XLOOKUP(INT(($A56-1)/12)+1,'ZC Curve'!$B$8:$B$107,'ZC Curve'!S$9:S$108,,0))^(1/12)-1</f>
        <v>0</v>
      </c>
      <c r="D56" s="77">
        <f>(1+_xlfn.XLOOKUP(INT(($A56-1)/12)+1,'ZC Curve'!$B$8:$B$107,'ZC Curve'!T$9:T$108,,0))^(1/12)-1</f>
        <v>0</v>
      </c>
      <c r="E56" s="57">
        <f t="shared" si="4"/>
        <v>1</v>
      </c>
      <c r="F56" s="57">
        <f t="shared" si="5"/>
        <v>1</v>
      </c>
      <c r="G56" s="58">
        <f t="shared" si="6"/>
        <v>1</v>
      </c>
      <c r="H56" s="129">
        <f>'Table 5 - Liability Cashflows'!AV62</f>
        <v>0</v>
      </c>
    </row>
    <row r="57" spans="1:8" x14ac:dyDescent="0.25">
      <c r="A57" s="123">
        <f t="shared" si="3"/>
        <v>48</v>
      </c>
      <c r="B57" s="77">
        <f>(1+_xlfn.XLOOKUP(INT(($A57-1)/12)+1,'ZC Curve'!$B$8:$B$107,'ZC Curve'!R$9:R$108,,0))^(1/12)-1</f>
        <v>0</v>
      </c>
      <c r="C57" s="77">
        <f>(1+_xlfn.XLOOKUP(INT(($A57-1)/12)+1,'ZC Curve'!$B$8:$B$107,'ZC Curve'!S$9:S$108,,0))^(1/12)-1</f>
        <v>0</v>
      </c>
      <c r="D57" s="77">
        <f>(1+_xlfn.XLOOKUP(INT(($A57-1)/12)+1,'ZC Curve'!$B$8:$B$107,'ZC Curve'!T$9:T$108,,0))^(1/12)-1</f>
        <v>0</v>
      </c>
      <c r="E57" s="57">
        <f t="shared" si="4"/>
        <v>1</v>
      </c>
      <c r="F57" s="57">
        <f t="shared" si="5"/>
        <v>1</v>
      </c>
      <c r="G57" s="58">
        <f t="shared" si="6"/>
        <v>1</v>
      </c>
      <c r="H57" s="129">
        <f>'Table 5 - Liability Cashflows'!AV63</f>
        <v>0</v>
      </c>
    </row>
    <row r="58" spans="1:8" x14ac:dyDescent="0.25">
      <c r="A58" s="123">
        <f t="shared" si="3"/>
        <v>49</v>
      </c>
      <c r="B58" s="77">
        <f>(1+_xlfn.XLOOKUP(INT(($A58-1)/12)+1,'ZC Curve'!$B$8:$B$107,'ZC Curve'!R$9:R$108,,0))^(1/12)-1</f>
        <v>0</v>
      </c>
      <c r="C58" s="77">
        <f>(1+_xlfn.XLOOKUP(INT(($A58-1)/12)+1,'ZC Curve'!$B$8:$B$107,'ZC Curve'!S$9:S$108,,0))^(1/12)-1</f>
        <v>0</v>
      </c>
      <c r="D58" s="77">
        <f>(1+_xlfn.XLOOKUP(INT(($A58-1)/12)+1,'ZC Curve'!$B$8:$B$107,'ZC Curve'!T$9:T$108,,0))^(1/12)-1</f>
        <v>0</v>
      </c>
      <c r="E58" s="57">
        <f t="shared" si="4"/>
        <v>1</v>
      </c>
      <c r="F58" s="57">
        <f t="shared" si="5"/>
        <v>1</v>
      </c>
      <c r="G58" s="58">
        <f t="shared" si="6"/>
        <v>1</v>
      </c>
      <c r="H58" s="129">
        <f>'Table 5 - Liability Cashflows'!AV64</f>
        <v>0</v>
      </c>
    </row>
    <row r="59" spans="1:8" x14ac:dyDescent="0.25">
      <c r="A59" s="123">
        <f t="shared" si="3"/>
        <v>50</v>
      </c>
      <c r="B59" s="77">
        <f>(1+_xlfn.XLOOKUP(INT(($A59-1)/12)+1,'ZC Curve'!$B$8:$B$107,'ZC Curve'!R$9:R$108,,0))^(1/12)-1</f>
        <v>0</v>
      </c>
      <c r="C59" s="77">
        <f>(1+_xlfn.XLOOKUP(INT(($A59-1)/12)+1,'ZC Curve'!$B$8:$B$107,'ZC Curve'!S$9:S$108,,0))^(1/12)-1</f>
        <v>0</v>
      </c>
      <c r="D59" s="77">
        <f>(1+_xlfn.XLOOKUP(INT(($A59-1)/12)+1,'ZC Curve'!$B$8:$B$107,'ZC Curve'!T$9:T$108,,0))^(1/12)-1</f>
        <v>0</v>
      </c>
      <c r="E59" s="57">
        <f t="shared" si="4"/>
        <v>1</v>
      </c>
      <c r="F59" s="57">
        <f t="shared" si="5"/>
        <v>1</v>
      </c>
      <c r="G59" s="58">
        <f t="shared" si="6"/>
        <v>1</v>
      </c>
      <c r="H59" s="129">
        <f>'Table 5 - Liability Cashflows'!AV65</f>
        <v>0</v>
      </c>
    </row>
    <row r="60" spans="1:8" x14ac:dyDescent="0.25">
      <c r="A60" s="123">
        <f t="shared" si="3"/>
        <v>51</v>
      </c>
      <c r="B60" s="77">
        <f>(1+_xlfn.XLOOKUP(INT(($A60-1)/12)+1,'ZC Curve'!$B$8:$B$107,'ZC Curve'!R$9:R$108,,0))^(1/12)-1</f>
        <v>0</v>
      </c>
      <c r="C60" s="77">
        <f>(1+_xlfn.XLOOKUP(INT(($A60-1)/12)+1,'ZC Curve'!$B$8:$B$107,'ZC Curve'!S$9:S$108,,0))^(1/12)-1</f>
        <v>0</v>
      </c>
      <c r="D60" s="77">
        <f>(1+_xlfn.XLOOKUP(INT(($A60-1)/12)+1,'ZC Curve'!$B$8:$B$107,'ZC Curve'!T$9:T$108,,0))^(1/12)-1</f>
        <v>0</v>
      </c>
      <c r="E60" s="57">
        <f t="shared" si="4"/>
        <v>1</v>
      </c>
      <c r="F60" s="57">
        <f t="shared" si="5"/>
        <v>1</v>
      </c>
      <c r="G60" s="58">
        <f t="shared" si="6"/>
        <v>1</v>
      </c>
      <c r="H60" s="129">
        <f>'Table 5 - Liability Cashflows'!AV66</f>
        <v>0</v>
      </c>
    </row>
    <row r="61" spans="1:8" x14ac:dyDescent="0.25">
      <c r="A61" s="123">
        <f t="shared" si="3"/>
        <v>52</v>
      </c>
      <c r="B61" s="77">
        <f>(1+_xlfn.XLOOKUP(INT(($A61-1)/12)+1,'ZC Curve'!$B$8:$B$107,'ZC Curve'!R$9:R$108,,0))^(1/12)-1</f>
        <v>0</v>
      </c>
      <c r="C61" s="77">
        <f>(1+_xlfn.XLOOKUP(INT(($A61-1)/12)+1,'ZC Curve'!$B$8:$B$107,'ZC Curve'!S$9:S$108,,0))^(1/12)-1</f>
        <v>0</v>
      </c>
      <c r="D61" s="77">
        <f>(1+_xlfn.XLOOKUP(INT(($A61-1)/12)+1,'ZC Curve'!$B$8:$B$107,'ZC Curve'!T$9:T$108,,0))^(1/12)-1</f>
        <v>0</v>
      </c>
      <c r="E61" s="57">
        <f t="shared" si="4"/>
        <v>1</v>
      </c>
      <c r="F61" s="57">
        <f t="shared" si="5"/>
        <v>1</v>
      </c>
      <c r="G61" s="58">
        <f t="shared" si="6"/>
        <v>1</v>
      </c>
      <c r="H61" s="129">
        <f>'Table 5 - Liability Cashflows'!AV67</f>
        <v>0</v>
      </c>
    </row>
    <row r="62" spans="1:8" x14ac:dyDescent="0.25">
      <c r="A62" s="123">
        <f t="shared" si="3"/>
        <v>53</v>
      </c>
      <c r="B62" s="77">
        <f>(1+_xlfn.XLOOKUP(INT(($A62-1)/12)+1,'ZC Curve'!$B$8:$B$107,'ZC Curve'!R$9:R$108,,0))^(1/12)-1</f>
        <v>0</v>
      </c>
      <c r="C62" s="77">
        <f>(1+_xlfn.XLOOKUP(INT(($A62-1)/12)+1,'ZC Curve'!$B$8:$B$107,'ZC Curve'!S$9:S$108,,0))^(1/12)-1</f>
        <v>0</v>
      </c>
      <c r="D62" s="77">
        <f>(1+_xlfn.XLOOKUP(INT(($A62-1)/12)+1,'ZC Curve'!$B$8:$B$107,'ZC Curve'!T$9:T$108,,0))^(1/12)-1</f>
        <v>0</v>
      </c>
      <c r="E62" s="57">
        <f t="shared" si="4"/>
        <v>1</v>
      </c>
      <c r="F62" s="57">
        <f t="shared" si="5"/>
        <v>1</v>
      </c>
      <c r="G62" s="58">
        <f t="shared" si="6"/>
        <v>1</v>
      </c>
      <c r="H62" s="129">
        <f>'Table 5 - Liability Cashflows'!AV68</f>
        <v>0</v>
      </c>
    </row>
    <row r="63" spans="1:8" x14ac:dyDescent="0.25">
      <c r="A63" s="123">
        <f t="shared" si="3"/>
        <v>54</v>
      </c>
      <c r="B63" s="77">
        <f>(1+_xlfn.XLOOKUP(INT(($A63-1)/12)+1,'ZC Curve'!$B$8:$B$107,'ZC Curve'!R$9:R$108,,0))^(1/12)-1</f>
        <v>0</v>
      </c>
      <c r="C63" s="77">
        <f>(1+_xlfn.XLOOKUP(INT(($A63-1)/12)+1,'ZC Curve'!$B$8:$B$107,'ZC Curve'!S$9:S$108,,0))^(1/12)-1</f>
        <v>0</v>
      </c>
      <c r="D63" s="77">
        <f>(1+_xlfn.XLOOKUP(INT(($A63-1)/12)+1,'ZC Curve'!$B$8:$B$107,'ZC Curve'!T$9:T$108,,0))^(1/12)-1</f>
        <v>0</v>
      </c>
      <c r="E63" s="57">
        <f t="shared" si="4"/>
        <v>1</v>
      </c>
      <c r="F63" s="57">
        <f t="shared" si="5"/>
        <v>1</v>
      </c>
      <c r="G63" s="58">
        <f t="shared" si="6"/>
        <v>1</v>
      </c>
      <c r="H63" s="129">
        <f>'Table 5 - Liability Cashflows'!AV69</f>
        <v>0</v>
      </c>
    </row>
    <row r="64" spans="1:8" x14ac:dyDescent="0.25">
      <c r="A64" s="123">
        <f t="shared" si="3"/>
        <v>55</v>
      </c>
      <c r="B64" s="77">
        <f>(1+_xlfn.XLOOKUP(INT(($A64-1)/12)+1,'ZC Curve'!$B$8:$B$107,'ZC Curve'!R$9:R$108,,0))^(1/12)-1</f>
        <v>0</v>
      </c>
      <c r="C64" s="77">
        <f>(1+_xlfn.XLOOKUP(INT(($A64-1)/12)+1,'ZC Curve'!$B$8:$B$107,'ZC Curve'!S$9:S$108,,0))^(1/12)-1</f>
        <v>0</v>
      </c>
      <c r="D64" s="77">
        <f>(1+_xlfn.XLOOKUP(INT(($A64-1)/12)+1,'ZC Curve'!$B$8:$B$107,'ZC Curve'!T$9:T$108,,0))^(1/12)-1</f>
        <v>0</v>
      </c>
      <c r="E64" s="57">
        <f t="shared" si="4"/>
        <v>1</v>
      </c>
      <c r="F64" s="57">
        <f t="shared" si="5"/>
        <v>1</v>
      </c>
      <c r="G64" s="58">
        <f t="shared" si="6"/>
        <v>1</v>
      </c>
      <c r="H64" s="129">
        <f>'Table 5 - Liability Cashflows'!AV70</f>
        <v>0</v>
      </c>
    </row>
    <row r="65" spans="1:8" x14ac:dyDescent="0.25">
      <c r="A65" s="123">
        <f t="shared" si="3"/>
        <v>56</v>
      </c>
      <c r="B65" s="77">
        <f>(1+_xlfn.XLOOKUP(INT(($A65-1)/12)+1,'ZC Curve'!$B$8:$B$107,'ZC Curve'!R$9:R$108,,0))^(1/12)-1</f>
        <v>0</v>
      </c>
      <c r="C65" s="77">
        <f>(1+_xlfn.XLOOKUP(INT(($A65-1)/12)+1,'ZC Curve'!$B$8:$B$107,'ZC Curve'!S$9:S$108,,0))^(1/12)-1</f>
        <v>0</v>
      </c>
      <c r="D65" s="77">
        <f>(1+_xlfn.XLOOKUP(INT(($A65-1)/12)+1,'ZC Curve'!$B$8:$B$107,'ZC Curve'!T$9:T$108,,0))^(1/12)-1</f>
        <v>0</v>
      </c>
      <c r="E65" s="57">
        <f t="shared" si="4"/>
        <v>1</v>
      </c>
      <c r="F65" s="57">
        <f t="shared" si="5"/>
        <v>1</v>
      </c>
      <c r="G65" s="58">
        <f t="shared" si="6"/>
        <v>1</v>
      </c>
      <c r="H65" s="129">
        <f>'Table 5 - Liability Cashflows'!AV71</f>
        <v>0</v>
      </c>
    </row>
    <row r="66" spans="1:8" x14ac:dyDescent="0.25">
      <c r="A66" s="123">
        <f t="shared" si="3"/>
        <v>57</v>
      </c>
      <c r="B66" s="77">
        <f>(1+_xlfn.XLOOKUP(INT(($A66-1)/12)+1,'ZC Curve'!$B$8:$B$107,'ZC Curve'!R$9:R$108,,0))^(1/12)-1</f>
        <v>0</v>
      </c>
      <c r="C66" s="77">
        <f>(1+_xlfn.XLOOKUP(INT(($A66-1)/12)+1,'ZC Curve'!$B$8:$B$107,'ZC Curve'!S$9:S$108,,0))^(1/12)-1</f>
        <v>0</v>
      </c>
      <c r="D66" s="77">
        <f>(1+_xlfn.XLOOKUP(INT(($A66-1)/12)+1,'ZC Curve'!$B$8:$B$107,'ZC Curve'!T$9:T$108,,0))^(1/12)-1</f>
        <v>0</v>
      </c>
      <c r="E66" s="57">
        <f t="shared" si="4"/>
        <v>1</v>
      </c>
      <c r="F66" s="57">
        <f t="shared" si="5"/>
        <v>1</v>
      </c>
      <c r="G66" s="58">
        <f t="shared" si="6"/>
        <v>1</v>
      </c>
      <c r="H66" s="129">
        <f>'Table 5 - Liability Cashflows'!AV72</f>
        <v>0</v>
      </c>
    </row>
    <row r="67" spans="1:8" x14ac:dyDescent="0.25">
      <c r="A67" s="123">
        <f t="shared" si="3"/>
        <v>58</v>
      </c>
      <c r="B67" s="77">
        <f>(1+_xlfn.XLOOKUP(INT(($A67-1)/12)+1,'ZC Curve'!$B$8:$B$107,'ZC Curve'!R$9:R$108,,0))^(1/12)-1</f>
        <v>0</v>
      </c>
      <c r="C67" s="77">
        <f>(1+_xlfn.XLOOKUP(INT(($A67-1)/12)+1,'ZC Curve'!$B$8:$B$107,'ZC Curve'!S$9:S$108,,0))^(1/12)-1</f>
        <v>0</v>
      </c>
      <c r="D67" s="77">
        <f>(1+_xlfn.XLOOKUP(INT(($A67-1)/12)+1,'ZC Curve'!$B$8:$B$107,'ZC Curve'!T$9:T$108,,0))^(1/12)-1</f>
        <v>0</v>
      </c>
      <c r="E67" s="57">
        <f t="shared" si="4"/>
        <v>1</v>
      </c>
      <c r="F67" s="57">
        <f t="shared" si="5"/>
        <v>1</v>
      </c>
      <c r="G67" s="58">
        <f t="shared" si="6"/>
        <v>1</v>
      </c>
      <c r="H67" s="129">
        <f>'Table 5 - Liability Cashflows'!AV73</f>
        <v>0</v>
      </c>
    </row>
    <row r="68" spans="1:8" x14ac:dyDescent="0.25">
      <c r="A68" s="123">
        <f t="shared" si="3"/>
        <v>59</v>
      </c>
      <c r="B68" s="77">
        <f>(1+_xlfn.XLOOKUP(INT(($A68-1)/12)+1,'ZC Curve'!$B$8:$B$107,'ZC Curve'!R$9:R$108,,0))^(1/12)-1</f>
        <v>0</v>
      </c>
      <c r="C68" s="77">
        <f>(1+_xlfn.XLOOKUP(INT(($A68-1)/12)+1,'ZC Curve'!$B$8:$B$107,'ZC Curve'!S$9:S$108,,0))^(1/12)-1</f>
        <v>0</v>
      </c>
      <c r="D68" s="77">
        <f>(1+_xlfn.XLOOKUP(INT(($A68-1)/12)+1,'ZC Curve'!$B$8:$B$107,'ZC Curve'!T$9:T$108,,0))^(1/12)-1</f>
        <v>0</v>
      </c>
      <c r="E68" s="57">
        <f t="shared" si="4"/>
        <v>1</v>
      </c>
      <c r="F68" s="57">
        <f t="shared" si="5"/>
        <v>1</v>
      </c>
      <c r="G68" s="58">
        <f t="shared" si="6"/>
        <v>1</v>
      </c>
      <c r="H68" s="129">
        <f>'Table 5 - Liability Cashflows'!AV74</f>
        <v>0</v>
      </c>
    </row>
    <row r="69" spans="1:8" x14ac:dyDescent="0.25">
      <c r="A69" s="123">
        <f t="shared" si="3"/>
        <v>60</v>
      </c>
      <c r="B69" s="77">
        <f>(1+_xlfn.XLOOKUP(INT(($A69-1)/12)+1,'ZC Curve'!$B$8:$B$107,'ZC Curve'!R$9:R$108,,0))^(1/12)-1</f>
        <v>0</v>
      </c>
      <c r="C69" s="77">
        <f>(1+_xlfn.XLOOKUP(INT(($A69-1)/12)+1,'ZC Curve'!$B$8:$B$107,'ZC Curve'!S$9:S$108,,0))^(1/12)-1</f>
        <v>0</v>
      </c>
      <c r="D69" s="77">
        <f>(1+_xlfn.XLOOKUP(INT(($A69-1)/12)+1,'ZC Curve'!$B$8:$B$107,'ZC Curve'!T$9:T$108,,0))^(1/12)-1</f>
        <v>0</v>
      </c>
      <c r="E69" s="57">
        <f t="shared" si="4"/>
        <v>1</v>
      </c>
      <c r="F69" s="57">
        <f t="shared" si="5"/>
        <v>1</v>
      </c>
      <c r="G69" s="58">
        <f t="shared" si="6"/>
        <v>1</v>
      </c>
      <c r="H69" s="129">
        <f>'Table 5 - Liability Cashflows'!AV75</f>
        <v>0</v>
      </c>
    </row>
    <row r="70" spans="1:8" x14ac:dyDescent="0.25">
      <c r="A70" s="123">
        <f t="shared" si="3"/>
        <v>61</v>
      </c>
      <c r="B70" s="77">
        <f>(1+_xlfn.XLOOKUP(INT(($A70-1)/12)+1,'ZC Curve'!$B$8:$B$107,'ZC Curve'!R$9:R$108,,0))^(1/12)-1</f>
        <v>0</v>
      </c>
      <c r="C70" s="77">
        <f>(1+_xlfn.XLOOKUP(INT(($A70-1)/12)+1,'ZC Curve'!$B$8:$B$107,'ZC Curve'!S$9:S$108,,0))^(1/12)-1</f>
        <v>0</v>
      </c>
      <c r="D70" s="77">
        <f>(1+_xlfn.XLOOKUP(INT(($A70-1)/12)+1,'ZC Curve'!$B$8:$B$107,'ZC Curve'!T$9:T$108,,0))^(1/12)-1</f>
        <v>0</v>
      </c>
      <c r="E70" s="57">
        <f t="shared" si="4"/>
        <v>1</v>
      </c>
      <c r="F70" s="57">
        <f t="shared" si="5"/>
        <v>1</v>
      </c>
      <c r="G70" s="58">
        <f t="shared" si="6"/>
        <v>1</v>
      </c>
      <c r="H70" s="129">
        <f>'Table 5 - Liability Cashflows'!AV76</f>
        <v>0</v>
      </c>
    </row>
    <row r="71" spans="1:8" x14ac:dyDescent="0.25">
      <c r="A71" s="123">
        <f t="shared" si="3"/>
        <v>62</v>
      </c>
      <c r="B71" s="77">
        <f>(1+_xlfn.XLOOKUP(INT(($A71-1)/12)+1,'ZC Curve'!$B$8:$B$107,'ZC Curve'!R$9:R$108,,0))^(1/12)-1</f>
        <v>0</v>
      </c>
      <c r="C71" s="77">
        <f>(1+_xlfn.XLOOKUP(INT(($A71-1)/12)+1,'ZC Curve'!$B$8:$B$107,'ZC Curve'!S$9:S$108,,0))^(1/12)-1</f>
        <v>0</v>
      </c>
      <c r="D71" s="77">
        <f>(1+_xlfn.XLOOKUP(INT(($A71-1)/12)+1,'ZC Curve'!$B$8:$B$107,'ZC Curve'!T$9:T$108,,0))^(1/12)-1</f>
        <v>0</v>
      </c>
      <c r="E71" s="57">
        <f t="shared" si="4"/>
        <v>1</v>
      </c>
      <c r="F71" s="57">
        <f t="shared" si="5"/>
        <v>1</v>
      </c>
      <c r="G71" s="58">
        <f t="shared" si="6"/>
        <v>1</v>
      </c>
      <c r="H71" s="129">
        <f>'Table 5 - Liability Cashflows'!AV77</f>
        <v>0</v>
      </c>
    </row>
    <row r="72" spans="1:8" x14ac:dyDescent="0.25">
      <c r="A72" s="123">
        <f t="shared" si="3"/>
        <v>63</v>
      </c>
      <c r="B72" s="77">
        <f>(1+_xlfn.XLOOKUP(INT(($A72-1)/12)+1,'ZC Curve'!$B$8:$B$107,'ZC Curve'!R$9:R$108,,0))^(1/12)-1</f>
        <v>0</v>
      </c>
      <c r="C72" s="77">
        <f>(1+_xlfn.XLOOKUP(INT(($A72-1)/12)+1,'ZC Curve'!$B$8:$B$107,'ZC Curve'!S$9:S$108,,0))^(1/12)-1</f>
        <v>0</v>
      </c>
      <c r="D72" s="77">
        <f>(1+_xlfn.XLOOKUP(INT(($A72-1)/12)+1,'ZC Curve'!$B$8:$B$107,'ZC Curve'!T$9:T$108,,0))^(1/12)-1</f>
        <v>0</v>
      </c>
      <c r="E72" s="57">
        <f t="shared" si="4"/>
        <v>1</v>
      </c>
      <c r="F72" s="57">
        <f t="shared" si="5"/>
        <v>1</v>
      </c>
      <c r="G72" s="58">
        <f t="shared" si="6"/>
        <v>1</v>
      </c>
      <c r="H72" s="129">
        <f>'Table 5 - Liability Cashflows'!AV78</f>
        <v>0</v>
      </c>
    </row>
    <row r="73" spans="1:8" x14ac:dyDescent="0.25">
      <c r="A73" s="123">
        <f t="shared" si="3"/>
        <v>64</v>
      </c>
      <c r="B73" s="77">
        <f>(1+_xlfn.XLOOKUP(INT(($A73-1)/12)+1,'ZC Curve'!$B$8:$B$107,'ZC Curve'!R$9:R$108,,0))^(1/12)-1</f>
        <v>0</v>
      </c>
      <c r="C73" s="77">
        <f>(1+_xlfn.XLOOKUP(INT(($A73-1)/12)+1,'ZC Curve'!$B$8:$B$107,'ZC Curve'!S$9:S$108,,0))^(1/12)-1</f>
        <v>0</v>
      </c>
      <c r="D73" s="77">
        <f>(1+_xlfn.XLOOKUP(INT(($A73-1)/12)+1,'ZC Curve'!$B$8:$B$107,'ZC Curve'!T$9:T$108,,0))^(1/12)-1</f>
        <v>0</v>
      </c>
      <c r="E73" s="57">
        <f t="shared" si="4"/>
        <v>1</v>
      </c>
      <c r="F73" s="57">
        <f t="shared" si="5"/>
        <v>1</v>
      </c>
      <c r="G73" s="58">
        <f t="shared" si="6"/>
        <v>1</v>
      </c>
      <c r="H73" s="129">
        <f>'Table 5 - Liability Cashflows'!AV79</f>
        <v>0</v>
      </c>
    </row>
    <row r="74" spans="1:8" x14ac:dyDescent="0.25">
      <c r="A74" s="123">
        <f t="shared" si="3"/>
        <v>65</v>
      </c>
      <c r="B74" s="77">
        <f>(1+_xlfn.XLOOKUP(INT(($A74-1)/12)+1,'ZC Curve'!$B$8:$B$107,'ZC Curve'!R$9:R$108,,0))^(1/12)-1</f>
        <v>0</v>
      </c>
      <c r="C74" s="77">
        <f>(1+_xlfn.XLOOKUP(INT(($A74-1)/12)+1,'ZC Curve'!$B$8:$B$107,'ZC Curve'!S$9:S$108,,0))^(1/12)-1</f>
        <v>0</v>
      </c>
      <c r="D74" s="77">
        <f>(1+_xlfn.XLOOKUP(INT(($A74-1)/12)+1,'ZC Curve'!$B$8:$B$107,'ZC Curve'!T$9:T$108,,0))^(1/12)-1</f>
        <v>0</v>
      </c>
      <c r="E74" s="57">
        <f t="shared" si="4"/>
        <v>1</v>
      </c>
      <c r="F74" s="57">
        <f t="shared" si="5"/>
        <v>1</v>
      </c>
      <c r="G74" s="58">
        <f t="shared" si="6"/>
        <v>1</v>
      </c>
      <c r="H74" s="129">
        <f>'Table 5 - Liability Cashflows'!AV80</f>
        <v>0</v>
      </c>
    </row>
    <row r="75" spans="1:8" x14ac:dyDescent="0.25">
      <c r="A75" s="123">
        <f t="shared" si="3"/>
        <v>66</v>
      </c>
      <c r="B75" s="77">
        <f>(1+_xlfn.XLOOKUP(INT(($A75-1)/12)+1,'ZC Curve'!$B$8:$B$107,'ZC Curve'!R$9:R$108,,0))^(1/12)-1</f>
        <v>0</v>
      </c>
      <c r="C75" s="77">
        <f>(1+_xlfn.XLOOKUP(INT(($A75-1)/12)+1,'ZC Curve'!$B$8:$B$107,'ZC Curve'!S$9:S$108,,0))^(1/12)-1</f>
        <v>0</v>
      </c>
      <c r="D75" s="77">
        <f>(1+_xlfn.XLOOKUP(INT(($A75-1)/12)+1,'ZC Curve'!$B$8:$B$107,'ZC Curve'!T$9:T$108,,0))^(1/12)-1</f>
        <v>0</v>
      </c>
      <c r="E75" s="57">
        <f t="shared" si="4"/>
        <v>1</v>
      </c>
      <c r="F75" s="57">
        <f t="shared" si="5"/>
        <v>1</v>
      </c>
      <c r="G75" s="58">
        <f t="shared" si="6"/>
        <v>1</v>
      </c>
      <c r="H75" s="129">
        <f>'Table 5 - Liability Cashflows'!AV81</f>
        <v>0</v>
      </c>
    </row>
    <row r="76" spans="1:8" x14ac:dyDescent="0.25">
      <c r="A76" s="123">
        <f t="shared" ref="A76:A139" si="7">A75+1</f>
        <v>67</v>
      </c>
      <c r="B76" s="77">
        <f>(1+_xlfn.XLOOKUP(INT(($A76-1)/12)+1,'ZC Curve'!$B$8:$B$107,'ZC Curve'!R$9:R$108,,0))^(1/12)-1</f>
        <v>0</v>
      </c>
      <c r="C76" s="77">
        <f>(1+_xlfn.XLOOKUP(INT(($A76-1)/12)+1,'ZC Curve'!$B$8:$B$107,'ZC Curve'!S$9:S$108,,0))^(1/12)-1</f>
        <v>0</v>
      </c>
      <c r="D76" s="77">
        <f>(1+_xlfn.XLOOKUP(INT(($A76-1)/12)+1,'ZC Curve'!$B$8:$B$107,'ZC Curve'!T$9:T$108,,0))^(1/12)-1</f>
        <v>0</v>
      </c>
      <c r="E76" s="57">
        <f t="shared" ref="E76:E139" si="8">E75/(1+B76)</f>
        <v>1</v>
      </c>
      <c r="F76" s="57">
        <f t="shared" ref="F76:F139" si="9">F75/(1+C76)</f>
        <v>1</v>
      </c>
      <c r="G76" s="58">
        <f t="shared" ref="G76:G139" si="10">G75/(1+D76)</f>
        <v>1</v>
      </c>
      <c r="H76" s="129">
        <f>'Table 5 - Liability Cashflows'!AV82</f>
        <v>0</v>
      </c>
    </row>
    <row r="77" spans="1:8" x14ac:dyDescent="0.25">
      <c r="A77" s="123">
        <f t="shared" si="7"/>
        <v>68</v>
      </c>
      <c r="B77" s="77">
        <f>(1+_xlfn.XLOOKUP(INT(($A77-1)/12)+1,'ZC Curve'!$B$8:$B$107,'ZC Curve'!R$9:R$108,,0))^(1/12)-1</f>
        <v>0</v>
      </c>
      <c r="C77" s="77">
        <f>(1+_xlfn.XLOOKUP(INT(($A77-1)/12)+1,'ZC Curve'!$B$8:$B$107,'ZC Curve'!S$9:S$108,,0))^(1/12)-1</f>
        <v>0</v>
      </c>
      <c r="D77" s="77">
        <f>(1+_xlfn.XLOOKUP(INT(($A77-1)/12)+1,'ZC Curve'!$B$8:$B$107,'ZC Curve'!T$9:T$108,,0))^(1/12)-1</f>
        <v>0</v>
      </c>
      <c r="E77" s="57">
        <f t="shared" si="8"/>
        <v>1</v>
      </c>
      <c r="F77" s="57">
        <f t="shared" si="9"/>
        <v>1</v>
      </c>
      <c r="G77" s="58">
        <f t="shared" si="10"/>
        <v>1</v>
      </c>
      <c r="H77" s="129">
        <f>'Table 5 - Liability Cashflows'!AV83</f>
        <v>0</v>
      </c>
    </row>
    <row r="78" spans="1:8" x14ac:dyDescent="0.25">
      <c r="A78" s="123">
        <f t="shared" si="7"/>
        <v>69</v>
      </c>
      <c r="B78" s="77">
        <f>(1+_xlfn.XLOOKUP(INT(($A78-1)/12)+1,'ZC Curve'!$B$8:$B$107,'ZC Curve'!R$9:R$108,,0))^(1/12)-1</f>
        <v>0</v>
      </c>
      <c r="C78" s="77">
        <f>(1+_xlfn.XLOOKUP(INT(($A78-1)/12)+1,'ZC Curve'!$B$8:$B$107,'ZC Curve'!S$9:S$108,,0))^(1/12)-1</f>
        <v>0</v>
      </c>
      <c r="D78" s="77">
        <f>(1+_xlfn.XLOOKUP(INT(($A78-1)/12)+1,'ZC Curve'!$B$8:$B$107,'ZC Curve'!T$9:T$108,,0))^(1/12)-1</f>
        <v>0</v>
      </c>
      <c r="E78" s="57">
        <f t="shared" si="8"/>
        <v>1</v>
      </c>
      <c r="F78" s="57">
        <f t="shared" si="9"/>
        <v>1</v>
      </c>
      <c r="G78" s="58">
        <f t="shared" si="10"/>
        <v>1</v>
      </c>
      <c r="H78" s="129">
        <f>'Table 5 - Liability Cashflows'!AV84</f>
        <v>0</v>
      </c>
    </row>
    <row r="79" spans="1:8" x14ac:dyDescent="0.25">
      <c r="A79" s="123">
        <f t="shared" si="7"/>
        <v>70</v>
      </c>
      <c r="B79" s="77">
        <f>(1+_xlfn.XLOOKUP(INT(($A79-1)/12)+1,'ZC Curve'!$B$8:$B$107,'ZC Curve'!R$9:R$108,,0))^(1/12)-1</f>
        <v>0</v>
      </c>
      <c r="C79" s="77">
        <f>(1+_xlfn.XLOOKUP(INT(($A79-1)/12)+1,'ZC Curve'!$B$8:$B$107,'ZC Curve'!S$9:S$108,,0))^(1/12)-1</f>
        <v>0</v>
      </c>
      <c r="D79" s="77">
        <f>(1+_xlfn.XLOOKUP(INT(($A79-1)/12)+1,'ZC Curve'!$B$8:$B$107,'ZC Curve'!T$9:T$108,,0))^(1/12)-1</f>
        <v>0</v>
      </c>
      <c r="E79" s="57">
        <f t="shared" si="8"/>
        <v>1</v>
      </c>
      <c r="F79" s="57">
        <f t="shared" si="9"/>
        <v>1</v>
      </c>
      <c r="G79" s="58">
        <f t="shared" si="10"/>
        <v>1</v>
      </c>
      <c r="H79" s="129">
        <f>'Table 5 - Liability Cashflows'!AV85</f>
        <v>0</v>
      </c>
    </row>
    <row r="80" spans="1:8" x14ac:dyDescent="0.25">
      <c r="A80" s="123">
        <f t="shared" si="7"/>
        <v>71</v>
      </c>
      <c r="B80" s="77">
        <f>(1+_xlfn.XLOOKUP(INT(($A80-1)/12)+1,'ZC Curve'!$B$8:$B$107,'ZC Curve'!R$9:R$108,,0))^(1/12)-1</f>
        <v>0</v>
      </c>
      <c r="C80" s="77">
        <f>(1+_xlfn.XLOOKUP(INT(($A80-1)/12)+1,'ZC Curve'!$B$8:$B$107,'ZC Curve'!S$9:S$108,,0))^(1/12)-1</f>
        <v>0</v>
      </c>
      <c r="D80" s="77">
        <f>(1+_xlfn.XLOOKUP(INT(($A80-1)/12)+1,'ZC Curve'!$B$8:$B$107,'ZC Curve'!T$9:T$108,,0))^(1/12)-1</f>
        <v>0</v>
      </c>
      <c r="E80" s="57">
        <f t="shared" si="8"/>
        <v>1</v>
      </c>
      <c r="F80" s="57">
        <f t="shared" si="9"/>
        <v>1</v>
      </c>
      <c r="G80" s="58">
        <f t="shared" si="10"/>
        <v>1</v>
      </c>
      <c r="H80" s="129">
        <f>'Table 5 - Liability Cashflows'!AV86</f>
        <v>0</v>
      </c>
    </row>
    <row r="81" spans="1:8" x14ac:dyDescent="0.25">
      <c r="A81" s="123">
        <f t="shared" si="7"/>
        <v>72</v>
      </c>
      <c r="B81" s="77">
        <f>(1+_xlfn.XLOOKUP(INT(($A81-1)/12)+1,'ZC Curve'!$B$8:$B$107,'ZC Curve'!R$9:R$108,,0))^(1/12)-1</f>
        <v>0</v>
      </c>
      <c r="C81" s="77">
        <f>(1+_xlfn.XLOOKUP(INT(($A81-1)/12)+1,'ZC Curve'!$B$8:$B$107,'ZC Curve'!S$9:S$108,,0))^(1/12)-1</f>
        <v>0</v>
      </c>
      <c r="D81" s="77">
        <f>(1+_xlfn.XLOOKUP(INT(($A81-1)/12)+1,'ZC Curve'!$B$8:$B$107,'ZC Curve'!T$9:T$108,,0))^(1/12)-1</f>
        <v>0</v>
      </c>
      <c r="E81" s="57">
        <f t="shared" si="8"/>
        <v>1</v>
      </c>
      <c r="F81" s="57">
        <f t="shared" si="9"/>
        <v>1</v>
      </c>
      <c r="G81" s="58">
        <f t="shared" si="10"/>
        <v>1</v>
      </c>
      <c r="H81" s="129">
        <f>'Table 5 - Liability Cashflows'!AV87</f>
        <v>0</v>
      </c>
    </row>
    <row r="82" spans="1:8" x14ac:dyDescent="0.25">
      <c r="A82" s="123">
        <f t="shared" si="7"/>
        <v>73</v>
      </c>
      <c r="B82" s="77">
        <f>(1+_xlfn.XLOOKUP(INT(($A82-1)/12)+1,'ZC Curve'!$B$8:$B$107,'ZC Curve'!R$9:R$108,,0))^(1/12)-1</f>
        <v>0</v>
      </c>
      <c r="C82" s="77">
        <f>(1+_xlfn.XLOOKUP(INT(($A82-1)/12)+1,'ZC Curve'!$B$8:$B$107,'ZC Curve'!S$9:S$108,,0))^(1/12)-1</f>
        <v>0</v>
      </c>
      <c r="D82" s="77">
        <f>(1+_xlfn.XLOOKUP(INT(($A82-1)/12)+1,'ZC Curve'!$B$8:$B$107,'ZC Curve'!T$9:T$108,,0))^(1/12)-1</f>
        <v>0</v>
      </c>
      <c r="E82" s="57">
        <f t="shared" si="8"/>
        <v>1</v>
      </c>
      <c r="F82" s="57">
        <f t="shared" si="9"/>
        <v>1</v>
      </c>
      <c r="G82" s="58">
        <f t="shared" si="10"/>
        <v>1</v>
      </c>
      <c r="H82" s="129">
        <f>'Table 5 - Liability Cashflows'!AV88</f>
        <v>0</v>
      </c>
    </row>
    <row r="83" spans="1:8" x14ac:dyDescent="0.25">
      <c r="A83" s="123">
        <f t="shared" si="7"/>
        <v>74</v>
      </c>
      <c r="B83" s="77">
        <f>(1+_xlfn.XLOOKUP(INT(($A83-1)/12)+1,'ZC Curve'!$B$8:$B$107,'ZC Curve'!R$9:R$108,,0))^(1/12)-1</f>
        <v>0</v>
      </c>
      <c r="C83" s="77">
        <f>(1+_xlfn.XLOOKUP(INT(($A83-1)/12)+1,'ZC Curve'!$B$8:$B$107,'ZC Curve'!S$9:S$108,,0))^(1/12)-1</f>
        <v>0</v>
      </c>
      <c r="D83" s="77">
        <f>(1+_xlfn.XLOOKUP(INT(($A83-1)/12)+1,'ZC Curve'!$B$8:$B$107,'ZC Curve'!T$9:T$108,,0))^(1/12)-1</f>
        <v>0</v>
      </c>
      <c r="E83" s="57">
        <f t="shared" si="8"/>
        <v>1</v>
      </c>
      <c r="F83" s="57">
        <f t="shared" si="9"/>
        <v>1</v>
      </c>
      <c r="G83" s="58">
        <f t="shared" si="10"/>
        <v>1</v>
      </c>
      <c r="H83" s="129">
        <f>'Table 5 - Liability Cashflows'!AV89</f>
        <v>0</v>
      </c>
    </row>
    <row r="84" spans="1:8" x14ac:dyDescent="0.25">
      <c r="A84" s="123">
        <f t="shared" si="7"/>
        <v>75</v>
      </c>
      <c r="B84" s="77">
        <f>(1+_xlfn.XLOOKUP(INT(($A84-1)/12)+1,'ZC Curve'!$B$8:$B$107,'ZC Curve'!R$9:R$108,,0))^(1/12)-1</f>
        <v>0</v>
      </c>
      <c r="C84" s="77">
        <f>(1+_xlfn.XLOOKUP(INT(($A84-1)/12)+1,'ZC Curve'!$B$8:$B$107,'ZC Curve'!S$9:S$108,,0))^(1/12)-1</f>
        <v>0</v>
      </c>
      <c r="D84" s="77">
        <f>(1+_xlfn.XLOOKUP(INT(($A84-1)/12)+1,'ZC Curve'!$B$8:$B$107,'ZC Curve'!T$9:T$108,,0))^(1/12)-1</f>
        <v>0</v>
      </c>
      <c r="E84" s="57">
        <f t="shared" si="8"/>
        <v>1</v>
      </c>
      <c r="F84" s="57">
        <f t="shared" si="9"/>
        <v>1</v>
      </c>
      <c r="G84" s="58">
        <f t="shared" si="10"/>
        <v>1</v>
      </c>
      <c r="H84" s="129">
        <f>'Table 5 - Liability Cashflows'!AV90</f>
        <v>0</v>
      </c>
    </row>
    <row r="85" spans="1:8" x14ac:dyDescent="0.25">
      <c r="A85" s="123">
        <f t="shared" si="7"/>
        <v>76</v>
      </c>
      <c r="B85" s="77">
        <f>(1+_xlfn.XLOOKUP(INT(($A85-1)/12)+1,'ZC Curve'!$B$8:$B$107,'ZC Curve'!R$9:R$108,,0))^(1/12)-1</f>
        <v>0</v>
      </c>
      <c r="C85" s="77">
        <f>(1+_xlfn.XLOOKUP(INT(($A85-1)/12)+1,'ZC Curve'!$B$8:$B$107,'ZC Curve'!S$9:S$108,,0))^(1/12)-1</f>
        <v>0</v>
      </c>
      <c r="D85" s="77">
        <f>(1+_xlfn.XLOOKUP(INT(($A85-1)/12)+1,'ZC Curve'!$B$8:$B$107,'ZC Curve'!T$9:T$108,,0))^(1/12)-1</f>
        <v>0</v>
      </c>
      <c r="E85" s="57">
        <f t="shared" si="8"/>
        <v>1</v>
      </c>
      <c r="F85" s="57">
        <f t="shared" si="9"/>
        <v>1</v>
      </c>
      <c r="G85" s="58">
        <f t="shared" si="10"/>
        <v>1</v>
      </c>
      <c r="H85" s="129">
        <f>'Table 5 - Liability Cashflows'!AV91</f>
        <v>0</v>
      </c>
    </row>
    <row r="86" spans="1:8" x14ac:dyDescent="0.25">
      <c r="A86" s="123">
        <f t="shared" si="7"/>
        <v>77</v>
      </c>
      <c r="B86" s="77">
        <f>(1+_xlfn.XLOOKUP(INT(($A86-1)/12)+1,'ZC Curve'!$B$8:$B$107,'ZC Curve'!R$9:R$108,,0))^(1/12)-1</f>
        <v>0</v>
      </c>
      <c r="C86" s="77">
        <f>(1+_xlfn.XLOOKUP(INT(($A86-1)/12)+1,'ZC Curve'!$B$8:$B$107,'ZC Curve'!S$9:S$108,,0))^(1/12)-1</f>
        <v>0</v>
      </c>
      <c r="D86" s="77">
        <f>(1+_xlfn.XLOOKUP(INT(($A86-1)/12)+1,'ZC Curve'!$B$8:$B$107,'ZC Curve'!T$9:T$108,,0))^(1/12)-1</f>
        <v>0</v>
      </c>
      <c r="E86" s="57">
        <f t="shared" si="8"/>
        <v>1</v>
      </c>
      <c r="F86" s="57">
        <f t="shared" si="9"/>
        <v>1</v>
      </c>
      <c r="G86" s="58">
        <f t="shared" si="10"/>
        <v>1</v>
      </c>
      <c r="H86" s="129">
        <f>'Table 5 - Liability Cashflows'!AV92</f>
        <v>0</v>
      </c>
    </row>
    <row r="87" spans="1:8" x14ac:dyDescent="0.25">
      <c r="A87" s="123">
        <f t="shared" si="7"/>
        <v>78</v>
      </c>
      <c r="B87" s="77">
        <f>(1+_xlfn.XLOOKUP(INT(($A87-1)/12)+1,'ZC Curve'!$B$8:$B$107,'ZC Curve'!R$9:R$108,,0))^(1/12)-1</f>
        <v>0</v>
      </c>
      <c r="C87" s="77">
        <f>(1+_xlfn.XLOOKUP(INT(($A87-1)/12)+1,'ZC Curve'!$B$8:$B$107,'ZC Curve'!S$9:S$108,,0))^(1/12)-1</f>
        <v>0</v>
      </c>
      <c r="D87" s="77">
        <f>(1+_xlfn.XLOOKUP(INT(($A87-1)/12)+1,'ZC Curve'!$B$8:$B$107,'ZC Curve'!T$9:T$108,,0))^(1/12)-1</f>
        <v>0</v>
      </c>
      <c r="E87" s="57">
        <f t="shared" si="8"/>
        <v>1</v>
      </c>
      <c r="F87" s="57">
        <f t="shared" si="9"/>
        <v>1</v>
      </c>
      <c r="G87" s="58">
        <f t="shared" si="10"/>
        <v>1</v>
      </c>
      <c r="H87" s="129">
        <f>'Table 5 - Liability Cashflows'!AV93</f>
        <v>0</v>
      </c>
    </row>
    <row r="88" spans="1:8" x14ac:dyDescent="0.25">
      <c r="A88" s="123">
        <f t="shared" si="7"/>
        <v>79</v>
      </c>
      <c r="B88" s="77">
        <f>(1+_xlfn.XLOOKUP(INT(($A88-1)/12)+1,'ZC Curve'!$B$8:$B$107,'ZC Curve'!R$9:R$108,,0))^(1/12)-1</f>
        <v>0</v>
      </c>
      <c r="C88" s="77">
        <f>(1+_xlfn.XLOOKUP(INT(($A88-1)/12)+1,'ZC Curve'!$B$8:$B$107,'ZC Curve'!S$9:S$108,,0))^(1/12)-1</f>
        <v>0</v>
      </c>
      <c r="D88" s="77">
        <f>(1+_xlfn.XLOOKUP(INT(($A88-1)/12)+1,'ZC Curve'!$B$8:$B$107,'ZC Curve'!T$9:T$108,,0))^(1/12)-1</f>
        <v>0</v>
      </c>
      <c r="E88" s="57">
        <f t="shared" si="8"/>
        <v>1</v>
      </c>
      <c r="F88" s="57">
        <f t="shared" si="9"/>
        <v>1</v>
      </c>
      <c r="G88" s="58">
        <f t="shared" si="10"/>
        <v>1</v>
      </c>
      <c r="H88" s="129">
        <f>'Table 5 - Liability Cashflows'!AV94</f>
        <v>0</v>
      </c>
    </row>
    <row r="89" spans="1:8" x14ac:dyDescent="0.25">
      <c r="A89" s="123">
        <f t="shared" si="7"/>
        <v>80</v>
      </c>
      <c r="B89" s="77">
        <f>(1+_xlfn.XLOOKUP(INT(($A89-1)/12)+1,'ZC Curve'!$B$8:$B$107,'ZC Curve'!R$9:R$108,,0))^(1/12)-1</f>
        <v>0</v>
      </c>
      <c r="C89" s="77">
        <f>(1+_xlfn.XLOOKUP(INT(($A89-1)/12)+1,'ZC Curve'!$B$8:$B$107,'ZC Curve'!S$9:S$108,,0))^(1/12)-1</f>
        <v>0</v>
      </c>
      <c r="D89" s="77">
        <f>(1+_xlfn.XLOOKUP(INT(($A89-1)/12)+1,'ZC Curve'!$B$8:$B$107,'ZC Curve'!T$9:T$108,,0))^(1/12)-1</f>
        <v>0</v>
      </c>
      <c r="E89" s="57">
        <f t="shared" si="8"/>
        <v>1</v>
      </c>
      <c r="F89" s="57">
        <f t="shared" si="9"/>
        <v>1</v>
      </c>
      <c r="G89" s="58">
        <f t="shared" si="10"/>
        <v>1</v>
      </c>
      <c r="H89" s="129">
        <f>'Table 5 - Liability Cashflows'!AV95</f>
        <v>0</v>
      </c>
    </row>
    <row r="90" spans="1:8" x14ac:dyDescent="0.25">
      <c r="A90" s="123">
        <f t="shared" si="7"/>
        <v>81</v>
      </c>
      <c r="B90" s="77">
        <f>(1+_xlfn.XLOOKUP(INT(($A90-1)/12)+1,'ZC Curve'!$B$8:$B$107,'ZC Curve'!R$9:R$108,,0))^(1/12)-1</f>
        <v>0</v>
      </c>
      <c r="C90" s="77">
        <f>(1+_xlfn.XLOOKUP(INT(($A90-1)/12)+1,'ZC Curve'!$B$8:$B$107,'ZC Curve'!S$9:S$108,,0))^(1/12)-1</f>
        <v>0</v>
      </c>
      <c r="D90" s="77">
        <f>(1+_xlfn.XLOOKUP(INT(($A90-1)/12)+1,'ZC Curve'!$B$8:$B$107,'ZC Curve'!T$9:T$108,,0))^(1/12)-1</f>
        <v>0</v>
      </c>
      <c r="E90" s="57">
        <f t="shared" si="8"/>
        <v>1</v>
      </c>
      <c r="F90" s="57">
        <f t="shared" si="9"/>
        <v>1</v>
      </c>
      <c r="G90" s="58">
        <f t="shared" si="10"/>
        <v>1</v>
      </c>
      <c r="H90" s="129">
        <f>'Table 5 - Liability Cashflows'!AV96</f>
        <v>0</v>
      </c>
    </row>
    <row r="91" spans="1:8" x14ac:dyDescent="0.25">
      <c r="A91" s="123">
        <f t="shared" si="7"/>
        <v>82</v>
      </c>
      <c r="B91" s="77">
        <f>(1+_xlfn.XLOOKUP(INT(($A91-1)/12)+1,'ZC Curve'!$B$8:$B$107,'ZC Curve'!R$9:R$108,,0))^(1/12)-1</f>
        <v>0</v>
      </c>
      <c r="C91" s="77">
        <f>(1+_xlfn.XLOOKUP(INT(($A91-1)/12)+1,'ZC Curve'!$B$8:$B$107,'ZC Curve'!S$9:S$108,,0))^(1/12)-1</f>
        <v>0</v>
      </c>
      <c r="D91" s="77">
        <f>(1+_xlfn.XLOOKUP(INT(($A91-1)/12)+1,'ZC Curve'!$B$8:$B$107,'ZC Curve'!T$9:T$108,,0))^(1/12)-1</f>
        <v>0</v>
      </c>
      <c r="E91" s="57">
        <f t="shared" si="8"/>
        <v>1</v>
      </c>
      <c r="F91" s="57">
        <f t="shared" si="9"/>
        <v>1</v>
      </c>
      <c r="G91" s="58">
        <f t="shared" si="10"/>
        <v>1</v>
      </c>
      <c r="H91" s="129">
        <f>'Table 5 - Liability Cashflows'!AV97</f>
        <v>0</v>
      </c>
    </row>
    <row r="92" spans="1:8" x14ac:dyDescent="0.25">
      <c r="A92" s="123">
        <f t="shared" si="7"/>
        <v>83</v>
      </c>
      <c r="B92" s="77">
        <f>(1+_xlfn.XLOOKUP(INT(($A92-1)/12)+1,'ZC Curve'!$B$8:$B$107,'ZC Curve'!R$9:R$108,,0))^(1/12)-1</f>
        <v>0</v>
      </c>
      <c r="C92" s="77">
        <f>(1+_xlfn.XLOOKUP(INT(($A92-1)/12)+1,'ZC Curve'!$B$8:$B$107,'ZC Curve'!S$9:S$108,,0))^(1/12)-1</f>
        <v>0</v>
      </c>
      <c r="D92" s="77">
        <f>(1+_xlfn.XLOOKUP(INT(($A92-1)/12)+1,'ZC Curve'!$B$8:$B$107,'ZC Curve'!T$9:T$108,,0))^(1/12)-1</f>
        <v>0</v>
      </c>
      <c r="E92" s="57">
        <f t="shared" si="8"/>
        <v>1</v>
      </c>
      <c r="F92" s="57">
        <f t="shared" si="9"/>
        <v>1</v>
      </c>
      <c r="G92" s="58">
        <f t="shared" si="10"/>
        <v>1</v>
      </c>
      <c r="H92" s="129">
        <f>'Table 5 - Liability Cashflows'!AV98</f>
        <v>0</v>
      </c>
    </row>
    <row r="93" spans="1:8" x14ac:dyDescent="0.25">
      <c r="A93" s="123">
        <f t="shared" si="7"/>
        <v>84</v>
      </c>
      <c r="B93" s="77">
        <f>(1+_xlfn.XLOOKUP(INT(($A93-1)/12)+1,'ZC Curve'!$B$8:$B$107,'ZC Curve'!R$9:R$108,,0))^(1/12)-1</f>
        <v>0</v>
      </c>
      <c r="C93" s="77">
        <f>(1+_xlfn.XLOOKUP(INT(($A93-1)/12)+1,'ZC Curve'!$B$8:$B$107,'ZC Curve'!S$9:S$108,,0))^(1/12)-1</f>
        <v>0</v>
      </c>
      <c r="D93" s="77">
        <f>(1+_xlfn.XLOOKUP(INT(($A93-1)/12)+1,'ZC Curve'!$B$8:$B$107,'ZC Curve'!T$9:T$108,,0))^(1/12)-1</f>
        <v>0</v>
      </c>
      <c r="E93" s="57">
        <f t="shared" si="8"/>
        <v>1</v>
      </c>
      <c r="F93" s="57">
        <f t="shared" si="9"/>
        <v>1</v>
      </c>
      <c r="G93" s="58">
        <f t="shared" si="10"/>
        <v>1</v>
      </c>
      <c r="H93" s="129">
        <f>'Table 5 - Liability Cashflows'!AV99</f>
        <v>0</v>
      </c>
    </row>
    <row r="94" spans="1:8" x14ac:dyDescent="0.25">
      <c r="A94" s="123">
        <f t="shared" si="7"/>
        <v>85</v>
      </c>
      <c r="B94" s="77">
        <f>(1+_xlfn.XLOOKUP(INT(($A94-1)/12)+1,'ZC Curve'!$B$8:$B$107,'ZC Curve'!R$9:R$108,,0))^(1/12)-1</f>
        <v>0</v>
      </c>
      <c r="C94" s="77">
        <f>(1+_xlfn.XLOOKUP(INT(($A94-1)/12)+1,'ZC Curve'!$B$8:$B$107,'ZC Curve'!S$9:S$108,,0))^(1/12)-1</f>
        <v>0</v>
      </c>
      <c r="D94" s="77">
        <f>(1+_xlfn.XLOOKUP(INT(($A94-1)/12)+1,'ZC Curve'!$B$8:$B$107,'ZC Curve'!T$9:T$108,,0))^(1/12)-1</f>
        <v>0</v>
      </c>
      <c r="E94" s="57">
        <f t="shared" si="8"/>
        <v>1</v>
      </c>
      <c r="F94" s="57">
        <f t="shared" si="9"/>
        <v>1</v>
      </c>
      <c r="G94" s="58">
        <f t="shared" si="10"/>
        <v>1</v>
      </c>
      <c r="H94" s="129">
        <f>'Table 5 - Liability Cashflows'!AV100</f>
        <v>0</v>
      </c>
    </row>
    <row r="95" spans="1:8" x14ac:dyDescent="0.25">
      <c r="A95" s="123">
        <f t="shared" si="7"/>
        <v>86</v>
      </c>
      <c r="B95" s="77">
        <f>(1+_xlfn.XLOOKUP(INT(($A95-1)/12)+1,'ZC Curve'!$B$8:$B$107,'ZC Curve'!R$9:R$108,,0))^(1/12)-1</f>
        <v>0</v>
      </c>
      <c r="C95" s="77">
        <f>(1+_xlfn.XLOOKUP(INT(($A95-1)/12)+1,'ZC Curve'!$B$8:$B$107,'ZC Curve'!S$9:S$108,,0))^(1/12)-1</f>
        <v>0</v>
      </c>
      <c r="D95" s="77">
        <f>(1+_xlfn.XLOOKUP(INT(($A95-1)/12)+1,'ZC Curve'!$B$8:$B$107,'ZC Curve'!T$9:T$108,,0))^(1/12)-1</f>
        <v>0</v>
      </c>
      <c r="E95" s="57">
        <f t="shared" si="8"/>
        <v>1</v>
      </c>
      <c r="F95" s="57">
        <f t="shared" si="9"/>
        <v>1</v>
      </c>
      <c r="G95" s="58">
        <f t="shared" si="10"/>
        <v>1</v>
      </c>
      <c r="H95" s="129">
        <f>'Table 5 - Liability Cashflows'!AV101</f>
        <v>0</v>
      </c>
    </row>
    <row r="96" spans="1:8" x14ac:dyDescent="0.25">
      <c r="A96" s="123">
        <f t="shared" si="7"/>
        <v>87</v>
      </c>
      <c r="B96" s="77">
        <f>(1+_xlfn.XLOOKUP(INT(($A96-1)/12)+1,'ZC Curve'!$B$8:$B$107,'ZC Curve'!R$9:R$108,,0))^(1/12)-1</f>
        <v>0</v>
      </c>
      <c r="C96" s="77">
        <f>(1+_xlfn.XLOOKUP(INT(($A96-1)/12)+1,'ZC Curve'!$B$8:$B$107,'ZC Curve'!S$9:S$108,,0))^(1/12)-1</f>
        <v>0</v>
      </c>
      <c r="D96" s="77">
        <f>(1+_xlfn.XLOOKUP(INT(($A96-1)/12)+1,'ZC Curve'!$B$8:$B$107,'ZC Curve'!T$9:T$108,,0))^(1/12)-1</f>
        <v>0</v>
      </c>
      <c r="E96" s="57">
        <f t="shared" si="8"/>
        <v>1</v>
      </c>
      <c r="F96" s="57">
        <f t="shared" si="9"/>
        <v>1</v>
      </c>
      <c r="G96" s="58">
        <f t="shared" si="10"/>
        <v>1</v>
      </c>
      <c r="H96" s="129">
        <f>'Table 5 - Liability Cashflows'!AV102</f>
        <v>0</v>
      </c>
    </row>
    <row r="97" spans="1:8" x14ac:dyDescent="0.25">
      <c r="A97" s="123">
        <f t="shared" si="7"/>
        <v>88</v>
      </c>
      <c r="B97" s="77">
        <f>(1+_xlfn.XLOOKUP(INT(($A97-1)/12)+1,'ZC Curve'!$B$8:$B$107,'ZC Curve'!R$9:R$108,,0))^(1/12)-1</f>
        <v>0</v>
      </c>
      <c r="C97" s="77">
        <f>(1+_xlfn.XLOOKUP(INT(($A97-1)/12)+1,'ZC Curve'!$B$8:$B$107,'ZC Curve'!S$9:S$108,,0))^(1/12)-1</f>
        <v>0</v>
      </c>
      <c r="D97" s="77">
        <f>(1+_xlfn.XLOOKUP(INT(($A97-1)/12)+1,'ZC Curve'!$B$8:$B$107,'ZC Curve'!T$9:T$108,,0))^(1/12)-1</f>
        <v>0</v>
      </c>
      <c r="E97" s="57">
        <f t="shared" si="8"/>
        <v>1</v>
      </c>
      <c r="F97" s="57">
        <f t="shared" si="9"/>
        <v>1</v>
      </c>
      <c r="G97" s="58">
        <f t="shared" si="10"/>
        <v>1</v>
      </c>
      <c r="H97" s="129">
        <f>'Table 5 - Liability Cashflows'!AV103</f>
        <v>0</v>
      </c>
    </row>
    <row r="98" spans="1:8" x14ac:dyDescent="0.25">
      <c r="A98" s="123">
        <f t="shared" si="7"/>
        <v>89</v>
      </c>
      <c r="B98" s="77">
        <f>(1+_xlfn.XLOOKUP(INT(($A98-1)/12)+1,'ZC Curve'!$B$8:$B$107,'ZC Curve'!R$9:R$108,,0))^(1/12)-1</f>
        <v>0</v>
      </c>
      <c r="C98" s="77">
        <f>(1+_xlfn.XLOOKUP(INT(($A98-1)/12)+1,'ZC Curve'!$B$8:$B$107,'ZC Curve'!S$9:S$108,,0))^(1/12)-1</f>
        <v>0</v>
      </c>
      <c r="D98" s="77">
        <f>(1+_xlfn.XLOOKUP(INT(($A98-1)/12)+1,'ZC Curve'!$B$8:$B$107,'ZC Curve'!T$9:T$108,,0))^(1/12)-1</f>
        <v>0</v>
      </c>
      <c r="E98" s="57">
        <f t="shared" si="8"/>
        <v>1</v>
      </c>
      <c r="F98" s="57">
        <f t="shared" si="9"/>
        <v>1</v>
      </c>
      <c r="G98" s="58">
        <f t="shared" si="10"/>
        <v>1</v>
      </c>
      <c r="H98" s="129">
        <f>'Table 5 - Liability Cashflows'!AV104</f>
        <v>0</v>
      </c>
    </row>
    <row r="99" spans="1:8" x14ac:dyDescent="0.25">
      <c r="A99" s="123">
        <f t="shared" si="7"/>
        <v>90</v>
      </c>
      <c r="B99" s="77">
        <f>(1+_xlfn.XLOOKUP(INT(($A99-1)/12)+1,'ZC Curve'!$B$8:$B$107,'ZC Curve'!R$9:R$108,,0))^(1/12)-1</f>
        <v>0</v>
      </c>
      <c r="C99" s="77">
        <f>(1+_xlfn.XLOOKUP(INT(($A99-1)/12)+1,'ZC Curve'!$B$8:$B$107,'ZC Curve'!S$9:S$108,,0))^(1/12)-1</f>
        <v>0</v>
      </c>
      <c r="D99" s="77">
        <f>(1+_xlfn.XLOOKUP(INT(($A99-1)/12)+1,'ZC Curve'!$B$8:$B$107,'ZC Curve'!T$9:T$108,,0))^(1/12)-1</f>
        <v>0</v>
      </c>
      <c r="E99" s="57">
        <f t="shared" si="8"/>
        <v>1</v>
      </c>
      <c r="F99" s="57">
        <f t="shared" si="9"/>
        <v>1</v>
      </c>
      <c r="G99" s="58">
        <f t="shared" si="10"/>
        <v>1</v>
      </c>
      <c r="H99" s="129">
        <f>'Table 5 - Liability Cashflows'!AV105</f>
        <v>0</v>
      </c>
    </row>
    <row r="100" spans="1:8" x14ac:dyDescent="0.25">
      <c r="A100" s="123">
        <f t="shared" si="7"/>
        <v>91</v>
      </c>
      <c r="B100" s="77">
        <f>(1+_xlfn.XLOOKUP(INT(($A100-1)/12)+1,'ZC Curve'!$B$8:$B$107,'ZC Curve'!R$9:R$108,,0))^(1/12)-1</f>
        <v>0</v>
      </c>
      <c r="C100" s="77">
        <f>(1+_xlfn.XLOOKUP(INT(($A100-1)/12)+1,'ZC Curve'!$B$8:$B$107,'ZC Curve'!S$9:S$108,,0))^(1/12)-1</f>
        <v>0</v>
      </c>
      <c r="D100" s="77">
        <f>(1+_xlfn.XLOOKUP(INT(($A100-1)/12)+1,'ZC Curve'!$B$8:$B$107,'ZC Curve'!T$9:T$108,,0))^(1/12)-1</f>
        <v>0</v>
      </c>
      <c r="E100" s="57">
        <f t="shared" si="8"/>
        <v>1</v>
      </c>
      <c r="F100" s="57">
        <f t="shared" si="9"/>
        <v>1</v>
      </c>
      <c r="G100" s="58">
        <f t="shared" si="10"/>
        <v>1</v>
      </c>
      <c r="H100" s="129">
        <f>'Table 5 - Liability Cashflows'!AV106</f>
        <v>0</v>
      </c>
    </row>
    <row r="101" spans="1:8" x14ac:dyDescent="0.25">
      <c r="A101" s="123">
        <f t="shared" si="7"/>
        <v>92</v>
      </c>
      <c r="B101" s="77">
        <f>(1+_xlfn.XLOOKUP(INT(($A101-1)/12)+1,'ZC Curve'!$B$8:$B$107,'ZC Curve'!R$9:R$108,,0))^(1/12)-1</f>
        <v>0</v>
      </c>
      <c r="C101" s="77">
        <f>(1+_xlfn.XLOOKUP(INT(($A101-1)/12)+1,'ZC Curve'!$B$8:$B$107,'ZC Curve'!S$9:S$108,,0))^(1/12)-1</f>
        <v>0</v>
      </c>
      <c r="D101" s="77">
        <f>(1+_xlfn.XLOOKUP(INT(($A101-1)/12)+1,'ZC Curve'!$B$8:$B$107,'ZC Curve'!T$9:T$108,,0))^(1/12)-1</f>
        <v>0</v>
      </c>
      <c r="E101" s="57">
        <f t="shared" si="8"/>
        <v>1</v>
      </c>
      <c r="F101" s="57">
        <f t="shared" si="9"/>
        <v>1</v>
      </c>
      <c r="G101" s="58">
        <f t="shared" si="10"/>
        <v>1</v>
      </c>
      <c r="H101" s="129">
        <f>'Table 5 - Liability Cashflows'!AV107</f>
        <v>0</v>
      </c>
    </row>
    <row r="102" spans="1:8" x14ac:dyDescent="0.25">
      <c r="A102" s="123">
        <f t="shared" si="7"/>
        <v>93</v>
      </c>
      <c r="B102" s="77">
        <f>(1+_xlfn.XLOOKUP(INT(($A102-1)/12)+1,'ZC Curve'!$B$8:$B$107,'ZC Curve'!R$9:R$108,,0))^(1/12)-1</f>
        <v>0</v>
      </c>
      <c r="C102" s="77">
        <f>(1+_xlfn.XLOOKUP(INT(($A102-1)/12)+1,'ZC Curve'!$B$8:$B$107,'ZC Curve'!S$9:S$108,,0))^(1/12)-1</f>
        <v>0</v>
      </c>
      <c r="D102" s="77">
        <f>(1+_xlfn.XLOOKUP(INT(($A102-1)/12)+1,'ZC Curve'!$B$8:$B$107,'ZC Curve'!T$9:T$108,,0))^(1/12)-1</f>
        <v>0</v>
      </c>
      <c r="E102" s="57">
        <f t="shared" si="8"/>
        <v>1</v>
      </c>
      <c r="F102" s="57">
        <f t="shared" si="9"/>
        <v>1</v>
      </c>
      <c r="G102" s="58">
        <f t="shared" si="10"/>
        <v>1</v>
      </c>
      <c r="H102" s="129">
        <f>'Table 5 - Liability Cashflows'!AV108</f>
        <v>0</v>
      </c>
    </row>
    <row r="103" spans="1:8" x14ac:dyDescent="0.25">
      <c r="A103" s="123">
        <f t="shared" si="7"/>
        <v>94</v>
      </c>
      <c r="B103" s="77">
        <f>(1+_xlfn.XLOOKUP(INT(($A103-1)/12)+1,'ZC Curve'!$B$8:$B$107,'ZC Curve'!R$9:R$108,,0))^(1/12)-1</f>
        <v>0</v>
      </c>
      <c r="C103" s="77">
        <f>(1+_xlfn.XLOOKUP(INT(($A103-1)/12)+1,'ZC Curve'!$B$8:$B$107,'ZC Curve'!S$9:S$108,,0))^(1/12)-1</f>
        <v>0</v>
      </c>
      <c r="D103" s="77">
        <f>(1+_xlfn.XLOOKUP(INT(($A103-1)/12)+1,'ZC Curve'!$B$8:$B$107,'ZC Curve'!T$9:T$108,,0))^(1/12)-1</f>
        <v>0</v>
      </c>
      <c r="E103" s="57">
        <f t="shared" si="8"/>
        <v>1</v>
      </c>
      <c r="F103" s="57">
        <f t="shared" si="9"/>
        <v>1</v>
      </c>
      <c r="G103" s="58">
        <f t="shared" si="10"/>
        <v>1</v>
      </c>
      <c r="H103" s="129">
        <f>'Table 5 - Liability Cashflows'!AV109</f>
        <v>0</v>
      </c>
    </row>
    <row r="104" spans="1:8" x14ac:dyDescent="0.25">
      <c r="A104" s="123">
        <f t="shared" si="7"/>
        <v>95</v>
      </c>
      <c r="B104" s="77">
        <f>(1+_xlfn.XLOOKUP(INT(($A104-1)/12)+1,'ZC Curve'!$B$8:$B$107,'ZC Curve'!R$9:R$108,,0))^(1/12)-1</f>
        <v>0</v>
      </c>
      <c r="C104" s="77">
        <f>(1+_xlfn.XLOOKUP(INT(($A104-1)/12)+1,'ZC Curve'!$B$8:$B$107,'ZC Curve'!S$9:S$108,,0))^(1/12)-1</f>
        <v>0</v>
      </c>
      <c r="D104" s="77">
        <f>(1+_xlfn.XLOOKUP(INT(($A104-1)/12)+1,'ZC Curve'!$B$8:$B$107,'ZC Curve'!T$9:T$108,,0))^(1/12)-1</f>
        <v>0</v>
      </c>
      <c r="E104" s="57">
        <f t="shared" si="8"/>
        <v>1</v>
      </c>
      <c r="F104" s="57">
        <f t="shared" si="9"/>
        <v>1</v>
      </c>
      <c r="G104" s="58">
        <f t="shared" si="10"/>
        <v>1</v>
      </c>
      <c r="H104" s="129">
        <f>'Table 5 - Liability Cashflows'!AV110</f>
        <v>0</v>
      </c>
    </row>
    <row r="105" spans="1:8" x14ac:dyDescent="0.25">
      <c r="A105" s="123">
        <f t="shared" si="7"/>
        <v>96</v>
      </c>
      <c r="B105" s="77">
        <f>(1+_xlfn.XLOOKUP(INT(($A105-1)/12)+1,'ZC Curve'!$B$8:$B$107,'ZC Curve'!R$9:R$108,,0))^(1/12)-1</f>
        <v>0</v>
      </c>
      <c r="C105" s="77">
        <f>(1+_xlfn.XLOOKUP(INT(($A105-1)/12)+1,'ZC Curve'!$B$8:$B$107,'ZC Curve'!S$9:S$108,,0))^(1/12)-1</f>
        <v>0</v>
      </c>
      <c r="D105" s="77">
        <f>(1+_xlfn.XLOOKUP(INT(($A105-1)/12)+1,'ZC Curve'!$B$8:$B$107,'ZC Curve'!T$9:T$108,,0))^(1/12)-1</f>
        <v>0</v>
      </c>
      <c r="E105" s="57">
        <f t="shared" si="8"/>
        <v>1</v>
      </c>
      <c r="F105" s="57">
        <f t="shared" si="9"/>
        <v>1</v>
      </c>
      <c r="G105" s="58">
        <f t="shared" si="10"/>
        <v>1</v>
      </c>
      <c r="H105" s="129">
        <f>'Table 5 - Liability Cashflows'!AV111</f>
        <v>0</v>
      </c>
    </row>
    <row r="106" spans="1:8" x14ac:dyDescent="0.25">
      <c r="A106" s="123">
        <f t="shared" si="7"/>
        <v>97</v>
      </c>
      <c r="B106" s="77">
        <f>(1+_xlfn.XLOOKUP(INT(($A106-1)/12)+1,'ZC Curve'!$B$8:$B$107,'ZC Curve'!R$9:R$108,,0))^(1/12)-1</f>
        <v>0</v>
      </c>
      <c r="C106" s="77">
        <f>(1+_xlfn.XLOOKUP(INT(($A106-1)/12)+1,'ZC Curve'!$B$8:$B$107,'ZC Curve'!S$9:S$108,,0))^(1/12)-1</f>
        <v>0</v>
      </c>
      <c r="D106" s="77">
        <f>(1+_xlfn.XLOOKUP(INT(($A106-1)/12)+1,'ZC Curve'!$B$8:$B$107,'ZC Curve'!T$9:T$108,,0))^(1/12)-1</f>
        <v>0</v>
      </c>
      <c r="E106" s="57">
        <f t="shared" si="8"/>
        <v>1</v>
      </c>
      <c r="F106" s="57">
        <f t="shared" si="9"/>
        <v>1</v>
      </c>
      <c r="G106" s="58">
        <f t="shared" si="10"/>
        <v>1</v>
      </c>
      <c r="H106" s="129">
        <f>'Table 5 - Liability Cashflows'!AV112</f>
        <v>0</v>
      </c>
    </row>
    <row r="107" spans="1:8" x14ac:dyDescent="0.25">
      <c r="A107" s="123">
        <f t="shared" si="7"/>
        <v>98</v>
      </c>
      <c r="B107" s="77">
        <f>(1+_xlfn.XLOOKUP(INT(($A107-1)/12)+1,'ZC Curve'!$B$8:$B$107,'ZC Curve'!R$9:R$108,,0))^(1/12)-1</f>
        <v>0</v>
      </c>
      <c r="C107" s="77">
        <f>(1+_xlfn.XLOOKUP(INT(($A107-1)/12)+1,'ZC Curve'!$B$8:$B$107,'ZC Curve'!S$9:S$108,,0))^(1/12)-1</f>
        <v>0</v>
      </c>
      <c r="D107" s="77">
        <f>(1+_xlfn.XLOOKUP(INT(($A107-1)/12)+1,'ZC Curve'!$B$8:$B$107,'ZC Curve'!T$9:T$108,,0))^(1/12)-1</f>
        <v>0</v>
      </c>
      <c r="E107" s="57">
        <f t="shared" si="8"/>
        <v>1</v>
      </c>
      <c r="F107" s="57">
        <f t="shared" si="9"/>
        <v>1</v>
      </c>
      <c r="G107" s="58">
        <f t="shared" si="10"/>
        <v>1</v>
      </c>
      <c r="H107" s="129">
        <f>'Table 5 - Liability Cashflows'!AV113</f>
        <v>0</v>
      </c>
    </row>
    <row r="108" spans="1:8" x14ac:dyDescent="0.25">
      <c r="A108" s="123">
        <f t="shared" si="7"/>
        <v>99</v>
      </c>
      <c r="B108" s="77">
        <f>(1+_xlfn.XLOOKUP(INT(($A108-1)/12)+1,'ZC Curve'!$B$8:$B$107,'ZC Curve'!R$9:R$108,,0))^(1/12)-1</f>
        <v>0</v>
      </c>
      <c r="C108" s="77">
        <f>(1+_xlfn.XLOOKUP(INT(($A108-1)/12)+1,'ZC Curve'!$B$8:$B$107,'ZC Curve'!S$9:S$108,,0))^(1/12)-1</f>
        <v>0</v>
      </c>
      <c r="D108" s="77">
        <f>(1+_xlfn.XLOOKUP(INT(($A108-1)/12)+1,'ZC Curve'!$B$8:$B$107,'ZC Curve'!T$9:T$108,,0))^(1/12)-1</f>
        <v>0</v>
      </c>
      <c r="E108" s="57">
        <f t="shared" si="8"/>
        <v>1</v>
      </c>
      <c r="F108" s="57">
        <f t="shared" si="9"/>
        <v>1</v>
      </c>
      <c r="G108" s="58">
        <f t="shared" si="10"/>
        <v>1</v>
      </c>
      <c r="H108" s="129">
        <f>'Table 5 - Liability Cashflows'!AV114</f>
        <v>0</v>
      </c>
    </row>
    <row r="109" spans="1:8" x14ac:dyDescent="0.25">
      <c r="A109" s="123">
        <f t="shared" si="7"/>
        <v>100</v>
      </c>
      <c r="B109" s="77">
        <f>(1+_xlfn.XLOOKUP(INT(($A109-1)/12)+1,'ZC Curve'!$B$8:$B$107,'ZC Curve'!R$9:R$108,,0))^(1/12)-1</f>
        <v>0</v>
      </c>
      <c r="C109" s="77">
        <f>(1+_xlfn.XLOOKUP(INT(($A109-1)/12)+1,'ZC Curve'!$B$8:$B$107,'ZC Curve'!S$9:S$108,,0))^(1/12)-1</f>
        <v>0</v>
      </c>
      <c r="D109" s="77">
        <f>(1+_xlfn.XLOOKUP(INT(($A109-1)/12)+1,'ZC Curve'!$B$8:$B$107,'ZC Curve'!T$9:T$108,,0))^(1/12)-1</f>
        <v>0</v>
      </c>
      <c r="E109" s="57">
        <f t="shared" si="8"/>
        <v>1</v>
      </c>
      <c r="F109" s="57">
        <f t="shared" si="9"/>
        <v>1</v>
      </c>
      <c r="G109" s="58">
        <f t="shared" si="10"/>
        <v>1</v>
      </c>
      <c r="H109" s="129">
        <f>'Table 5 - Liability Cashflows'!AV115</f>
        <v>0</v>
      </c>
    </row>
    <row r="110" spans="1:8" x14ac:dyDescent="0.25">
      <c r="A110" s="123">
        <f t="shared" si="7"/>
        <v>101</v>
      </c>
      <c r="B110" s="77">
        <f>(1+_xlfn.XLOOKUP(INT(($A110-1)/12)+1,'ZC Curve'!$B$8:$B$107,'ZC Curve'!R$9:R$108,,0))^(1/12)-1</f>
        <v>0</v>
      </c>
      <c r="C110" s="77">
        <f>(1+_xlfn.XLOOKUP(INT(($A110-1)/12)+1,'ZC Curve'!$B$8:$B$107,'ZC Curve'!S$9:S$108,,0))^(1/12)-1</f>
        <v>0</v>
      </c>
      <c r="D110" s="77">
        <f>(1+_xlfn.XLOOKUP(INT(($A110-1)/12)+1,'ZC Curve'!$B$8:$B$107,'ZC Curve'!T$9:T$108,,0))^(1/12)-1</f>
        <v>0</v>
      </c>
      <c r="E110" s="57">
        <f t="shared" si="8"/>
        <v>1</v>
      </c>
      <c r="F110" s="57">
        <f t="shared" si="9"/>
        <v>1</v>
      </c>
      <c r="G110" s="58">
        <f t="shared" si="10"/>
        <v>1</v>
      </c>
      <c r="H110" s="129">
        <f>'Table 5 - Liability Cashflows'!AV116</f>
        <v>0</v>
      </c>
    </row>
    <row r="111" spans="1:8" x14ac:dyDescent="0.25">
      <c r="A111" s="123">
        <f t="shared" si="7"/>
        <v>102</v>
      </c>
      <c r="B111" s="77">
        <f>(1+_xlfn.XLOOKUP(INT(($A111-1)/12)+1,'ZC Curve'!$B$8:$B$107,'ZC Curve'!R$9:R$108,,0))^(1/12)-1</f>
        <v>0</v>
      </c>
      <c r="C111" s="77">
        <f>(1+_xlfn.XLOOKUP(INT(($A111-1)/12)+1,'ZC Curve'!$B$8:$B$107,'ZC Curve'!S$9:S$108,,0))^(1/12)-1</f>
        <v>0</v>
      </c>
      <c r="D111" s="77">
        <f>(1+_xlfn.XLOOKUP(INT(($A111-1)/12)+1,'ZC Curve'!$B$8:$B$107,'ZC Curve'!T$9:T$108,,0))^(1/12)-1</f>
        <v>0</v>
      </c>
      <c r="E111" s="57">
        <f t="shared" si="8"/>
        <v>1</v>
      </c>
      <c r="F111" s="57">
        <f t="shared" si="9"/>
        <v>1</v>
      </c>
      <c r="G111" s="58">
        <f t="shared" si="10"/>
        <v>1</v>
      </c>
      <c r="H111" s="129">
        <f>'Table 5 - Liability Cashflows'!AV117</f>
        <v>0</v>
      </c>
    </row>
    <row r="112" spans="1:8" x14ac:dyDescent="0.25">
      <c r="A112" s="123">
        <f t="shared" si="7"/>
        <v>103</v>
      </c>
      <c r="B112" s="77">
        <f>(1+_xlfn.XLOOKUP(INT(($A112-1)/12)+1,'ZC Curve'!$B$8:$B$107,'ZC Curve'!R$9:R$108,,0))^(1/12)-1</f>
        <v>0</v>
      </c>
      <c r="C112" s="77">
        <f>(1+_xlfn.XLOOKUP(INT(($A112-1)/12)+1,'ZC Curve'!$B$8:$B$107,'ZC Curve'!S$9:S$108,,0))^(1/12)-1</f>
        <v>0</v>
      </c>
      <c r="D112" s="77">
        <f>(1+_xlfn.XLOOKUP(INT(($A112-1)/12)+1,'ZC Curve'!$B$8:$B$107,'ZC Curve'!T$9:T$108,,0))^(1/12)-1</f>
        <v>0</v>
      </c>
      <c r="E112" s="57">
        <f t="shared" si="8"/>
        <v>1</v>
      </c>
      <c r="F112" s="57">
        <f t="shared" si="9"/>
        <v>1</v>
      </c>
      <c r="G112" s="58">
        <f t="shared" si="10"/>
        <v>1</v>
      </c>
      <c r="H112" s="129">
        <f>'Table 5 - Liability Cashflows'!AV118</f>
        <v>0</v>
      </c>
    </row>
    <row r="113" spans="1:8" x14ac:dyDescent="0.25">
      <c r="A113" s="123">
        <f t="shared" si="7"/>
        <v>104</v>
      </c>
      <c r="B113" s="77">
        <f>(1+_xlfn.XLOOKUP(INT(($A113-1)/12)+1,'ZC Curve'!$B$8:$B$107,'ZC Curve'!R$9:R$108,,0))^(1/12)-1</f>
        <v>0</v>
      </c>
      <c r="C113" s="77">
        <f>(1+_xlfn.XLOOKUP(INT(($A113-1)/12)+1,'ZC Curve'!$B$8:$B$107,'ZC Curve'!S$9:S$108,,0))^(1/12)-1</f>
        <v>0</v>
      </c>
      <c r="D113" s="77">
        <f>(1+_xlfn.XLOOKUP(INT(($A113-1)/12)+1,'ZC Curve'!$B$8:$B$107,'ZC Curve'!T$9:T$108,,0))^(1/12)-1</f>
        <v>0</v>
      </c>
      <c r="E113" s="57">
        <f t="shared" si="8"/>
        <v>1</v>
      </c>
      <c r="F113" s="57">
        <f t="shared" si="9"/>
        <v>1</v>
      </c>
      <c r="G113" s="58">
        <f t="shared" si="10"/>
        <v>1</v>
      </c>
      <c r="H113" s="129">
        <f>'Table 5 - Liability Cashflows'!AV119</f>
        <v>0</v>
      </c>
    </row>
    <row r="114" spans="1:8" x14ac:dyDescent="0.25">
      <c r="A114" s="123">
        <f t="shared" si="7"/>
        <v>105</v>
      </c>
      <c r="B114" s="77">
        <f>(1+_xlfn.XLOOKUP(INT(($A114-1)/12)+1,'ZC Curve'!$B$8:$B$107,'ZC Curve'!R$9:R$108,,0))^(1/12)-1</f>
        <v>0</v>
      </c>
      <c r="C114" s="77">
        <f>(1+_xlfn.XLOOKUP(INT(($A114-1)/12)+1,'ZC Curve'!$B$8:$B$107,'ZC Curve'!S$9:S$108,,0))^(1/12)-1</f>
        <v>0</v>
      </c>
      <c r="D114" s="77">
        <f>(1+_xlfn.XLOOKUP(INT(($A114-1)/12)+1,'ZC Curve'!$B$8:$B$107,'ZC Curve'!T$9:T$108,,0))^(1/12)-1</f>
        <v>0</v>
      </c>
      <c r="E114" s="57">
        <f t="shared" si="8"/>
        <v>1</v>
      </c>
      <c r="F114" s="57">
        <f t="shared" si="9"/>
        <v>1</v>
      </c>
      <c r="G114" s="58">
        <f t="shared" si="10"/>
        <v>1</v>
      </c>
      <c r="H114" s="129">
        <f>'Table 5 - Liability Cashflows'!AV120</f>
        <v>0</v>
      </c>
    </row>
    <row r="115" spans="1:8" x14ac:dyDescent="0.25">
      <c r="A115" s="123">
        <f t="shared" si="7"/>
        <v>106</v>
      </c>
      <c r="B115" s="77">
        <f>(1+_xlfn.XLOOKUP(INT(($A115-1)/12)+1,'ZC Curve'!$B$8:$B$107,'ZC Curve'!R$9:R$108,,0))^(1/12)-1</f>
        <v>0</v>
      </c>
      <c r="C115" s="77">
        <f>(1+_xlfn.XLOOKUP(INT(($A115-1)/12)+1,'ZC Curve'!$B$8:$B$107,'ZC Curve'!S$9:S$108,,0))^(1/12)-1</f>
        <v>0</v>
      </c>
      <c r="D115" s="77">
        <f>(1+_xlfn.XLOOKUP(INT(($A115-1)/12)+1,'ZC Curve'!$B$8:$B$107,'ZC Curve'!T$9:T$108,,0))^(1/12)-1</f>
        <v>0</v>
      </c>
      <c r="E115" s="57">
        <f t="shared" si="8"/>
        <v>1</v>
      </c>
      <c r="F115" s="57">
        <f t="shared" si="9"/>
        <v>1</v>
      </c>
      <c r="G115" s="58">
        <f t="shared" si="10"/>
        <v>1</v>
      </c>
      <c r="H115" s="129">
        <f>'Table 5 - Liability Cashflows'!AV121</f>
        <v>0</v>
      </c>
    </row>
    <row r="116" spans="1:8" x14ac:dyDescent="0.25">
      <c r="A116" s="123">
        <f t="shared" si="7"/>
        <v>107</v>
      </c>
      <c r="B116" s="77">
        <f>(1+_xlfn.XLOOKUP(INT(($A116-1)/12)+1,'ZC Curve'!$B$8:$B$107,'ZC Curve'!R$9:R$108,,0))^(1/12)-1</f>
        <v>0</v>
      </c>
      <c r="C116" s="77">
        <f>(1+_xlfn.XLOOKUP(INT(($A116-1)/12)+1,'ZC Curve'!$B$8:$B$107,'ZC Curve'!S$9:S$108,,0))^(1/12)-1</f>
        <v>0</v>
      </c>
      <c r="D116" s="77">
        <f>(1+_xlfn.XLOOKUP(INT(($A116-1)/12)+1,'ZC Curve'!$B$8:$B$107,'ZC Curve'!T$9:T$108,,0))^(1/12)-1</f>
        <v>0</v>
      </c>
      <c r="E116" s="57">
        <f t="shared" si="8"/>
        <v>1</v>
      </c>
      <c r="F116" s="57">
        <f t="shared" si="9"/>
        <v>1</v>
      </c>
      <c r="G116" s="58">
        <f t="shared" si="10"/>
        <v>1</v>
      </c>
      <c r="H116" s="129">
        <f>'Table 5 - Liability Cashflows'!AV122</f>
        <v>0</v>
      </c>
    </row>
    <row r="117" spans="1:8" x14ac:dyDescent="0.25">
      <c r="A117" s="123">
        <f t="shared" si="7"/>
        <v>108</v>
      </c>
      <c r="B117" s="77">
        <f>(1+_xlfn.XLOOKUP(INT(($A117-1)/12)+1,'ZC Curve'!$B$8:$B$107,'ZC Curve'!R$9:R$108,,0))^(1/12)-1</f>
        <v>0</v>
      </c>
      <c r="C117" s="77">
        <f>(1+_xlfn.XLOOKUP(INT(($A117-1)/12)+1,'ZC Curve'!$B$8:$B$107,'ZC Curve'!S$9:S$108,,0))^(1/12)-1</f>
        <v>0</v>
      </c>
      <c r="D117" s="77">
        <f>(1+_xlfn.XLOOKUP(INT(($A117-1)/12)+1,'ZC Curve'!$B$8:$B$107,'ZC Curve'!T$9:T$108,,0))^(1/12)-1</f>
        <v>0</v>
      </c>
      <c r="E117" s="57">
        <f t="shared" si="8"/>
        <v>1</v>
      </c>
      <c r="F117" s="57">
        <f t="shared" si="9"/>
        <v>1</v>
      </c>
      <c r="G117" s="58">
        <f t="shared" si="10"/>
        <v>1</v>
      </c>
      <c r="H117" s="129">
        <f>'Table 5 - Liability Cashflows'!AV123</f>
        <v>0</v>
      </c>
    </row>
    <row r="118" spans="1:8" x14ac:dyDescent="0.25">
      <c r="A118" s="123">
        <f t="shared" si="7"/>
        <v>109</v>
      </c>
      <c r="B118" s="77">
        <f>(1+_xlfn.XLOOKUP(INT(($A118-1)/12)+1,'ZC Curve'!$B$8:$B$107,'ZC Curve'!R$9:R$108,,0))^(1/12)-1</f>
        <v>0</v>
      </c>
      <c r="C118" s="77">
        <f>(1+_xlfn.XLOOKUP(INT(($A118-1)/12)+1,'ZC Curve'!$B$8:$B$107,'ZC Curve'!S$9:S$108,,0))^(1/12)-1</f>
        <v>0</v>
      </c>
      <c r="D118" s="77">
        <f>(1+_xlfn.XLOOKUP(INT(($A118-1)/12)+1,'ZC Curve'!$B$8:$B$107,'ZC Curve'!T$9:T$108,,0))^(1/12)-1</f>
        <v>0</v>
      </c>
      <c r="E118" s="57">
        <f t="shared" si="8"/>
        <v>1</v>
      </c>
      <c r="F118" s="57">
        <f t="shared" si="9"/>
        <v>1</v>
      </c>
      <c r="G118" s="58">
        <f t="shared" si="10"/>
        <v>1</v>
      </c>
      <c r="H118" s="129">
        <f>'Table 5 - Liability Cashflows'!AV124</f>
        <v>0</v>
      </c>
    </row>
    <row r="119" spans="1:8" x14ac:dyDescent="0.25">
      <c r="A119" s="123">
        <f t="shared" si="7"/>
        <v>110</v>
      </c>
      <c r="B119" s="77">
        <f>(1+_xlfn.XLOOKUP(INT(($A119-1)/12)+1,'ZC Curve'!$B$8:$B$107,'ZC Curve'!R$9:R$108,,0))^(1/12)-1</f>
        <v>0</v>
      </c>
      <c r="C119" s="77">
        <f>(1+_xlfn.XLOOKUP(INT(($A119-1)/12)+1,'ZC Curve'!$B$8:$B$107,'ZC Curve'!S$9:S$108,,0))^(1/12)-1</f>
        <v>0</v>
      </c>
      <c r="D119" s="77">
        <f>(1+_xlfn.XLOOKUP(INT(($A119-1)/12)+1,'ZC Curve'!$B$8:$B$107,'ZC Curve'!T$9:T$108,,0))^(1/12)-1</f>
        <v>0</v>
      </c>
      <c r="E119" s="57">
        <f t="shared" si="8"/>
        <v>1</v>
      </c>
      <c r="F119" s="57">
        <f t="shared" si="9"/>
        <v>1</v>
      </c>
      <c r="G119" s="58">
        <f t="shared" si="10"/>
        <v>1</v>
      </c>
      <c r="H119" s="129">
        <f>'Table 5 - Liability Cashflows'!AV125</f>
        <v>0</v>
      </c>
    </row>
    <row r="120" spans="1:8" x14ac:dyDescent="0.25">
      <c r="A120" s="123">
        <f t="shared" si="7"/>
        <v>111</v>
      </c>
      <c r="B120" s="77">
        <f>(1+_xlfn.XLOOKUP(INT(($A120-1)/12)+1,'ZC Curve'!$B$8:$B$107,'ZC Curve'!R$9:R$108,,0))^(1/12)-1</f>
        <v>0</v>
      </c>
      <c r="C120" s="77">
        <f>(1+_xlfn.XLOOKUP(INT(($A120-1)/12)+1,'ZC Curve'!$B$8:$B$107,'ZC Curve'!S$9:S$108,,0))^(1/12)-1</f>
        <v>0</v>
      </c>
      <c r="D120" s="77">
        <f>(1+_xlfn.XLOOKUP(INT(($A120-1)/12)+1,'ZC Curve'!$B$8:$B$107,'ZC Curve'!T$9:T$108,,0))^(1/12)-1</f>
        <v>0</v>
      </c>
      <c r="E120" s="57">
        <f t="shared" si="8"/>
        <v>1</v>
      </c>
      <c r="F120" s="57">
        <f t="shared" si="9"/>
        <v>1</v>
      </c>
      <c r="G120" s="58">
        <f t="shared" si="10"/>
        <v>1</v>
      </c>
      <c r="H120" s="129">
        <f>'Table 5 - Liability Cashflows'!AV126</f>
        <v>0</v>
      </c>
    </row>
    <row r="121" spans="1:8" x14ac:dyDescent="0.25">
      <c r="A121" s="123">
        <f t="shared" si="7"/>
        <v>112</v>
      </c>
      <c r="B121" s="77">
        <f>(1+_xlfn.XLOOKUP(INT(($A121-1)/12)+1,'ZC Curve'!$B$8:$B$107,'ZC Curve'!R$9:R$108,,0))^(1/12)-1</f>
        <v>0</v>
      </c>
      <c r="C121" s="77">
        <f>(1+_xlfn.XLOOKUP(INT(($A121-1)/12)+1,'ZC Curve'!$B$8:$B$107,'ZC Curve'!S$9:S$108,,0))^(1/12)-1</f>
        <v>0</v>
      </c>
      <c r="D121" s="77">
        <f>(1+_xlfn.XLOOKUP(INT(($A121-1)/12)+1,'ZC Curve'!$B$8:$B$107,'ZC Curve'!T$9:T$108,,0))^(1/12)-1</f>
        <v>0</v>
      </c>
      <c r="E121" s="57">
        <f t="shared" si="8"/>
        <v>1</v>
      </c>
      <c r="F121" s="57">
        <f t="shared" si="9"/>
        <v>1</v>
      </c>
      <c r="G121" s="58">
        <f t="shared" si="10"/>
        <v>1</v>
      </c>
      <c r="H121" s="129">
        <f>'Table 5 - Liability Cashflows'!AV127</f>
        <v>0</v>
      </c>
    </row>
    <row r="122" spans="1:8" x14ac:dyDescent="0.25">
      <c r="A122" s="123">
        <f t="shared" si="7"/>
        <v>113</v>
      </c>
      <c r="B122" s="77">
        <f>(1+_xlfn.XLOOKUP(INT(($A122-1)/12)+1,'ZC Curve'!$B$8:$B$107,'ZC Curve'!R$9:R$108,,0))^(1/12)-1</f>
        <v>0</v>
      </c>
      <c r="C122" s="77">
        <f>(1+_xlfn.XLOOKUP(INT(($A122-1)/12)+1,'ZC Curve'!$B$8:$B$107,'ZC Curve'!S$9:S$108,,0))^(1/12)-1</f>
        <v>0</v>
      </c>
      <c r="D122" s="77">
        <f>(1+_xlfn.XLOOKUP(INT(($A122-1)/12)+1,'ZC Curve'!$B$8:$B$107,'ZC Curve'!T$9:T$108,,0))^(1/12)-1</f>
        <v>0</v>
      </c>
      <c r="E122" s="57">
        <f t="shared" si="8"/>
        <v>1</v>
      </c>
      <c r="F122" s="57">
        <f t="shared" si="9"/>
        <v>1</v>
      </c>
      <c r="G122" s="58">
        <f t="shared" si="10"/>
        <v>1</v>
      </c>
      <c r="H122" s="129">
        <f>'Table 5 - Liability Cashflows'!AV128</f>
        <v>0</v>
      </c>
    </row>
    <row r="123" spans="1:8" x14ac:dyDescent="0.25">
      <c r="A123" s="123">
        <f t="shared" si="7"/>
        <v>114</v>
      </c>
      <c r="B123" s="77">
        <f>(1+_xlfn.XLOOKUP(INT(($A123-1)/12)+1,'ZC Curve'!$B$8:$B$107,'ZC Curve'!R$9:R$108,,0))^(1/12)-1</f>
        <v>0</v>
      </c>
      <c r="C123" s="77">
        <f>(1+_xlfn.XLOOKUP(INT(($A123-1)/12)+1,'ZC Curve'!$B$8:$B$107,'ZC Curve'!S$9:S$108,,0))^(1/12)-1</f>
        <v>0</v>
      </c>
      <c r="D123" s="77">
        <f>(1+_xlfn.XLOOKUP(INT(($A123-1)/12)+1,'ZC Curve'!$B$8:$B$107,'ZC Curve'!T$9:T$108,,0))^(1/12)-1</f>
        <v>0</v>
      </c>
      <c r="E123" s="57">
        <f t="shared" si="8"/>
        <v>1</v>
      </c>
      <c r="F123" s="57">
        <f t="shared" si="9"/>
        <v>1</v>
      </c>
      <c r="G123" s="58">
        <f t="shared" si="10"/>
        <v>1</v>
      </c>
      <c r="H123" s="129">
        <f>'Table 5 - Liability Cashflows'!AV129</f>
        <v>0</v>
      </c>
    </row>
    <row r="124" spans="1:8" x14ac:dyDescent="0.25">
      <c r="A124" s="123">
        <f t="shared" si="7"/>
        <v>115</v>
      </c>
      <c r="B124" s="77">
        <f>(1+_xlfn.XLOOKUP(INT(($A124-1)/12)+1,'ZC Curve'!$B$8:$B$107,'ZC Curve'!R$9:R$108,,0))^(1/12)-1</f>
        <v>0</v>
      </c>
      <c r="C124" s="77">
        <f>(1+_xlfn.XLOOKUP(INT(($A124-1)/12)+1,'ZC Curve'!$B$8:$B$107,'ZC Curve'!S$9:S$108,,0))^(1/12)-1</f>
        <v>0</v>
      </c>
      <c r="D124" s="77">
        <f>(1+_xlfn.XLOOKUP(INT(($A124-1)/12)+1,'ZC Curve'!$B$8:$B$107,'ZC Curve'!T$9:T$108,,0))^(1/12)-1</f>
        <v>0</v>
      </c>
      <c r="E124" s="57">
        <f t="shared" si="8"/>
        <v>1</v>
      </c>
      <c r="F124" s="57">
        <f t="shared" si="9"/>
        <v>1</v>
      </c>
      <c r="G124" s="58">
        <f t="shared" si="10"/>
        <v>1</v>
      </c>
      <c r="H124" s="129">
        <f>'Table 5 - Liability Cashflows'!AV130</f>
        <v>0</v>
      </c>
    </row>
    <row r="125" spans="1:8" x14ac:dyDescent="0.25">
      <c r="A125" s="123">
        <f t="shared" si="7"/>
        <v>116</v>
      </c>
      <c r="B125" s="77">
        <f>(1+_xlfn.XLOOKUP(INT(($A125-1)/12)+1,'ZC Curve'!$B$8:$B$107,'ZC Curve'!R$9:R$108,,0))^(1/12)-1</f>
        <v>0</v>
      </c>
      <c r="C125" s="77">
        <f>(1+_xlfn.XLOOKUP(INT(($A125-1)/12)+1,'ZC Curve'!$B$8:$B$107,'ZC Curve'!S$9:S$108,,0))^(1/12)-1</f>
        <v>0</v>
      </c>
      <c r="D125" s="77">
        <f>(1+_xlfn.XLOOKUP(INT(($A125-1)/12)+1,'ZC Curve'!$B$8:$B$107,'ZC Curve'!T$9:T$108,,0))^(1/12)-1</f>
        <v>0</v>
      </c>
      <c r="E125" s="57">
        <f t="shared" si="8"/>
        <v>1</v>
      </c>
      <c r="F125" s="57">
        <f t="shared" si="9"/>
        <v>1</v>
      </c>
      <c r="G125" s="58">
        <f t="shared" si="10"/>
        <v>1</v>
      </c>
      <c r="H125" s="129">
        <f>'Table 5 - Liability Cashflows'!AV131</f>
        <v>0</v>
      </c>
    </row>
    <row r="126" spans="1:8" x14ac:dyDescent="0.25">
      <c r="A126" s="123">
        <f t="shared" si="7"/>
        <v>117</v>
      </c>
      <c r="B126" s="77">
        <f>(1+_xlfn.XLOOKUP(INT(($A126-1)/12)+1,'ZC Curve'!$B$8:$B$107,'ZC Curve'!R$9:R$108,,0))^(1/12)-1</f>
        <v>0</v>
      </c>
      <c r="C126" s="77">
        <f>(1+_xlfn.XLOOKUP(INT(($A126-1)/12)+1,'ZC Curve'!$B$8:$B$107,'ZC Curve'!S$9:S$108,,0))^(1/12)-1</f>
        <v>0</v>
      </c>
      <c r="D126" s="77">
        <f>(1+_xlfn.XLOOKUP(INT(($A126-1)/12)+1,'ZC Curve'!$B$8:$B$107,'ZC Curve'!T$9:T$108,,0))^(1/12)-1</f>
        <v>0</v>
      </c>
      <c r="E126" s="57">
        <f t="shared" si="8"/>
        <v>1</v>
      </c>
      <c r="F126" s="57">
        <f t="shared" si="9"/>
        <v>1</v>
      </c>
      <c r="G126" s="58">
        <f t="shared" si="10"/>
        <v>1</v>
      </c>
      <c r="H126" s="129">
        <f>'Table 5 - Liability Cashflows'!AV132</f>
        <v>0</v>
      </c>
    </row>
    <row r="127" spans="1:8" x14ac:dyDescent="0.25">
      <c r="A127" s="123">
        <f t="shared" si="7"/>
        <v>118</v>
      </c>
      <c r="B127" s="77">
        <f>(1+_xlfn.XLOOKUP(INT(($A127-1)/12)+1,'ZC Curve'!$B$8:$B$107,'ZC Curve'!R$9:R$108,,0))^(1/12)-1</f>
        <v>0</v>
      </c>
      <c r="C127" s="77">
        <f>(1+_xlfn.XLOOKUP(INT(($A127-1)/12)+1,'ZC Curve'!$B$8:$B$107,'ZC Curve'!S$9:S$108,,0))^(1/12)-1</f>
        <v>0</v>
      </c>
      <c r="D127" s="77">
        <f>(1+_xlfn.XLOOKUP(INT(($A127-1)/12)+1,'ZC Curve'!$B$8:$B$107,'ZC Curve'!T$9:T$108,,0))^(1/12)-1</f>
        <v>0</v>
      </c>
      <c r="E127" s="57">
        <f t="shared" si="8"/>
        <v>1</v>
      </c>
      <c r="F127" s="57">
        <f t="shared" si="9"/>
        <v>1</v>
      </c>
      <c r="G127" s="58">
        <f t="shared" si="10"/>
        <v>1</v>
      </c>
      <c r="H127" s="129">
        <f>'Table 5 - Liability Cashflows'!AV133</f>
        <v>0</v>
      </c>
    </row>
    <row r="128" spans="1:8" x14ac:dyDescent="0.25">
      <c r="A128" s="123">
        <f t="shared" si="7"/>
        <v>119</v>
      </c>
      <c r="B128" s="77">
        <f>(1+_xlfn.XLOOKUP(INT(($A128-1)/12)+1,'ZC Curve'!$B$8:$B$107,'ZC Curve'!R$9:R$108,,0))^(1/12)-1</f>
        <v>0</v>
      </c>
      <c r="C128" s="77">
        <f>(1+_xlfn.XLOOKUP(INT(($A128-1)/12)+1,'ZC Curve'!$B$8:$B$107,'ZC Curve'!S$9:S$108,,0))^(1/12)-1</f>
        <v>0</v>
      </c>
      <c r="D128" s="77">
        <f>(1+_xlfn.XLOOKUP(INT(($A128-1)/12)+1,'ZC Curve'!$B$8:$B$107,'ZC Curve'!T$9:T$108,,0))^(1/12)-1</f>
        <v>0</v>
      </c>
      <c r="E128" s="57">
        <f t="shared" si="8"/>
        <v>1</v>
      </c>
      <c r="F128" s="57">
        <f t="shared" si="9"/>
        <v>1</v>
      </c>
      <c r="G128" s="58">
        <f t="shared" si="10"/>
        <v>1</v>
      </c>
      <c r="H128" s="129">
        <f>'Table 5 - Liability Cashflows'!AV134</f>
        <v>0</v>
      </c>
    </row>
    <row r="129" spans="1:8" x14ac:dyDescent="0.25">
      <c r="A129" s="123">
        <f t="shared" si="7"/>
        <v>120</v>
      </c>
      <c r="B129" s="77">
        <f>(1+_xlfn.XLOOKUP(INT(($A129-1)/12)+1,'ZC Curve'!$B$8:$B$107,'ZC Curve'!R$9:R$108,,0))^(1/12)-1</f>
        <v>0</v>
      </c>
      <c r="C129" s="77">
        <f>(1+_xlfn.XLOOKUP(INT(($A129-1)/12)+1,'ZC Curve'!$B$8:$B$107,'ZC Curve'!S$9:S$108,,0))^(1/12)-1</f>
        <v>0</v>
      </c>
      <c r="D129" s="77">
        <f>(1+_xlfn.XLOOKUP(INT(($A129-1)/12)+1,'ZC Curve'!$B$8:$B$107,'ZC Curve'!T$9:T$108,,0))^(1/12)-1</f>
        <v>0</v>
      </c>
      <c r="E129" s="57">
        <f t="shared" si="8"/>
        <v>1</v>
      </c>
      <c r="F129" s="57">
        <f t="shared" si="9"/>
        <v>1</v>
      </c>
      <c r="G129" s="58">
        <f t="shared" si="10"/>
        <v>1</v>
      </c>
      <c r="H129" s="129">
        <f>'Table 5 - Liability Cashflows'!AV135</f>
        <v>0</v>
      </c>
    </row>
    <row r="130" spans="1:8" x14ac:dyDescent="0.25">
      <c r="A130" s="123">
        <f t="shared" si="7"/>
        <v>121</v>
      </c>
      <c r="B130" s="77">
        <f>(1+_xlfn.XLOOKUP(INT(($A130-1)/12)+1,'ZC Curve'!$B$8:$B$107,'ZC Curve'!R$9:R$108,,0))^(1/12)-1</f>
        <v>0</v>
      </c>
      <c r="C130" s="77">
        <f>(1+_xlfn.XLOOKUP(INT(($A130-1)/12)+1,'ZC Curve'!$B$8:$B$107,'ZC Curve'!S$9:S$108,,0))^(1/12)-1</f>
        <v>0</v>
      </c>
      <c r="D130" s="77">
        <f>(1+_xlfn.XLOOKUP(INT(($A130-1)/12)+1,'ZC Curve'!$B$8:$B$107,'ZC Curve'!T$9:T$108,,0))^(1/12)-1</f>
        <v>0</v>
      </c>
      <c r="E130" s="57">
        <f t="shared" si="8"/>
        <v>1</v>
      </c>
      <c r="F130" s="57">
        <f t="shared" si="9"/>
        <v>1</v>
      </c>
      <c r="G130" s="58">
        <f t="shared" si="10"/>
        <v>1</v>
      </c>
      <c r="H130" s="129">
        <f>'Table 5 - Liability Cashflows'!AV136</f>
        <v>0</v>
      </c>
    </row>
    <row r="131" spans="1:8" x14ac:dyDescent="0.25">
      <c r="A131" s="123">
        <f t="shared" si="7"/>
        <v>122</v>
      </c>
      <c r="B131" s="77">
        <f>(1+_xlfn.XLOOKUP(INT(($A131-1)/12)+1,'ZC Curve'!$B$8:$B$107,'ZC Curve'!R$9:R$108,,0))^(1/12)-1</f>
        <v>0</v>
      </c>
      <c r="C131" s="77">
        <f>(1+_xlfn.XLOOKUP(INT(($A131-1)/12)+1,'ZC Curve'!$B$8:$B$107,'ZC Curve'!S$9:S$108,,0))^(1/12)-1</f>
        <v>0</v>
      </c>
      <c r="D131" s="77">
        <f>(1+_xlfn.XLOOKUP(INT(($A131-1)/12)+1,'ZC Curve'!$B$8:$B$107,'ZC Curve'!T$9:T$108,,0))^(1/12)-1</f>
        <v>0</v>
      </c>
      <c r="E131" s="57">
        <f t="shared" si="8"/>
        <v>1</v>
      </c>
      <c r="F131" s="57">
        <f t="shared" si="9"/>
        <v>1</v>
      </c>
      <c r="G131" s="58">
        <f t="shared" si="10"/>
        <v>1</v>
      </c>
      <c r="H131" s="129">
        <f>'Table 5 - Liability Cashflows'!AV137</f>
        <v>0</v>
      </c>
    </row>
    <row r="132" spans="1:8" x14ac:dyDescent="0.25">
      <c r="A132" s="123">
        <f t="shared" si="7"/>
        <v>123</v>
      </c>
      <c r="B132" s="77">
        <f>(1+_xlfn.XLOOKUP(INT(($A132-1)/12)+1,'ZC Curve'!$B$8:$B$107,'ZC Curve'!R$9:R$108,,0))^(1/12)-1</f>
        <v>0</v>
      </c>
      <c r="C132" s="77">
        <f>(1+_xlfn.XLOOKUP(INT(($A132-1)/12)+1,'ZC Curve'!$B$8:$B$107,'ZC Curve'!S$9:S$108,,0))^(1/12)-1</f>
        <v>0</v>
      </c>
      <c r="D132" s="77">
        <f>(1+_xlfn.XLOOKUP(INT(($A132-1)/12)+1,'ZC Curve'!$B$8:$B$107,'ZC Curve'!T$9:T$108,,0))^(1/12)-1</f>
        <v>0</v>
      </c>
      <c r="E132" s="57">
        <f t="shared" si="8"/>
        <v>1</v>
      </c>
      <c r="F132" s="57">
        <f t="shared" si="9"/>
        <v>1</v>
      </c>
      <c r="G132" s="58">
        <f t="shared" si="10"/>
        <v>1</v>
      </c>
      <c r="H132" s="129">
        <f>'Table 5 - Liability Cashflows'!AV138</f>
        <v>0</v>
      </c>
    </row>
    <row r="133" spans="1:8" x14ac:dyDescent="0.25">
      <c r="A133" s="123">
        <f t="shared" si="7"/>
        <v>124</v>
      </c>
      <c r="B133" s="77">
        <f>(1+_xlfn.XLOOKUP(INT(($A133-1)/12)+1,'ZC Curve'!$B$8:$B$107,'ZC Curve'!R$9:R$108,,0))^(1/12)-1</f>
        <v>0</v>
      </c>
      <c r="C133" s="77">
        <f>(1+_xlfn.XLOOKUP(INT(($A133-1)/12)+1,'ZC Curve'!$B$8:$B$107,'ZC Curve'!S$9:S$108,,0))^(1/12)-1</f>
        <v>0</v>
      </c>
      <c r="D133" s="77">
        <f>(1+_xlfn.XLOOKUP(INT(($A133-1)/12)+1,'ZC Curve'!$B$8:$B$107,'ZC Curve'!T$9:T$108,,0))^(1/12)-1</f>
        <v>0</v>
      </c>
      <c r="E133" s="57">
        <f t="shared" si="8"/>
        <v>1</v>
      </c>
      <c r="F133" s="57">
        <f t="shared" si="9"/>
        <v>1</v>
      </c>
      <c r="G133" s="58">
        <f t="shared" si="10"/>
        <v>1</v>
      </c>
      <c r="H133" s="129">
        <f>'Table 5 - Liability Cashflows'!AV139</f>
        <v>0</v>
      </c>
    </row>
    <row r="134" spans="1:8" x14ac:dyDescent="0.25">
      <c r="A134" s="123">
        <f t="shared" si="7"/>
        <v>125</v>
      </c>
      <c r="B134" s="77">
        <f>(1+_xlfn.XLOOKUP(INT(($A134-1)/12)+1,'ZC Curve'!$B$8:$B$107,'ZC Curve'!R$9:R$108,,0))^(1/12)-1</f>
        <v>0</v>
      </c>
      <c r="C134" s="77">
        <f>(1+_xlfn.XLOOKUP(INT(($A134-1)/12)+1,'ZC Curve'!$B$8:$B$107,'ZC Curve'!S$9:S$108,,0))^(1/12)-1</f>
        <v>0</v>
      </c>
      <c r="D134" s="77">
        <f>(1+_xlfn.XLOOKUP(INT(($A134-1)/12)+1,'ZC Curve'!$B$8:$B$107,'ZC Curve'!T$9:T$108,,0))^(1/12)-1</f>
        <v>0</v>
      </c>
      <c r="E134" s="57">
        <f t="shared" si="8"/>
        <v>1</v>
      </c>
      <c r="F134" s="57">
        <f t="shared" si="9"/>
        <v>1</v>
      </c>
      <c r="G134" s="58">
        <f t="shared" si="10"/>
        <v>1</v>
      </c>
      <c r="H134" s="129">
        <f>'Table 5 - Liability Cashflows'!AV140</f>
        <v>0</v>
      </c>
    </row>
    <row r="135" spans="1:8" x14ac:dyDescent="0.25">
      <c r="A135" s="123">
        <f t="shared" si="7"/>
        <v>126</v>
      </c>
      <c r="B135" s="77">
        <f>(1+_xlfn.XLOOKUP(INT(($A135-1)/12)+1,'ZC Curve'!$B$8:$B$107,'ZC Curve'!R$9:R$108,,0))^(1/12)-1</f>
        <v>0</v>
      </c>
      <c r="C135" s="77">
        <f>(1+_xlfn.XLOOKUP(INT(($A135-1)/12)+1,'ZC Curve'!$B$8:$B$107,'ZC Curve'!S$9:S$108,,0))^(1/12)-1</f>
        <v>0</v>
      </c>
      <c r="D135" s="77">
        <f>(1+_xlfn.XLOOKUP(INT(($A135-1)/12)+1,'ZC Curve'!$B$8:$B$107,'ZC Curve'!T$9:T$108,,0))^(1/12)-1</f>
        <v>0</v>
      </c>
      <c r="E135" s="57">
        <f t="shared" si="8"/>
        <v>1</v>
      </c>
      <c r="F135" s="57">
        <f t="shared" si="9"/>
        <v>1</v>
      </c>
      <c r="G135" s="58">
        <f t="shared" si="10"/>
        <v>1</v>
      </c>
      <c r="H135" s="129">
        <f>'Table 5 - Liability Cashflows'!AV141</f>
        <v>0</v>
      </c>
    </row>
    <row r="136" spans="1:8" x14ac:dyDescent="0.25">
      <c r="A136" s="123">
        <f t="shared" si="7"/>
        <v>127</v>
      </c>
      <c r="B136" s="77">
        <f>(1+_xlfn.XLOOKUP(INT(($A136-1)/12)+1,'ZC Curve'!$B$8:$B$107,'ZC Curve'!R$9:R$108,,0))^(1/12)-1</f>
        <v>0</v>
      </c>
      <c r="C136" s="77">
        <f>(1+_xlfn.XLOOKUP(INT(($A136-1)/12)+1,'ZC Curve'!$B$8:$B$107,'ZC Curve'!S$9:S$108,,0))^(1/12)-1</f>
        <v>0</v>
      </c>
      <c r="D136" s="77">
        <f>(1+_xlfn.XLOOKUP(INT(($A136-1)/12)+1,'ZC Curve'!$B$8:$B$107,'ZC Curve'!T$9:T$108,,0))^(1/12)-1</f>
        <v>0</v>
      </c>
      <c r="E136" s="57">
        <f t="shared" si="8"/>
        <v>1</v>
      </c>
      <c r="F136" s="57">
        <f t="shared" si="9"/>
        <v>1</v>
      </c>
      <c r="G136" s="58">
        <f t="shared" si="10"/>
        <v>1</v>
      </c>
      <c r="H136" s="129">
        <f>'Table 5 - Liability Cashflows'!AV142</f>
        <v>0</v>
      </c>
    </row>
    <row r="137" spans="1:8" x14ac:dyDescent="0.25">
      <c r="A137" s="123">
        <f t="shared" si="7"/>
        <v>128</v>
      </c>
      <c r="B137" s="77">
        <f>(1+_xlfn.XLOOKUP(INT(($A137-1)/12)+1,'ZC Curve'!$B$8:$B$107,'ZC Curve'!R$9:R$108,,0))^(1/12)-1</f>
        <v>0</v>
      </c>
      <c r="C137" s="77">
        <f>(1+_xlfn.XLOOKUP(INT(($A137-1)/12)+1,'ZC Curve'!$B$8:$B$107,'ZC Curve'!S$9:S$108,,0))^(1/12)-1</f>
        <v>0</v>
      </c>
      <c r="D137" s="77">
        <f>(1+_xlfn.XLOOKUP(INT(($A137-1)/12)+1,'ZC Curve'!$B$8:$B$107,'ZC Curve'!T$9:T$108,,0))^(1/12)-1</f>
        <v>0</v>
      </c>
      <c r="E137" s="57">
        <f t="shared" si="8"/>
        <v>1</v>
      </c>
      <c r="F137" s="57">
        <f t="shared" si="9"/>
        <v>1</v>
      </c>
      <c r="G137" s="58">
        <f t="shared" si="10"/>
        <v>1</v>
      </c>
      <c r="H137" s="129">
        <f>'Table 5 - Liability Cashflows'!AV143</f>
        <v>0</v>
      </c>
    </row>
    <row r="138" spans="1:8" x14ac:dyDescent="0.25">
      <c r="A138" s="123">
        <f t="shared" si="7"/>
        <v>129</v>
      </c>
      <c r="B138" s="77">
        <f>(1+_xlfn.XLOOKUP(INT(($A138-1)/12)+1,'ZC Curve'!$B$8:$B$107,'ZC Curve'!R$9:R$108,,0))^(1/12)-1</f>
        <v>0</v>
      </c>
      <c r="C138" s="77">
        <f>(1+_xlfn.XLOOKUP(INT(($A138-1)/12)+1,'ZC Curve'!$B$8:$B$107,'ZC Curve'!S$9:S$108,,0))^(1/12)-1</f>
        <v>0</v>
      </c>
      <c r="D138" s="77">
        <f>(1+_xlfn.XLOOKUP(INT(($A138-1)/12)+1,'ZC Curve'!$B$8:$B$107,'ZC Curve'!T$9:T$108,,0))^(1/12)-1</f>
        <v>0</v>
      </c>
      <c r="E138" s="57">
        <f t="shared" si="8"/>
        <v>1</v>
      </c>
      <c r="F138" s="57">
        <f t="shared" si="9"/>
        <v>1</v>
      </c>
      <c r="G138" s="58">
        <f t="shared" si="10"/>
        <v>1</v>
      </c>
      <c r="H138" s="129">
        <f>'Table 5 - Liability Cashflows'!AV144</f>
        <v>0</v>
      </c>
    </row>
    <row r="139" spans="1:8" x14ac:dyDescent="0.25">
      <c r="A139" s="123">
        <f t="shared" si="7"/>
        <v>130</v>
      </c>
      <c r="B139" s="77">
        <f>(1+_xlfn.XLOOKUP(INT(($A139-1)/12)+1,'ZC Curve'!$B$8:$B$107,'ZC Curve'!R$9:R$108,,0))^(1/12)-1</f>
        <v>0</v>
      </c>
      <c r="C139" s="77">
        <f>(1+_xlfn.XLOOKUP(INT(($A139-1)/12)+1,'ZC Curve'!$B$8:$B$107,'ZC Curve'!S$9:S$108,,0))^(1/12)-1</f>
        <v>0</v>
      </c>
      <c r="D139" s="77">
        <f>(1+_xlfn.XLOOKUP(INT(($A139-1)/12)+1,'ZC Curve'!$B$8:$B$107,'ZC Curve'!T$9:T$108,,0))^(1/12)-1</f>
        <v>0</v>
      </c>
      <c r="E139" s="57">
        <f t="shared" si="8"/>
        <v>1</v>
      </c>
      <c r="F139" s="57">
        <f t="shared" si="9"/>
        <v>1</v>
      </c>
      <c r="G139" s="58">
        <f t="shared" si="10"/>
        <v>1</v>
      </c>
      <c r="H139" s="129">
        <f>'Table 5 - Liability Cashflows'!AV145</f>
        <v>0</v>
      </c>
    </row>
    <row r="140" spans="1:8" x14ac:dyDescent="0.25">
      <c r="A140" s="123">
        <f t="shared" ref="A140:A203" si="11">A139+1</f>
        <v>131</v>
      </c>
      <c r="B140" s="77">
        <f>(1+_xlfn.XLOOKUP(INT(($A140-1)/12)+1,'ZC Curve'!$B$8:$B$107,'ZC Curve'!R$9:R$108,,0))^(1/12)-1</f>
        <v>0</v>
      </c>
      <c r="C140" s="77">
        <f>(1+_xlfn.XLOOKUP(INT(($A140-1)/12)+1,'ZC Curve'!$B$8:$B$107,'ZC Curve'!S$9:S$108,,0))^(1/12)-1</f>
        <v>0</v>
      </c>
      <c r="D140" s="77">
        <f>(1+_xlfn.XLOOKUP(INT(($A140-1)/12)+1,'ZC Curve'!$B$8:$B$107,'ZC Curve'!T$9:T$108,,0))^(1/12)-1</f>
        <v>0</v>
      </c>
      <c r="E140" s="57">
        <f t="shared" ref="E140:E203" si="12">E139/(1+B140)</f>
        <v>1</v>
      </c>
      <c r="F140" s="57">
        <f t="shared" ref="F140:F203" si="13">F139/(1+C140)</f>
        <v>1</v>
      </c>
      <c r="G140" s="58">
        <f t="shared" ref="G140:G203" si="14">G139/(1+D140)</f>
        <v>1</v>
      </c>
      <c r="H140" s="129">
        <f>'Table 5 - Liability Cashflows'!AV146</f>
        <v>0</v>
      </c>
    </row>
    <row r="141" spans="1:8" x14ac:dyDescent="0.25">
      <c r="A141" s="123">
        <f t="shared" si="11"/>
        <v>132</v>
      </c>
      <c r="B141" s="77">
        <f>(1+_xlfn.XLOOKUP(INT(($A141-1)/12)+1,'ZC Curve'!$B$8:$B$107,'ZC Curve'!R$9:R$108,,0))^(1/12)-1</f>
        <v>0</v>
      </c>
      <c r="C141" s="77">
        <f>(1+_xlfn.XLOOKUP(INT(($A141-1)/12)+1,'ZC Curve'!$B$8:$B$107,'ZC Curve'!S$9:S$108,,0))^(1/12)-1</f>
        <v>0</v>
      </c>
      <c r="D141" s="77">
        <f>(1+_xlfn.XLOOKUP(INT(($A141-1)/12)+1,'ZC Curve'!$B$8:$B$107,'ZC Curve'!T$9:T$108,,0))^(1/12)-1</f>
        <v>0</v>
      </c>
      <c r="E141" s="57">
        <f t="shared" si="12"/>
        <v>1</v>
      </c>
      <c r="F141" s="57">
        <f t="shared" si="13"/>
        <v>1</v>
      </c>
      <c r="G141" s="58">
        <f t="shared" si="14"/>
        <v>1</v>
      </c>
      <c r="H141" s="129">
        <f>'Table 5 - Liability Cashflows'!AV147</f>
        <v>0</v>
      </c>
    </row>
    <row r="142" spans="1:8" x14ac:dyDescent="0.25">
      <c r="A142" s="123">
        <f t="shared" si="11"/>
        <v>133</v>
      </c>
      <c r="B142" s="77">
        <f>(1+_xlfn.XLOOKUP(INT(($A142-1)/12)+1,'ZC Curve'!$B$8:$B$107,'ZC Curve'!R$9:R$108,,0))^(1/12)-1</f>
        <v>0</v>
      </c>
      <c r="C142" s="77">
        <f>(1+_xlfn.XLOOKUP(INT(($A142-1)/12)+1,'ZC Curve'!$B$8:$B$107,'ZC Curve'!S$9:S$108,,0))^(1/12)-1</f>
        <v>0</v>
      </c>
      <c r="D142" s="77">
        <f>(1+_xlfn.XLOOKUP(INT(($A142-1)/12)+1,'ZC Curve'!$B$8:$B$107,'ZC Curve'!T$9:T$108,,0))^(1/12)-1</f>
        <v>0</v>
      </c>
      <c r="E142" s="57">
        <f t="shared" si="12"/>
        <v>1</v>
      </c>
      <c r="F142" s="57">
        <f t="shared" si="13"/>
        <v>1</v>
      </c>
      <c r="G142" s="58">
        <f t="shared" si="14"/>
        <v>1</v>
      </c>
      <c r="H142" s="129">
        <f>'Table 5 - Liability Cashflows'!AV148</f>
        <v>0</v>
      </c>
    </row>
    <row r="143" spans="1:8" x14ac:dyDescent="0.25">
      <c r="A143" s="123">
        <f t="shared" si="11"/>
        <v>134</v>
      </c>
      <c r="B143" s="77">
        <f>(1+_xlfn.XLOOKUP(INT(($A143-1)/12)+1,'ZC Curve'!$B$8:$B$107,'ZC Curve'!R$9:R$108,,0))^(1/12)-1</f>
        <v>0</v>
      </c>
      <c r="C143" s="77">
        <f>(1+_xlfn.XLOOKUP(INT(($A143-1)/12)+1,'ZC Curve'!$B$8:$B$107,'ZC Curve'!S$9:S$108,,0))^(1/12)-1</f>
        <v>0</v>
      </c>
      <c r="D143" s="77">
        <f>(1+_xlfn.XLOOKUP(INT(($A143-1)/12)+1,'ZC Curve'!$B$8:$B$107,'ZC Curve'!T$9:T$108,,0))^(1/12)-1</f>
        <v>0</v>
      </c>
      <c r="E143" s="57">
        <f t="shared" si="12"/>
        <v>1</v>
      </c>
      <c r="F143" s="57">
        <f t="shared" si="13"/>
        <v>1</v>
      </c>
      <c r="G143" s="58">
        <f t="shared" si="14"/>
        <v>1</v>
      </c>
      <c r="H143" s="129">
        <f>'Table 5 - Liability Cashflows'!AV149</f>
        <v>0</v>
      </c>
    </row>
    <row r="144" spans="1:8" x14ac:dyDescent="0.25">
      <c r="A144" s="123">
        <f t="shared" si="11"/>
        <v>135</v>
      </c>
      <c r="B144" s="77">
        <f>(1+_xlfn.XLOOKUP(INT(($A144-1)/12)+1,'ZC Curve'!$B$8:$B$107,'ZC Curve'!R$9:R$108,,0))^(1/12)-1</f>
        <v>0</v>
      </c>
      <c r="C144" s="77">
        <f>(1+_xlfn.XLOOKUP(INT(($A144-1)/12)+1,'ZC Curve'!$B$8:$B$107,'ZC Curve'!S$9:S$108,,0))^(1/12)-1</f>
        <v>0</v>
      </c>
      <c r="D144" s="77">
        <f>(1+_xlfn.XLOOKUP(INT(($A144-1)/12)+1,'ZC Curve'!$B$8:$B$107,'ZC Curve'!T$9:T$108,,0))^(1/12)-1</f>
        <v>0</v>
      </c>
      <c r="E144" s="57">
        <f t="shared" si="12"/>
        <v>1</v>
      </c>
      <c r="F144" s="57">
        <f t="shared" si="13"/>
        <v>1</v>
      </c>
      <c r="G144" s="58">
        <f t="shared" si="14"/>
        <v>1</v>
      </c>
      <c r="H144" s="129">
        <f>'Table 5 - Liability Cashflows'!AV150</f>
        <v>0</v>
      </c>
    </row>
    <row r="145" spans="1:8" x14ac:dyDescent="0.25">
      <c r="A145" s="123">
        <f t="shared" si="11"/>
        <v>136</v>
      </c>
      <c r="B145" s="77">
        <f>(1+_xlfn.XLOOKUP(INT(($A145-1)/12)+1,'ZC Curve'!$B$8:$B$107,'ZC Curve'!R$9:R$108,,0))^(1/12)-1</f>
        <v>0</v>
      </c>
      <c r="C145" s="77">
        <f>(1+_xlfn.XLOOKUP(INT(($A145-1)/12)+1,'ZC Curve'!$B$8:$B$107,'ZC Curve'!S$9:S$108,,0))^(1/12)-1</f>
        <v>0</v>
      </c>
      <c r="D145" s="77">
        <f>(1+_xlfn.XLOOKUP(INT(($A145-1)/12)+1,'ZC Curve'!$B$8:$B$107,'ZC Curve'!T$9:T$108,,0))^(1/12)-1</f>
        <v>0</v>
      </c>
      <c r="E145" s="57">
        <f t="shared" si="12"/>
        <v>1</v>
      </c>
      <c r="F145" s="57">
        <f t="shared" si="13"/>
        <v>1</v>
      </c>
      <c r="G145" s="58">
        <f t="shared" si="14"/>
        <v>1</v>
      </c>
      <c r="H145" s="129">
        <f>'Table 5 - Liability Cashflows'!AV151</f>
        <v>0</v>
      </c>
    </row>
    <row r="146" spans="1:8" x14ac:dyDescent="0.25">
      <c r="A146" s="123">
        <f t="shared" si="11"/>
        <v>137</v>
      </c>
      <c r="B146" s="77">
        <f>(1+_xlfn.XLOOKUP(INT(($A146-1)/12)+1,'ZC Curve'!$B$8:$B$107,'ZC Curve'!R$9:R$108,,0))^(1/12)-1</f>
        <v>0</v>
      </c>
      <c r="C146" s="77">
        <f>(1+_xlfn.XLOOKUP(INT(($A146-1)/12)+1,'ZC Curve'!$B$8:$B$107,'ZC Curve'!S$9:S$108,,0))^(1/12)-1</f>
        <v>0</v>
      </c>
      <c r="D146" s="77">
        <f>(1+_xlfn.XLOOKUP(INT(($A146-1)/12)+1,'ZC Curve'!$B$8:$B$107,'ZC Curve'!T$9:T$108,,0))^(1/12)-1</f>
        <v>0</v>
      </c>
      <c r="E146" s="57">
        <f t="shared" si="12"/>
        <v>1</v>
      </c>
      <c r="F146" s="57">
        <f t="shared" si="13"/>
        <v>1</v>
      </c>
      <c r="G146" s="58">
        <f t="shared" si="14"/>
        <v>1</v>
      </c>
      <c r="H146" s="129">
        <f>'Table 5 - Liability Cashflows'!AV152</f>
        <v>0</v>
      </c>
    </row>
    <row r="147" spans="1:8" x14ac:dyDescent="0.25">
      <c r="A147" s="123">
        <f t="shared" si="11"/>
        <v>138</v>
      </c>
      <c r="B147" s="77">
        <f>(1+_xlfn.XLOOKUP(INT(($A147-1)/12)+1,'ZC Curve'!$B$8:$B$107,'ZC Curve'!R$9:R$108,,0))^(1/12)-1</f>
        <v>0</v>
      </c>
      <c r="C147" s="77">
        <f>(1+_xlfn.XLOOKUP(INT(($A147-1)/12)+1,'ZC Curve'!$B$8:$B$107,'ZC Curve'!S$9:S$108,,0))^(1/12)-1</f>
        <v>0</v>
      </c>
      <c r="D147" s="77">
        <f>(1+_xlfn.XLOOKUP(INT(($A147-1)/12)+1,'ZC Curve'!$B$8:$B$107,'ZC Curve'!T$9:T$108,,0))^(1/12)-1</f>
        <v>0</v>
      </c>
      <c r="E147" s="57">
        <f t="shared" si="12"/>
        <v>1</v>
      </c>
      <c r="F147" s="57">
        <f t="shared" si="13"/>
        <v>1</v>
      </c>
      <c r="G147" s="58">
        <f t="shared" si="14"/>
        <v>1</v>
      </c>
      <c r="H147" s="129">
        <f>'Table 5 - Liability Cashflows'!AV153</f>
        <v>0</v>
      </c>
    </row>
    <row r="148" spans="1:8" x14ac:dyDescent="0.25">
      <c r="A148" s="123">
        <f t="shared" si="11"/>
        <v>139</v>
      </c>
      <c r="B148" s="77">
        <f>(1+_xlfn.XLOOKUP(INT(($A148-1)/12)+1,'ZC Curve'!$B$8:$B$107,'ZC Curve'!R$9:R$108,,0))^(1/12)-1</f>
        <v>0</v>
      </c>
      <c r="C148" s="77">
        <f>(1+_xlfn.XLOOKUP(INT(($A148-1)/12)+1,'ZC Curve'!$B$8:$B$107,'ZC Curve'!S$9:S$108,,0))^(1/12)-1</f>
        <v>0</v>
      </c>
      <c r="D148" s="77">
        <f>(1+_xlfn.XLOOKUP(INT(($A148-1)/12)+1,'ZC Curve'!$B$8:$B$107,'ZC Curve'!T$9:T$108,,0))^(1/12)-1</f>
        <v>0</v>
      </c>
      <c r="E148" s="57">
        <f t="shared" si="12"/>
        <v>1</v>
      </c>
      <c r="F148" s="57">
        <f t="shared" si="13"/>
        <v>1</v>
      </c>
      <c r="G148" s="58">
        <f t="shared" si="14"/>
        <v>1</v>
      </c>
      <c r="H148" s="129">
        <f>'Table 5 - Liability Cashflows'!AV154</f>
        <v>0</v>
      </c>
    </row>
    <row r="149" spans="1:8" x14ac:dyDescent="0.25">
      <c r="A149" s="123">
        <f t="shared" si="11"/>
        <v>140</v>
      </c>
      <c r="B149" s="77">
        <f>(1+_xlfn.XLOOKUP(INT(($A149-1)/12)+1,'ZC Curve'!$B$8:$B$107,'ZC Curve'!R$9:R$108,,0))^(1/12)-1</f>
        <v>0</v>
      </c>
      <c r="C149" s="77">
        <f>(1+_xlfn.XLOOKUP(INT(($A149-1)/12)+1,'ZC Curve'!$B$8:$B$107,'ZC Curve'!S$9:S$108,,0))^(1/12)-1</f>
        <v>0</v>
      </c>
      <c r="D149" s="77">
        <f>(1+_xlfn.XLOOKUP(INT(($A149-1)/12)+1,'ZC Curve'!$B$8:$B$107,'ZC Curve'!T$9:T$108,,0))^(1/12)-1</f>
        <v>0</v>
      </c>
      <c r="E149" s="57">
        <f t="shared" si="12"/>
        <v>1</v>
      </c>
      <c r="F149" s="57">
        <f t="shared" si="13"/>
        <v>1</v>
      </c>
      <c r="G149" s="58">
        <f t="shared" si="14"/>
        <v>1</v>
      </c>
      <c r="H149" s="129">
        <f>'Table 5 - Liability Cashflows'!AV155</f>
        <v>0</v>
      </c>
    </row>
    <row r="150" spans="1:8" x14ac:dyDescent="0.25">
      <c r="A150" s="123">
        <f t="shared" si="11"/>
        <v>141</v>
      </c>
      <c r="B150" s="77">
        <f>(1+_xlfn.XLOOKUP(INT(($A150-1)/12)+1,'ZC Curve'!$B$8:$B$107,'ZC Curve'!R$9:R$108,,0))^(1/12)-1</f>
        <v>0</v>
      </c>
      <c r="C150" s="77">
        <f>(1+_xlfn.XLOOKUP(INT(($A150-1)/12)+1,'ZC Curve'!$B$8:$B$107,'ZC Curve'!S$9:S$108,,0))^(1/12)-1</f>
        <v>0</v>
      </c>
      <c r="D150" s="77">
        <f>(1+_xlfn.XLOOKUP(INT(($A150-1)/12)+1,'ZC Curve'!$B$8:$B$107,'ZC Curve'!T$9:T$108,,0))^(1/12)-1</f>
        <v>0</v>
      </c>
      <c r="E150" s="57">
        <f t="shared" si="12"/>
        <v>1</v>
      </c>
      <c r="F150" s="57">
        <f t="shared" si="13"/>
        <v>1</v>
      </c>
      <c r="G150" s="58">
        <f t="shared" si="14"/>
        <v>1</v>
      </c>
      <c r="H150" s="129">
        <f>'Table 5 - Liability Cashflows'!AV156</f>
        <v>0</v>
      </c>
    </row>
    <row r="151" spans="1:8" x14ac:dyDescent="0.25">
      <c r="A151" s="123">
        <f t="shared" si="11"/>
        <v>142</v>
      </c>
      <c r="B151" s="77">
        <f>(1+_xlfn.XLOOKUP(INT(($A151-1)/12)+1,'ZC Curve'!$B$8:$B$107,'ZC Curve'!R$9:R$108,,0))^(1/12)-1</f>
        <v>0</v>
      </c>
      <c r="C151" s="77">
        <f>(1+_xlfn.XLOOKUP(INT(($A151-1)/12)+1,'ZC Curve'!$B$8:$B$107,'ZC Curve'!S$9:S$108,,0))^(1/12)-1</f>
        <v>0</v>
      </c>
      <c r="D151" s="77">
        <f>(1+_xlfn.XLOOKUP(INT(($A151-1)/12)+1,'ZC Curve'!$B$8:$B$107,'ZC Curve'!T$9:T$108,,0))^(1/12)-1</f>
        <v>0</v>
      </c>
      <c r="E151" s="57">
        <f t="shared" si="12"/>
        <v>1</v>
      </c>
      <c r="F151" s="57">
        <f t="shared" si="13"/>
        <v>1</v>
      </c>
      <c r="G151" s="58">
        <f t="shared" si="14"/>
        <v>1</v>
      </c>
      <c r="H151" s="129">
        <f>'Table 5 - Liability Cashflows'!AV157</f>
        <v>0</v>
      </c>
    </row>
    <row r="152" spans="1:8" x14ac:dyDescent="0.25">
      <c r="A152" s="123">
        <f t="shared" si="11"/>
        <v>143</v>
      </c>
      <c r="B152" s="77">
        <f>(1+_xlfn.XLOOKUP(INT(($A152-1)/12)+1,'ZC Curve'!$B$8:$B$107,'ZC Curve'!R$9:R$108,,0))^(1/12)-1</f>
        <v>0</v>
      </c>
      <c r="C152" s="77">
        <f>(1+_xlfn.XLOOKUP(INT(($A152-1)/12)+1,'ZC Curve'!$B$8:$B$107,'ZC Curve'!S$9:S$108,,0))^(1/12)-1</f>
        <v>0</v>
      </c>
      <c r="D152" s="77">
        <f>(1+_xlfn.XLOOKUP(INT(($A152-1)/12)+1,'ZC Curve'!$B$8:$B$107,'ZC Curve'!T$9:T$108,,0))^(1/12)-1</f>
        <v>0</v>
      </c>
      <c r="E152" s="57">
        <f t="shared" si="12"/>
        <v>1</v>
      </c>
      <c r="F152" s="57">
        <f t="shared" si="13"/>
        <v>1</v>
      </c>
      <c r="G152" s="58">
        <f t="shared" si="14"/>
        <v>1</v>
      </c>
      <c r="H152" s="129">
        <f>'Table 5 - Liability Cashflows'!AV158</f>
        <v>0</v>
      </c>
    </row>
    <row r="153" spans="1:8" x14ac:dyDescent="0.25">
      <c r="A153" s="123">
        <f t="shared" si="11"/>
        <v>144</v>
      </c>
      <c r="B153" s="77">
        <f>(1+_xlfn.XLOOKUP(INT(($A153-1)/12)+1,'ZC Curve'!$B$8:$B$107,'ZC Curve'!R$9:R$108,,0))^(1/12)-1</f>
        <v>0</v>
      </c>
      <c r="C153" s="77">
        <f>(1+_xlfn.XLOOKUP(INT(($A153-1)/12)+1,'ZC Curve'!$B$8:$B$107,'ZC Curve'!S$9:S$108,,0))^(1/12)-1</f>
        <v>0</v>
      </c>
      <c r="D153" s="77">
        <f>(1+_xlfn.XLOOKUP(INT(($A153-1)/12)+1,'ZC Curve'!$B$8:$B$107,'ZC Curve'!T$9:T$108,,0))^(1/12)-1</f>
        <v>0</v>
      </c>
      <c r="E153" s="57">
        <f t="shared" si="12"/>
        <v>1</v>
      </c>
      <c r="F153" s="57">
        <f t="shared" si="13"/>
        <v>1</v>
      </c>
      <c r="G153" s="58">
        <f t="shared" si="14"/>
        <v>1</v>
      </c>
      <c r="H153" s="129">
        <f>'Table 5 - Liability Cashflows'!AV159</f>
        <v>0</v>
      </c>
    </row>
    <row r="154" spans="1:8" x14ac:dyDescent="0.25">
      <c r="A154" s="123">
        <f t="shared" si="11"/>
        <v>145</v>
      </c>
      <c r="B154" s="77">
        <f>(1+_xlfn.XLOOKUP(INT(($A154-1)/12)+1,'ZC Curve'!$B$8:$B$107,'ZC Curve'!R$9:R$108,,0))^(1/12)-1</f>
        <v>0</v>
      </c>
      <c r="C154" s="77">
        <f>(1+_xlfn.XLOOKUP(INT(($A154-1)/12)+1,'ZC Curve'!$B$8:$B$107,'ZC Curve'!S$9:S$108,,0))^(1/12)-1</f>
        <v>0</v>
      </c>
      <c r="D154" s="77">
        <f>(1+_xlfn.XLOOKUP(INT(($A154-1)/12)+1,'ZC Curve'!$B$8:$B$107,'ZC Curve'!T$9:T$108,,0))^(1/12)-1</f>
        <v>0</v>
      </c>
      <c r="E154" s="57">
        <f t="shared" si="12"/>
        <v>1</v>
      </c>
      <c r="F154" s="57">
        <f t="shared" si="13"/>
        <v>1</v>
      </c>
      <c r="G154" s="58">
        <f t="shared" si="14"/>
        <v>1</v>
      </c>
      <c r="H154" s="129">
        <f>'Table 5 - Liability Cashflows'!AV160</f>
        <v>0</v>
      </c>
    </row>
    <row r="155" spans="1:8" x14ac:dyDescent="0.25">
      <c r="A155" s="123">
        <f t="shared" si="11"/>
        <v>146</v>
      </c>
      <c r="B155" s="77">
        <f>(1+_xlfn.XLOOKUP(INT(($A155-1)/12)+1,'ZC Curve'!$B$8:$B$107,'ZC Curve'!R$9:R$108,,0))^(1/12)-1</f>
        <v>0</v>
      </c>
      <c r="C155" s="77">
        <f>(1+_xlfn.XLOOKUP(INT(($A155-1)/12)+1,'ZC Curve'!$B$8:$B$107,'ZC Curve'!S$9:S$108,,0))^(1/12)-1</f>
        <v>0</v>
      </c>
      <c r="D155" s="77">
        <f>(1+_xlfn.XLOOKUP(INT(($A155-1)/12)+1,'ZC Curve'!$B$8:$B$107,'ZC Curve'!T$9:T$108,,0))^(1/12)-1</f>
        <v>0</v>
      </c>
      <c r="E155" s="57">
        <f t="shared" si="12"/>
        <v>1</v>
      </c>
      <c r="F155" s="57">
        <f t="shared" si="13"/>
        <v>1</v>
      </c>
      <c r="G155" s="58">
        <f t="shared" si="14"/>
        <v>1</v>
      </c>
      <c r="H155" s="129">
        <f>'Table 5 - Liability Cashflows'!AV161</f>
        <v>0</v>
      </c>
    </row>
    <row r="156" spans="1:8" x14ac:dyDescent="0.25">
      <c r="A156" s="123">
        <f t="shared" si="11"/>
        <v>147</v>
      </c>
      <c r="B156" s="77">
        <f>(1+_xlfn.XLOOKUP(INT(($A156-1)/12)+1,'ZC Curve'!$B$8:$B$107,'ZC Curve'!R$9:R$108,,0))^(1/12)-1</f>
        <v>0</v>
      </c>
      <c r="C156" s="77">
        <f>(1+_xlfn.XLOOKUP(INT(($A156-1)/12)+1,'ZC Curve'!$B$8:$B$107,'ZC Curve'!S$9:S$108,,0))^(1/12)-1</f>
        <v>0</v>
      </c>
      <c r="D156" s="77">
        <f>(1+_xlfn.XLOOKUP(INT(($A156-1)/12)+1,'ZC Curve'!$B$8:$B$107,'ZC Curve'!T$9:T$108,,0))^(1/12)-1</f>
        <v>0</v>
      </c>
      <c r="E156" s="57">
        <f t="shared" si="12"/>
        <v>1</v>
      </c>
      <c r="F156" s="57">
        <f t="shared" si="13"/>
        <v>1</v>
      </c>
      <c r="G156" s="58">
        <f t="shared" si="14"/>
        <v>1</v>
      </c>
      <c r="H156" s="129">
        <f>'Table 5 - Liability Cashflows'!AV162</f>
        <v>0</v>
      </c>
    </row>
    <row r="157" spans="1:8" x14ac:dyDescent="0.25">
      <c r="A157" s="123">
        <f t="shared" si="11"/>
        <v>148</v>
      </c>
      <c r="B157" s="77">
        <f>(1+_xlfn.XLOOKUP(INT(($A157-1)/12)+1,'ZC Curve'!$B$8:$B$107,'ZC Curve'!R$9:R$108,,0))^(1/12)-1</f>
        <v>0</v>
      </c>
      <c r="C157" s="77">
        <f>(1+_xlfn.XLOOKUP(INT(($A157-1)/12)+1,'ZC Curve'!$B$8:$B$107,'ZC Curve'!S$9:S$108,,0))^(1/12)-1</f>
        <v>0</v>
      </c>
      <c r="D157" s="77">
        <f>(1+_xlfn.XLOOKUP(INT(($A157-1)/12)+1,'ZC Curve'!$B$8:$B$107,'ZC Curve'!T$9:T$108,,0))^(1/12)-1</f>
        <v>0</v>
      </c>
      <c r="E157" s="57">
        <f t="shared" si="12"/>
        <v>1</v>
      </c>
      <c r="F157" s="57">
        <f t="shared" si="13"/>
        <v>1</v>
      </c>
      <c r="G157" s="58">
        <f t="shared" si="14"/>
        <v>1</v>
      </c>
      <c r="H157" s="129">
        <f>'Table 5 - Liability Cashflows'!AV163</f>
        <v>0</v>
      </c>
    </row>
    <row r="158" spans="1:8" x14ac:dyDescent="0.25">
      <c r="A158" s="123">
        <f t="shared" si="11"/>
        <v>149</v>
      </c>
      <c r="B158" s="77">
        <f>(1+_xlfn.XLOOKUP(INT(($A158-1)/12)+1,'ZC Curve'!$B$8:$B$107,'ZC Curve'!R$9:R$108,,0))^(1/12)-1</f>
        <v>0</v>
      </c>
      <c r="C158" s="77">
        <f>(1+_xlfn.XLOOKUP(INT(($A158-1)/12)+1,'ZC Curve'!$B$8:$B$107,'ZC Curve'!S$9:S$108,,0))^(1/12)-1</f>
        <v>0</v>
      </c>
      <c r="D158" s="77">
        <f>(1+_xlfn.XLOOKUP(INT(($A158-1)/12)+1,'ZC Curve'!$B$8:$B$107,'ZC Curve'!T$9:T$108,,0))^(1/12)-1</f>
        <v>0</v>
      </c>
      <c r="E158" s="57">
        <f t="shared" si="12"/>
        <v>1</v>
      </c>
      <c r="F158" s="57">
        <f t="shared" si="13"/>
        <v>1</v>
      </c>
      <c r="G158" s="58">
        <f t="shared" si="14"/>
        <v>1</v>
      </c>
      <c r="H158" s="129">
        <f>'Table 5 - Liability Cashflows'!AV164</f>
        <v>0</v>
      </c>
    </row>
    <row r="159" spans="1:8" x14ac:dyDescent="0.25">
      <c r="A159" s="123">
        <f t="shared" si="11"/>
        <v>150</v>
      </c>
      <c r="B159" s="77">
        <f>(1+_xlfn.XLOOKUP(INT(($A159-1)/12)+1,'ZC Curve'!$B$8:$B$107,'ZC Curve'!R$9:R$108,,0))^(1/12)-1</f>
        <v>0</v>
      </c>
      <c r="C159" s="77">
        <f>(1+_xlfn.XLOOKUP(INT(($A159-1)/12)+1,'ZC Curve'!$B$8:$B$107,'ZC Curve'!S$9:S$108,,0))^(1/12)-1</f>
        <v>0</v>
      </c>
      <c r="D159" s="77">
        <f>(1+_xlfn.XLOOKUP(INT(($A159-1)/12)+1,'ZC Curve'!$B$8:$B$107,'ZC Curve'!T$9:T$108,,0))^(1/12)-1</f>
        <v>0</v>
      </c>
      <c r="E159" s="57">
        <f t="shared" si="12"/>
        <v>1</v>
      </c>
      <c r="F159" s="57">
        <f t="shared" si="13"/>
        <v>1</v>
      </c>
      <c r="G159" s="58">
        <f t="shared" si="14"/>
        <v>1</v>
      </c>
      <c r="H159" s="129">
        <f>'Table 5 - Liability Cashflows'!AV165</f>
        <v>0</v>
      </c>
    </row>
    <row r="160" spans="1:8" x14ac:dyDescent="0.25">
      <c r="A160" s="123">
        <f t="shared" si="11"/>
        <v>151</v>
      </c>
      <c r="B160" s="77">
        <f>(1+_xlfn.XLOOKUP(INT(($A160-1)/12)+1,'ZC Curve'!$B$8:$B$107,'ZC Curve'!R$9:R$108,,0))^(1/12)-1</f>
        <v>0</v>
      </c>
      <c r="C160" s="77">
        <f>(1+_xlfn.XLOOKUP(INT(($A160-1)/12)+1,'ZC Curve'!$B$8:$B$107,'ZC Curve'!S$9:S$108,,0))^(1/12)-1</f>
        <v>0</v>
      </c>
      <c r="D160" s="77">
        <f>(1+_xlfn.XLOOKUP(INT(($A160-1)/12)+1,'ZC Curve'!$B$8:$B$107,'ZC Curve'!T$9:T$108,,0))^(1/12)-1</f>
        <v>0</v>
      </c>
      <c r="E160" s="57">
        <f t="shared" si="12"/>
        <v>1</v>
      </c>
      <c r="F160" s="57">
        <f t="shared" si="13"/>
        <v>1</v>
      </c>
      <c r="G160" s="58">
        <f t="shared" si="14"/>
        <v>1</v>
      </c>
      <c r="H160" s="129">
        <f>'Table 5 - Liability Cashflows'!AV166</f>
        <v>0</v>
      </c>
    </row>
    <row r="161" spans="1:8" x14ac:dyDescent="0.25">
      <c r="A161" s="123">
        <f t="shared" si="11"/>
        <v>152</v>
      </c>
      <c r="B161" s="77">
        <f>(1+_xlfn.XLOOKUP(INT(($A161-1)/12)+1,'ZC Curve'!$B$8:$B$107,'ZC Curve'!R$9:R$108,,0))^(1/12)-1</f>
        <v>0</v>
      </c>
      <c r="C161" s="77">
        <f>(1+_xlfn.XLOOKUP(INT(($A161-1)/12)+1,'ZC Curve'!$B$8:$B$107,'ZC Curve'!S$9:S$108,,0))^(1/12)-1</f>
        <v>0</v>
      </c>
      <c r="D161" s="77">
        <f>(1+_xlfn.XLOOKUP(INT(($A161-1)/12)+1,'ZC Curve'!$B$8:$B$107,'ZC Curve'!T$9:T$108,,0))^(1/12)-1</f>
        <v>0</v>
      </c>
      <c r="E161" s="57">
        <f t="shared" si="12"/>
        <v>1</v>
      </c>
      <c r="F161" s="57">
        <f t="shared" si="13"/>
        <v>1</v>
      </c>
      <c r="G161" s="58">
        <f t="shared" si="14"/>
        <v>1</v>
      </c>
      <c r="H161" s="129">
        <f>'Table 5 - Liability Cashflows'!AV167</f>
        <v>0</v>
      </c>
    </row>
    <row r="162" spans="1:8" x14ac:dyDescent="0.25">
      <c r="A162" s="123">
        <f t="shared" si="11"/>
        <v>153</v>
      </c>
      <c r="B162" s="77">
        <f>(1+_xlfn.XLOOKUP(INT(($A162-1)/12)+1,'ZC Curve'!$B$8:$B$107,'ZC Curve'!R$9:R$108,,0))^(1/12)-1</f>
        <v>0</v>
      </c>
      <c r="C162" s="77">
        <f>(1+_xlfn.XLOOKUP(INT(($A162-1)/12)+1,'ZC Curve'!$B$8:$B$107,'ZC Curve'!S$9:S$108,,0))^(1/12)-1</f>
        <v>0</v>
      </c>
      <c r="D162" s="77">
        <f>(1+_xlfn.XLOOKUP(INT(($A162-1)/12)+1,'ZC Curve'!$B$8:$B$107,'ZC Curve'!T$9:T$108,,0))^(1/12)-1</f>
        <v>0</v>
      </c>
      <c r="E162" s="57">
        <f t="shared" si="12"/>
        <v>1</v>
      </c>
      <c r="F162" s="57">
        <f t="shared" si="13"/>
        <v>1</v>
      </c>
      <c r="G162" s="58">
        <f t="shared" si="14"/>
        <v>1</v>
      </c>
      <c r="H162" s="129">
        <f>'Table 5 - Liability Cashflows'!AV168</f>
        <v>0</v>
      </c>
    </row>
    <row r="163" spans="1:8" x14ac:dyDescent="0.25">
      <c r="A163" s="123">
        <f t="shared" si="11"/>
        <v>154</v>
      </c>
      <c r="B163" s="77">
        <f>(1+_xlfn.XLOOKUP(INT(($A163-1)/12)+1,'ZC Curve'!$B$8:$B$107,'ZC Curve'!R$9:R$108,,0))^(1/12)-1</f>
        <v>0</v>
      </c>
      <c r="C163" s="77">
        <f>(1+_xlfn.XLOOKUP(INT(($A163-1)/12)+1,'ZC Curve'!$B$8:$B$107,'ZC Curve'!S$9:S$108,,0))^(1/12)-1</f>
        <v>0</v>
      </c>
      <c r="D163" s="77">
        <f>(1+_xlfn.XLOOKUP(INT(($A163-1)/12)+1,'ZC Curve'!$B$8:$B$107,'ZC Curve'!T$9:T$108,,0))^(1/12)-1</f>
        <v>0</v>
      </c>
      <c r="E163" s="57">
        <f t="shared" si="12"/>
        <v>1</v>
      </c>
      <c r="F163" s="57">
        <f t="shared" si="13"/>
        <v>1</v>
      </c>
      <c r="G163" s="58">
        <f t="shared" si="14"/>
        <v>1</v>
      </c>
      <c r="H163" s="129">
        <f>'Table 5 - Liability Cashflows'!AV169</f>
        <v>0</v>
      </c>
    </row>
    <row r="164" spans="1:8" x14ac:dyDescent="0.25">
      <c r="A164" s="123">
        <f t="shared" si="11"/>
        <v>155</v>
      </c>
      <c r="B164" s="77">
        <f>(1+_xlfn.XLOOKUP(INT(($A164-1)/12)+1,'ZC Curve'!$B$8:$B$107,'ZC Curve'!R$9:R$108,,0))^(1/12)-1</f>
        <v>0</v>
      </c>
      <c r="C164" s="77">
        <f>(1+_xlfn.XLOOKUP(INT(($A164-1)/12)+1,'ZC Curve'!$B$8:$B$107,'ZC Curve'!S$9:S$108,,0))^(1/12)-1</f>
        <v>0</v>
      </c>
      <c r="D164" s="77">
        <f>(1+_xlfn.XLOOKUP(INT(($A164-1)/12)+1,'ZC Curve'!$B$8:$B$107,'ZC Curve'!T$9:T$108,,0))^(1/12)-1</f>
        <v>0</v>
      </c>
      <c r="E164" s="57">
        <f t="shared" si="12"/>
        <v>1</v>
      </c>
      <c r="F164" s="57">
        <f t="shared" si="13"/>
        <v>1</v>
      </c>
      <c r="G164" s="58">
        <f t="shared" si="14"/>
        <v>1</v>
      </c>
      <c r="H164" s="129">
        <f>'Table 5 - Liability Cashflows'!AV170</f>
        <v>0</v>
      </c>
    </row>
    <row r="165" spans="1:8" x14ac:dyDescent="0.25">
      <c r="A165" s="123">
        <f t="shared" si="11"/>
        <v>156</v>
      </c>
      <c r="B165" s="77">
        <f>(1+_xlfn.XLOOKUP(INT(($A165-1)/12)+1,'ZC Curve'!$B$8:$B$107,'ZC Curve'!R$9:R$108,,0))^(1/12)-1</f>
        <v>0</v>
      </c>
      <c r="C165" s="77">
        <f>(1+_xlfn.XLOOKUP(INT(($A165-1)/12)+1,'ZC Curve'!$B$8:$B$107,'ZC Curve'!S$9:S$108,,0))^(1/12)-1</f>
        <v>0</v>
      </c>
      <c r="D165" s="77">
        <f>(1+_xlfn.XLOOKUP(INT(($A165-1)/12)+1,'ZC Curve'!$B$8:$B$107,'ZC Curve'!T$9:T$108,,0))^(1/12)-1</f>
        <v>0</v>
      </c>
      <c r="E165" s="57">
        <f t="shared" si="12"/>
        <v>1</v>
      </c>
      <c r="F165" s="57">
        <f t="shared" si="13"/>
        <v>1</v>
      </c>
      <c r="G165" s="58">
        <f t="shared" si="14"/>
        <v>1</v>
      </c>
      <c r="H165" s="129">
        <f>'Table 5 - Liability Cashflows'!AV171</f>
        <v>0</v>
      </c>
    </row>
    <row r="166" spans="1:8" x14ac:dyDescent="0.25">
      <c r="A166" s="123">
        <f t="shared" si="11"/>
        <v>157</v>
      </c>
      <c r="B166" s="77">
        <f>(1+_xlfn.XLOOKUP(INT(($A166-1)/12)+1,'ZC Curve'!$B$8:$B$107,'ZC Curve'!R$9:R$108,,0))^(1/12)-1</f>
        <v>0</v>
      </c>
      <c r="C166" s="77">
        <f>(1+_xlfn.XLOOKUP(INT(($A166-1)/12)+1,'ZC Curve'!$B$8:$B$107,'ZC Curve'!S$9:S$108,,0))^(1/12)-1</f>
        <v>0</v>
      </c>
      <c r="D166" s="77">
        <f>(1+_xlfn.XLOOKUP(INT(($A166-1)/12)+1,'ZC Curve'!$B$8:$B$107,'ZC Curve'!T$9:T$108,,0))^(1/12)-1</f>
        <v>0</v>
      </c>
      <c r="E166" s="57">
        <f t="shared" si="12"/>
        <v>1</v>
      </c>
      <c r="F166" s="57">
        <f t="shared" si="13"/>
        <v>1</v>
      </c>
      <c r="G166" s="58">
        <f t="shared" si="14"/>
        <v>1</v>
      </c>
      <c r="H166" s="129">
        <f>'Table 5 - Liability Cashflows'!AV172</f>
        <v>0</v>
      </c>
    </row>
    <row r="167" spans="1:8" x14ac:dyDescent="0.25">
      <c r="A167" s="123">
        <f t="shared" si="11"/>
        <v>158</v>
      </c>
      <c r="B167" s="77">
        <f>(1+_xlfn.XLOOKUP(INT(($A167-1)/12)+1,'ZC Curve'!$B$8:$B$107,'ZC Curve'!R$9:R$108,,0))^(1/12)-1</f>
        <v>0</v>
      </c>
      <c r="C167" s="77">
        <f>(1+_xlfn.XLOOKUP(INT(($A167-1)/12)+1,'ZC Curve'!$B$8:$B$107,'ZC Curve'!S$9:S$108,,0))^(1/12)-1</f>
        <v>0</v>
      </c>
      <c r="D167" s="77">
        <f>(1+_xlfn.XLOOKUP(INT(($A167-1)/12)+1,'ZC Curve'!$B$8:$B$107,'ZC Curve'!T$9:T$108,,0))^(1/12)-1</f>
        <v>0</v>
      </c>
      <c r="E167" s="57">
        <f t="shared" si="12"/>
        <v>1</v>
      </c>
      <c r="F167" s="57">
        <f t="shared" si="13"/>
        <v>1</v>
      </c>
      <c r="G167" s="58">
        <f t="shared" si="14"/>
        <v>1</v>
      </c>
      <c r="H167" s="129">
        <f>'Table 5 - Liability Cashflows'!AV173</f>
        <v>0</v>
      </c>
    </row>
    <row r="168" spans="1:8" x14ac:dyDescent="0.25">
      <c r="A168" s="123">
        <f t="shared" si="11"/>
        <v>159</v>
      </c>
      <c r="B168" s="77">
        <f>(1+_xlfn.XLOOKUP(INT(($A168-1)/12)+1,'ZC Curve'!$B$8:$B$107,'ZC Curve'!R$9:R$108,,0))^(1/12)-1</f>
        <v>0</v>
      </c>
      <c r="C168" s="77">
        <f>(1+_xlfn.XLOOKUP(INT(($A168-1)/12)+1,'ZC Curve'!$B$8:$B$107,'ZC Curve'!S$9:S$108,,0))^(1/12)-1</f>
        <v>0</v>
      </c>
      <c r="D168" s="77">
        <f>(1+_xlfn.XLOOKUP(INT(($A168-1)/12)+1,'ZC Curve'!$B$8:$B$107,'ZC Curve'!T$9:T$108,,0))^(1/12)-1</f>
        <v>0</v>
      </c>
      <c r="E168" s="57">
        <f t="shared" si="12"/>
        <v>1</v>
      </c>
      <c r="F168" s="57">
        <f t="shared" si="13"/>
        <v>1</v>
      </c>
      <c r="G168" s="58">
        <f t="shared" si="14"/>
        <v>1</v>
      </c>
      <c r="H168" s="129">
        <f>'Table 5 - Liability Cashflows'!AV174</f>
        <v>0</v>
      </c>
    </row>
    <row r="169" spans="1:8" x14ac:dyDescent="0.25">
      <c r="A169" s="123">
        <f t="shared" si="11"/>
        <v>160</v>
      </c>
      <c r="B169" s="77">
        <f>(1+_xlfn.XLOOKUP(INT(($A169-1)/12)+1,'ZC Curve'!$B$8:$B$107,'ZC Curve'!R$9:R$108,,0))^(1/12)-1</f>
        <v>0</v>
      </c>
      <c r="C169" s="77">
        <f>(1+_xlfn.XLOOKUP(INT(($A169-1)/12)+1,'ZC Curve'!$B$8:$B$107,'ZC Curve'!S$9:S$108,,0))^(1/12)-1</f>
        <v>0</v>
      </c>
      <c r="D169" s="77">
        <f>(1+_xlfn.XLOOKUP(INT(($A169-1)/12)+1,'ZC Curve'!$B$8:$B$107,'ZC Curve'!T$9:T$108,,0))^(1/12)-1</f>
        <v>0</v>
      </c>
      <c r="E169" s="57">
        <f t="shared" si="12"/>
        <v>1</v>
      </c>
      <c r="F169" s="57">
        <f t="shared" si="13"/>
        <v>1</v>
      </c>
      <c r="G169" s="58">
        <f t="shared" si="14"/>
        <v>1</v>
      </c>
      <c r="H169" s="129">
        <f>'Table 5 - Liability Cashflows'!AV175</f>
        <v>0</v>
      </c>
    </row>
    <row r="170" spans="1:8" x14ac:dyDescent="0.25">
      <c r="A170" s="123">
        <f t="shared" si="11"/>
        <v>161</v>
      </c>
      <c r="B170" s="77">
        <f>(1+_xlfn.XLOOKUP(INT(($A170-1)/12)+1,'ZC Curve'!$B$8:$B$107,'ZC Curve'!R$9:R$108,,0))^(1/12)-1</f>
        <v>0</v>
      </c>
      <c r="C170" s="77">
        <f>(1+_xlfn.XLOOKUP(INT(($A170-1)/12)+1,'ZC Curve'!$B$8:$B$107,'ZC Curve'!S$9:S$108,,0))^(1/12)-1</f>
        <v>0</v>
      </c>
      <c r="D170" s="77">
        <f>(1+_xlfn.XLOOKUP(INT(($A170-1)/12)+1,'ZC Curve'!$B$8:$B$107,'ZC Curve'!T$9:T$108,,0))^(1/12)-1</f>
        <v>0</v>
      </c>
      <c r="E170" s="57">
        <f t="shared" si="12"/>
        <v>1</v>
      </c>
      <c r="F170" s="57">
        <f t="shared" si="13"/>
        <v>1</v>
      </c>
      <c r="G170" s="58">
        <f t="shared" si="14"/>
        <v>1</v>
      </c>
      <c r="H170" s="129">
        <f>'Table 5 - Liability Cashflows'!AV176</f>
        <v>0</v>
      </c>
    </row>
    <row r="171" spans="1:8" x14ac:dyDescent="0.25">
      <c r="A171" s="123">
        <f t="shared" si="11"/>
        <v>162</v>
      </c>
      <c r="B171" s="77">
        <f>(1+_xlfn.XLOOKUP(INT(($A171-1)/12)+1,'ZC Curve'!$B$8:$B$107,'ZC Curve'!R$9:R$108,,0))^(1/12)-1</f>
        <v>0</v>
      </c>
      <c r="C171" s="77">
        <f>(1+_xlfn.XLOOKUP(INT(($A171-1)/12)+1,'ZC Curve'!$B$8:$B$107,'ZC Curve'!S$9:S$108,,0))^(1/12)-1</f>
        <v>0</v>
      </c>
      <c r="D171" s="77">
        <f>(1+_xlfn.XLOOKUP(INT(($A171-1)/12)+1,'ZC Curve'!$B$8:$B$107,'ZC Curve'!T$9:T$108,,0))^(1/12)-1</f>
        <v>0</v>
      </c>
      <c r="E171" s="57">
        <f t="shared" si="12"/>
        <v>1</v>
      </c>
      <c r="F171" s="57">
        <f t="shared" si="13"/>
        <v>1</v>
      </c>
      <c r="G171" s="58">
        <f t="shared" si="14"/>
        <v>1</v>
      </c>
      <c r="H171" s="129">
        <f>'Table 5 - Liability Cashflows'!AV177</f>
        <v>0</v>
      </c>
    </row>
    <row r="172" spans="1:8" x14ac:dyDescent="0.25">
      <c r="A172" s="123">
        <f t="shared" si="11"/>
        <v>163</v>
      </c>
      <c r="B172" s="77">
        <f>(1+_xlfn.XLOOKUP(INT(($A172-1)/12)+1,'ZC Curve'!$B$8:$B$107,'ZC Curve'!R$9:R$108,,0))^(1/12)-1</f>
        <v>0</v>
      </c>
      <c r="C172" s="77">
        <f>(1+_xlfn.XLOOKUP(INT(($A172-1)/12)+1,'ZC Curve'!$B$8:$B$107,'ZC Curve'!S$9:S$108,,0))^(1/12)-1</f>
        <v>0</v>
      </c>
      <c r="D172" s="77">
        <f>(1+_xlfn.XLOOKUP(INT(($A172-1)/12)+1,'ZC Curve'!$B$8:$B$107,'ZC Curve'!T$9:T$108,,0))^(1/12)-1</f>
        <v>0</v>
      </c>
      <c r="E172" s="57">
        <f t="shared" si="12"/>
        <v>1</v>
      </c>
      <c r="F172" s="57">
        <f t="shared" si="13"/>
        <v>1</v>
      </c>
      <c r="G172" s="58">
        <f t="shared" si="14"/>
        <v>1</v>
      </c>
      <c r="H172" s="129">
        <f>'Table 5 - Liability Cashflows'!AV178</f>
        <v>0</v>
      </c>
    </row>
    <row r="173" spans="1:8" x14ac:dyDescent="0.25">
      <c r="A173" s="123">
        <f t="shared" si="11"/>
        <v>164</v>
      </c>
      <c r="B173" s="77">
        <f>(1+_xlfn.XLOOKUP(INT(($A173-1)/12)+1,'ZC Curve'!$B$8:$B$107,'ZC Curve'!R$9:R$108,,0))^(1/12)-1</f>
        <v>0</v>
      </c>
      <c r="C173" s="77">
        <f>(1+_xlfn.XLOOKUP(INT(($A173-1)/12)+1,'ZC Curve'!$B$8:$B$107,'ZC Curve'!S$9:S$108,,0))^(1/12)-1</f>
        <v>0</v>
      </c>
      <c r="D173" s="77">
        <f>(1+_xlfn.XLOOKUP(INT(($A173-1)/12)+1,'ZC Curve'!$B$8:$B$107,'ZC Curve'!T$9:T$108,,0))^(1/12)-1</f>
        <v>0</v>
      </c>
      <c r="E173" s="57">
        <f t="shared" si="12"/>
        <v>1</v>
      </c>
      <c r="F173" s="57">
        <f t="shared" si="13"/>
        <v>1</v>
      </c>
      <c r="G173" s="58">
        <f t="shared" si="14"/>
        <v>1</v>
      </c>
      <c r="H173" s="129">
        <f>'Table 5 - Liability Cashflows'!AV179</f>
        <v>0</v>
      </c>
    </row>
    <row r="174" spans="1:8" x14ac:dyDescent="0.25">
      <c r="A174" s="123">
        <f t="shared" si="11"/>
        <v>165</v>
      </c>
      <c r="B174" s="77">
        <f>(1+_xlfn.XLOOKUP(INT(($A174-1)/12)+1,'ZC Curve'!$B$8:$B$107,'ZC Curve'!R$9:R$108,,0))^(1/12)-1</f>
        <v>0</v>
      </c>
      <c r="C174" s="77">
        <f>(1+_xlfn.XLOOKUP(INT(($A174-1)/12)+1,'ZC Curve'!$B$8:$B$107,'ZC Curve'!S$9:S$108,,0))^(1/12)-1</f>
        <v>0</v>
      </c>
      <c r="D174" s="77">
        <f>(1+_xlfn.XLOOKUP(INT(($A174-1)/12)+1,'ZC Curve'!$B$8:$B$107,'ZC Curve'!T$9:T$108,,0))^(1/12)-1</f>
        <v>0</v>
      </c>
      <c r="E174" s="57">
        <f t="shared" si="12"/>
        <v>1</v>
      </c>
      <c r="F174" s="57">
        <f t="shared" si="13"/>
        <v>1</v>
      </c>
      <c r="G174" s="58">
        <f t="shared" si="14"/>
        <v>1</v>
      </c>
      <c r="H174" s="129">
        <f>'Table 5 - Liability Cashflows'!AV180</f>
        <v>0</v>
      </c>
    </row>
    <row r="175" spans="1:8" x14ac:dyDescent="0.25">
      <c r="A175" s="123">
        <f t="shared" si="11"/>
        <v>166</v>
      </c>
      <c r="B175" s="77">
        <f>(1+_xlfn.XLOOKUP(INT(($A175-1)/12)+1,'ZC Curve'!$B$8:$B$107,'ZC Curve'!R$9:R$108,,0))^(1/12)-1</f>
        <v>0</v>
      </c>
      <c r="C175" s="77">
        <f>(1+_xlfn.XLOOKUP(INT(($A175-1)/12)+1,'ZC Curve'!$B$8:$B$107,'ZC Curve'!S$9:S$108,,0))^(1/12)-1</f>
        <v>0</v>
      </c>
      <c r="D175" s="77">
        <f>(1+_xlfn.XLOOKUP(INT(($A175-1)/12)+1,'ZC Curve'!$B$8:$B$107,'ZC Curve'!T$9:T$108,,0))^(1/12)-1</f>
        <v>0</v>
      </c>
      <c r="E175" s="57">
        <f t="shared" si="12"/>
        <v>1</v>
      </c>
      <c r="F175" s="57">
        <f t="shared" si="13"/>
        <v>1</v>
      </c>
      <c r="G175" s="58">
        <f t="shared" si="14"/>
        <v>1</v>
      </c>
      <c r="H175" s="129">
        <f>'Table 5 - Liability Cashflows'!AV181</f>
        <v>0</v>
      </c>
    </row>
    <row r="176" spans="1:8" x14ac:dyDescent="0.25">
      <c r="A176" s="123">
        <f t="shared" si="11"/>
        <v>167</v>
      </c>
      <c r="B176" s="77">
        <f>(1+_xlfn.XLOOKUP(INT(($A176-1)/12)+1,'ZC Curve'!$B$8:$B$107,'ZC Curve'!R$9:R$108,,0))^(1/12)-1</f>
        <v>0</v>
      </c>
      <c r="C176" s="77">
        <f>(1+_xlfn.XLOOKUP(INT(($A176-1)/12)+1,'ZC Curve'!$B$8:$B$107,'ZC Curve'!S$9:S$108,,0))^(1/12)-1</f>
        <v>0</v>
      </c>
      <c r="D176" s="77">
        <f>(1+_xlfn.XLOOKUP(INT(($A176-1)/12)+1,'ZC Curve'!$B$8:$B$107,'ZC Curve'!T$9:T$108,,0))^(1/12)-1</f>
        <v>0</v>
      </c>
      <c r="E176" s="57">
        <f t="shared" si="12"/>
        <v>1</v>
      </c>
      <c r="F176" s="57">
        <f t="shared" si="13"/>
        <v>1</v>
      </c>
      <c r="G176" s="58">
        <f t="shared" si="14"/>
        <v>1</v>
      </c>
      <c r="H176" s="129">
        <f>'Table 5 - Liability Cashflows'!AV182</f>
        <v>0</v>
      </c>
    </row>
    <row r="177" spans="1:8" x14ac:dyDescent="0.25">
      <c r="A177" s="123">
        <f t="shared" si="11"/>
        <v>168</v>
      </c>
      <c r="B177" s="77">
        <f>(1+_xlfn.XLOOKUP(INT(($A177-1)/12)+1,'ZC Curve'!$B$8:$B$107,'ZC Curve'!R$9:R$108,,0))^(1/12)-1</f>
        <v>0</v>
      </c>
      <c r="C177" s="77">
        <f>(1+_xlfn.XLOOKUP(INT(($A177-1)/12)+1,'ZC Curve'!$B$8:$B$107,'ZC Curve'!S$9:S$108,,0))^(1/12)-1</f>
        <v>0</v>
      </c>
      <c r="D177" s="77">
        <f>(1+_xlfn.XLOOKUP(INT(($A177-1)/12)+1,'ZC Curve'!$B$8:$B$107,'ZC Curve'!T$9:T$108,,0))^(1/12)-1</f>
        <v>0</v>
      </c>
      <c r="E177" s="57">
        <f t="shared" si="12"/>
        <v>1</v>
      </c>
      <c r="F177" s="57">
        <f t="shared" si="13"/>
        <v>1</v>
      </c>
      <c r="G177" s="58">
        <f t="shared" si="14"/>
        <v>1</v>
      </c>
      <c r="H177" s="129">
        <f>'Table 5 - Liability Cashflows'!AV183</f>
        <v>0</v>
      </c>
    </row>
    <row r="178" spans="1:8" x14ac:dyDescent="0.25">
      <c r="A178" s="123">
        <f t="shared" si="11"/>
        <v>169</v>
      </c>
      <c r="B178" s="77">
        <f>(1+_xlfn.XLOOKUP(INT(($A178-1)/12)+1,'ZC Curve'!$B$8:$B$107,'ZC Curve'!R$9:R$108,,0))^(1/12)-1</f>
        <v>0</v>
      </c>
      <c r="C178" s="77">
        <f>(1+_xlfn.XLOOKUP(INT(($A178-1)/12)+1,'ZC Curve'!$B$8:$B$107,'ZC Curve'!S$9:S$108,,0))^(1/12)-1</f>
        <v>0</v>
      </c>
      <c r="D178" s="77">
        <f>(1+_xlfn.XLOOKUP(INT(($A178-1)/12)+1,'ZC Curve'!$B$8:$B$107,'ZC Curve'!T$9:T$108,,0))^(1/12)-1</f>
        <v>0</v>
      </c>
      <c r="E178" s="57">
        <f t="shared" si="12"/>
        <v>1</v>
      </c>
      <c r="F178" s="57">
        <f t="shared" si="13"/>
        <v>1</v>
      </c>
      <c r="G178" s="58">
        <f t="shared" si="14"/>
        <v>1</v>
      </c>
      <c r="H178" s="129">
        <f>'Table 5 - Liability Cashflows'!AV184</f>
        <v>0</v>
      </c>
    </row>
    <row r="179" spans="1:8" x14ac:dyDescent="0.25">
      <c r="A179" s="123">
        <f t="shared" si="11"/>
        <v>170</v>
      </c>
      <c r="B179" s="77">
        <f>(1+_xlfn.XLOOKUP(INT(($A179-1)/12)+1,'ZC Curve'!$B$8:$B$107,'ZC Curve'!R$9:R$108,,0))^(1/12)-1</f>
        <v>0</v>
      </c>
      <c r="C179" s="77">
        <f>(1+_xlfn.XLOOKUP(INT(($A179-1)/12)+1,'ZC Curve'!$B$8:$B$107,'ZC Curve'!S$9:S$108,,0))^(1/12)-1</f>
        <v>0</v>
      </c>
      <c r="D179" s="77">
        <f>(1+_xlfn.XLOOKUP(INT(($A179-1)/12)+1,'ZC Curve'!$B$8:$B$107,'ZC Curve'!T$9:T$108,,0))^(1/12)-1</f>
        <v>0</v>
      </c>
      <c r="E179" s="57">
        <f t="shared" si="12"/>
        <v>1</v>
      </c>
      <c r="F179" s="57">
        <f t="shared" si="13"/>
        <v>1</v>
      </c>
      <c r="G179" s="58">
        <f t="shared" si="14"/>
        <v>1</v>
      </c>
      <c r="H179" s="129">
        <f>'Table 5 - Liability Cashflows'!AV185</f>
        <v>0</v>
      </c>
    </row>
    <row r="180" spans="1:8" x14ac:dyDescent="0.25">
      <c r="A180" s="123">
        <f t="shared" si="11"/>
        <v>171</v>
      </c>
      <c r="B180" s="77">
        <f>(1+_xlfn.XLOOKUP(INT(($A180-1)/12)+1,'ZC Curve'!$B$8:$B$107,'ZC Curve'!R$9:R$108,,0))^(1/12)-1</f>
        <v>0</v>
      </c>
      <c r="C180" s="77">
        <f>(1+_xlfn.XLOOKUP(INT(($A180-1)/12)+1,'ZC Curve'!$B$8:$B$107,'ZC Curve'!S$9:S$108,,0))^(1/12)-1</f>
        <v>0</v>
      </c>
      <c r="D180" s="77">
        <f>(1+_xlfn.XLOOKUP(INT(($A180-1)/12)+1,'ZC Curve'!$B$8:$B$107,'ZC Curve'!T$9:T$108,,0))^(1/12)-1</f>
        <v>0</v>
      </c>
      <c r="E180" s="57">
        <f t="shared" si="12"/>
        <v>1</v>
      </c>
      <c r="F180" s="57">
        <f t="shared" si="13"/>
        <v>1</v>
      </c>
      <c r="G180" s="58">
        <f t="shared" si="14"/>
        <v>1</v>
      </c>
      <c r="H180" s="129">
        <f>'Table 5 - Liability Cashflows'!AV186</f>
        <v>0</v>
      </c>
    </row>
    <row r="181" spans="1:8" x14ac:dyDescent="0.25">
      <c r="A181" s="123">
        <f t="shared" si="11"/>
        <v>172</v>
      </c>
      <c r="B181" s="77">
        <f>(1+_xlfn.XLOOKUP(INT(($A181-1)/12)+1,'ZC Curve'!$B$8:$B$107,'ZC Curve'!R$9:R$108,,0))^(1/12)-1</f>
        <v>0</v>
      </c>
      <c r="C181" s="77">
        <f>(1+_xlfn.XLOOKUP(INT(($A181-1)/12)+1,'ZC Curve'!$B$8:$B$107,'ZC Curve'!S$9:S$108,,0))^(1/12)-1</f>
        <v>0</v>
      </c>
      <c r="D181" s="77">
        <f>(1+_xlfn.XLOOKUP(INT(($A181-1)/12)+1,'ZC Curve'!$B$8:$B$107,'ZC Curve'!T$9:T$108,,0))^(1/12)-1</f>
        <v>0</v>
      </c>
      <c r="E181" s="57">
        <f t="shared" si="12"/>
        <v>1</v>
      </c>
      <c r="F181" s="57">
        <f t="shared" si="13"/>
        <v>1</v>
      </c>
      <c r="G181" s="58">
        <f t="shared" si="14"/>
        <v>1</v>
      </c>
      <c r="H181" s="129">
        <f>'Table 5 - Liability Cashflows'!AV187</f>
        <v>0</v>
      </c>
    </row>
    <row r="182" spans="1:8" x14ac:dyDescent="0.25">
      <c r="A182" s="123">
        <f t="shared" si="11"/>
        <v>173</v>
      </c>
      <c r="B182" s="77">
        <f>(1+_xlfn.XLOOKUP(INT(($A182-1)/12)+1,'ZC Curve'!$B$8:$B$107,'ZC Curve'!R$9:R$108,,0))^(1/12)-1</f>
        <v>0</v>
      </c>
      <c r="C182" s="77">
        <f>(1+_xlfn.XLOOKUP(INT(($A182-1)/12)+1,'ZC Curve'!$B$8:$B$107,'ZC Curve'!S$9:S$108,,0))^(1/12)-1</f>
        <v>0</v>
      </c>
      <c r="D182" s="77">
        <f>(1+_xlfn.XLOOKUP(INT(($A182-1)/12)+1,'ZC Curve'!$B$8:$B$107,'ZC Curve'!T$9:T$108,,0))^(1/12)-1</f>
        <v>0</v>
      </c>
      <c r="E182" s="57">
        <f t="shared" si="12"/>
        <v>1</v>
      </c>
      <c r="F182" s="57">
        <f t="shared" si="13"/>
        <v>1</v>
      </c>
      <c r="G182" s="58">
        <f t="shared" si="14"/>
        <v>1</v>
      </c>
      <c r="H182" s="129">
        <f>'Table 5 - Liability Cashflows'!AV188</f>
        <v>0</v>
      </c>
    </row>
    <row r="183" spans="1:8" x14ac:dyDescent="0.25">
      <c r="A183" s="123">
        <f t="shared" si="11"/>
        <v>174</v>
      </c>
      <c r="B183" s="77">
        <f>(1+_xlfn.XLOOKUP(INT(($A183-1)/12)+1,'ZC Curve'!$B$8:$B$107,'ZC Curve'!R$9:R$108,,0))^(1/12)-1</f>
        <v>0</v>
      </c>
      <c r="C183" s="77">
        <f>(1+_xlfn.XLOOKUP(INT(($A183-1)/12)+1,'ZC Curve'!$B$8:$B$107,'ZC Curve'!S$9:S$108,,0))^(1/12)-1</f>
        <v>0</v>
      </c>
      <c r="D183" s="77">
        <f>(1+_xlfn.XLOOKUP(INT(($A183-1)/12)+1,'ZC Curve'!$B$8:$B$107,'ZC Curve'!T$9:T$108,,0))^(1/12)-1</f>
        <v>0</v>
      </c>
      <c r="E183" s="57">
        <f t="shared" si="12"/>
        <v>1</v>
      </c>
      <c r="F183" s="57">
        <f t="shared" si="13"/>
        <v>1</v>
      </c>
      <c r="G183" s="58">
        <f t="shared" si="14"/>
        <v>1</v>
      </c>
      <c r="H183" s="129">
        <f>'Table 5 - Liability Cashflows'!AV189</f>
        <v>0</v>
      </c>
    </row>
    <row r="184" spans="1:8" x14ac:dyDescent="0.25">
      <c r="A184" s="123">
        <f t="shared" si="11"/>
        <v>175</v>
      </c>
      <c r="B184" s="77">
        <f>(1+_xlfn.XLOOKUP(INT(($A184-1)/12)+1,'ZC Curve'!$B$8:$B$107,'ZC Curve'!R$9:R$108,,0))^(1/12)-1</f>
        <v>0</v>
      </c>
      <c r="C184" s="77">
        <f>(1+_xlfn.XLOOKUP(INT(($A184-1)/12)+1,'ZC Curve'!$B$8:$B$107,'ZC Curve'!S$9:S$108,,0))^(1/12)-1</f>
        <v>0</v>
      </c>
      <c r="D184" s="77">
        <f>(1+_xlfn.XLOOKUP(INT(($A184-1)/12)+1,'ZC Curve'!$B$8:$B$107,'ZC Curve'!T$9:T$108,,0))^(1/12)-1</f>
        <v>0</v>
      </c>
      <c r="E184" s="57">
        <f t="shared" si="12"/>
        <v>1</v>
      </c>
      <c r="F184" s="57">
        <f t="shared" si="13"/>
        <v>1</v>
      </c>
      <c r="G184" s="58">
        <f t="shared" si="14"/>
        <v>1</v>
      </c>
      <c r="H184" s="129">
        <f>'Table 5 - Liability Cashflows'!AV190</f>
        <v>0</v>
      </c>
    </row>
    <row r="185" spans="1:8" x14ac:dyDescent="0.25">
      <c r="A185" s="123">
        <f t="shared" si="11"/>
        <v>176</v>
      </c>
      <c r="B185" s="77">
        <f>(1+_xlfn.XLOOKUP(INT(($A185-1)/12)+1,'ZC Curve'!$B$8:$B$107,'ZC Curve'!R$9:R$108,,0))^(1/12)-1</f>
        <v>0</v>
      </c>
      <c r="C185" s="77">
        <f>(1+_xlfn.XLOOKUP(INT(($A185-1)/12)+1,'ZC Curve'!$B$8:$B$107,'ZC Curve'!S$9:S$108,,0))^(1/12)-1</f>
        <v>0</v>
      </c>
      <c r="D185" s="77">
        <f>(1+_xlfn.XLOOKUP(INT(($A185-1)/12)+1,'ZC Curve'!$B$8:$B$107,'ZC Curve'!T$9:T$108,,0))^(1/12)-1</f>
        <v>0</v>
      </c>
      <c r="E185" s="57">
        <f t="shared" si="12"/>
        <v>1</v>
      </c>
      <c r="F185" s="57">
        <f t="shared" si="13"/>
        <v>1</v>
      </c>
      <c r="G185" s="58">
        <f t="shared" si="14"/>
        <v>1</v>
      </c>
      <c r="H185" s="129">
        <f>'Table 5 - Liability Cashflows'!AV191</f>
        <v>0</v>
      </c>
    </row>
    <row r="186" spans="1:8" x14ac:dyDescent="0.25">
      <c r="A186" s="123">
        <f t="shared" si="11"/>
        <v>177</v>
      </c>
      <c r="B186" s="77">
        <f>(1+_xlfn.XLOOKUP(INT(($A186-1)/12)+1,'ZC Curve'!$B$8:$B$107,'ZC Curve'!R$9:R$108,,0))^(1/12)-1</f>
        <v>0</v>
      </c>
      <c r="C186" s="77">
        <f>(1+_xlfn.XLOOKUP(INT(($A186-1)/12)+1,'ZC Curve'!$B$8:$B$107,'ZC Curve'!S$9:S$108,,0))^(1/12)-1</f>
        <v>0</v>
      </c>
      <c r="D186" s="77">
        <f>(1+_xlfn.XLOOKUP(INT(($A186-1)/12)+1,'ZC Curve'!$B$8:$B$107,'ZC Curve'!T$9:T$108,,0))^(1/12)-1</f>
        <v>0</v>
      </c>
      <c r="E186" s="57">
        <f t="shared" si="12"/>
        <v>1</v>
      </c>
      <c r="F186" s="57">
        <f t="shared" si="13"/>
        <v>1</v>
      </c>
      <c r="G186" s="58">
        <f t="shared" si="14"/>
        <v>1</v>
      </c>
      <c r="H186" s="129">
        <f>'Table 5 - Liability Cashflows'!AV192</f>
        <v>0</v>
      </c>
    </row>
    <row r="187" spans="1:8" x14ac:dyDescent="0.25">
      <c r="A187" s="123">
        <f t="shared" si="11"/>
        <v>178</v>
      </c>
      <c r="B187" s="77">
        <f>(1+_xlfn.XLOOKUP(INT(($A187-1)/12)+1,'ZC Curve'!$B$8:$B$107,'ZC Curve'!R$9:R$108,,0))^(1/12)-1</f>
        <v>0</v>
      </c>
      <c r="C187" s="77">
        <f>(1+_xlfn.XLOOKUP(INT(($A187-1)/12)+1,'ZC Curve'!$B$8:$B$107,'ZC Curve'!S$9:S$108,,0))^(1/12)-1</f>
        <v>0</v>
      </c>
      <c r="D187" s="77">
        <f>(1+_xlfn.XLOOKUP(INT(($A187-1)/12)+1,'ZC Curve'!$B$8:$B$107,'ZC Curve'!T$9:T$108,,0))^(1/12)-1</f>
        <v>0</v>
      </c>
      <c r="E187" s="57">
        <f t="shared" si="12"/>
        <v>1</v>
      </c>
      <c r="F187" s="57">
        <f t="shared" si="13"/>
        <v>1</v>
      </c>
      <c r="G187" s="58">
        <f t="shared" si="14"/>
        <v>1</v>
      </c>
      <c r="H187" s="129">
        <f>'Table 5 - Liability Cashflows'!AV193</f>
        <v>0</v>
      </c>
    </row>
    <row r="188" spans="1:8" x14ac:dyDescent="0.25">
      <c r="A188" s="123">
        <f t="shared" si="11"/>
        <v>179</v>
      </c>
      <c r="B188" s="77">
        <f>(1+_xlfn.XLOOKUP(INT(($A188-1)/12)+1,'ZC Curve'!$B$8:$B$107,'ZC Curve'!R$9:R$108,,0))^(1/12)-1</f>
        <v>0</v>
      </c>
      <c r="C188" s="77">
        <f>(1+_xlfn.XLOOKUP(INT(($A188-1)/12)+1,'ZC Curve'!$B$8:$B$107,'ZC Curve'!S$9:S$108,,0))^(1/12)-1</f>
        <v>0</v>
      </c>
      <c r="D188" s="77">
        <f>(1+_xlfn.XLOOKUP(INT(($A188-1)/12)+1,'ZC Curve'!$B$8:$B$107,'ZC Curve'!T$9:T$108,,0))^(1/12)-1</f>
        <v>0</v>
      </c>
      <c r="E188" s="57">
        <f t="shared" si="12"/>
        <v>1</v>
      </c>
      <c r="F188" s="57">
        <f t="shared" si="13"/>
        <v>1</v>
      </c>
      <c r="G188" s="58">
        <f t="shared" si="14"/>
        <v>1</v>
      </c>
      <c r="H188" s="129">
        <f>'Table 5 - Liability Cashflows'!AV194</f>
        <v>0</v>
      </c>
    </row>
    <row r="189" spans="1:8" x14ac:dyDescent="0.25">
      <c r="A189" s="123">
        <f t="shared" si="11"/>
        <v>180</v>
      </c>
      <c r="B189" s="77">
        <f>(1+_xlfn.XLOOKUP(INT(($A189-1)/12)+1,'ZC Curve'!$B$8:$B$107,'ZC Curve'!R$9:R$108,,0))^(1/12)-1</f>
        <v>0</v>
      </c>
      <c r="C189" s="77">
        <f>(1+_xlfn.XLOOKUP(INT(($A189-1)/12)+1,'ZC Curve'!$B$8:$B$107,'ZC Curve'!S$9:S$108,,0))^(1/12)-1</f>
        <v>0</v>
      </c>
      <c r="D189" s="77">
        <f>(1+_xlfn.XLOOKUP(INT(($A189-1)/12)+1,'ZC Curve'!$B$8:$B$107,'ZC Curve'!T$9:T$108,,0))^(1/12)-1</f>
        <v>0</v>
      </c>
      <c r="E189" s="57">
        <f t="shared" si="12"/>
        <v>1</v>
      </c>
      <c r="F189" s="57">
        <f t="shared" si="13"/>
        <v>1</v>
      </c>
      <c r="G189" s="58">
        <f t="shared" si="14"/>
        <v>1</v>
      </c>
      <c r="H189" s="129">
        <f>'Table 5 - Liability Cashflows'!AV195</f>
        <v>0</v>
      </c>
    </row>
    <row r="190" spans="1:8" x14ac:dyDescent="0.25">
      <c r="A190" s="123">
        <f t="shared" si="11"/>
        <v>181</v>
      </c>
      <c r="B190" s="77">
        <f>(1+_xlfn.XLOOKUP(INT(($A190-1)/12)+1,'ZC Curve'!$B$8:$B$107,'ZC Curve'!R$9:R$108,,0))^(1/12)-1</f>
        <v>0</v>
      </c>
      <c r="C190" s="77">
        <f>(1+_xlfn.XLOOKUP(INT(($A190-1)/12)+1,'ZC Curve'!$B$8:$B$107,'ZC Curve'!S$9:S$108,,0))^(1/12)-1</f>
        <v>0</v>
      </c>
      <c r="D190" s="77">
        <f>(1+_xlfn.XLOOKUP(INT(($A190-1)/12)+1,'ZC Curve'!$B$8:$B$107,'ZC Curve'!T$9:T$108,,0))^(1/12)-1</f>
        <v>0</v>
      </c>
      <c r="E190" s="57">
        <f t="shared" si="12"/>
        <v>1</v>
      </c>
      <c r="F190" s="57">
        <f t="shared" si="13"/>
        <v>1</v>
      </c>
      <c r="G190" s="58">
        <f t="shared" si="14"/>
        <v>1</v>
      </c>
      <c r="H190" s="129">
        <f>'Table 5 - Liability Cashflows'!AV196</f>
        <v>0</v>
      </c>
    </row>
    <row r="191" spans="1:8" x14ac:dyDescent="0.25">
      <c r="A191" s="123">
        <f t="shared" si="11"/>
        <v>182</v>
      </c>
      <c r="B191" s="77">
        <f>(1+_xlfn.XLOOKUP(INT(($A191-1)/12)+1,'ZC Curve'!$B$8:$B$107,'ZC Curve'!R$9:R$108,,0))^(1/12)-1</f>
        <v>0</v>
      </c>
      <c r="C191" s="77">
        <f>(1+_xlfn.XLOOKUP(INT(($A191-1)/12)+1,'ZC Curve'!$B$8:$B$107,'ZC Curve'!S$9:S$108,,0))^(1/12)-1</f>
        <v>0</v>
      </c>
      <c r="D191" s="77">
        <f>(1+_xlfn.XLOOKUP(INT(($A191-1)/12)+1,'ZC Curve'!$B$8:$B$107,'ZC Curve'!T$9:T$108,,0))^(1/12)-1</f>
        <v>0</v>
      </c>
      <c r="E191" s="57">
        <f t="shared" si="12"/>
        <v>1</v>
      </c>
      <c r="F191" s="57">
        <f t="shared" si="13"/>
        <v>1</v>
      </c>
      <c r="G191" s="58">
        <f t="shared" si="14"/>
        <v>1</v>
      </c>
      <c r="H191" s="129">
        <f>'Table 5 - Liability Cashflows'!AV197</f>
        <v>0</v>
      </c>
    </row>
    <row r="192" spans="1:8" x14ac:dyDescent="0.25">
      <c r="A192" s="123">
        <f t="shared" si="11"/>
        <v>183</v>
      </c>
      <c r="B192" s="77">
        <f>(1+_xlfn.XLOOKUP(INT(($A192-1)/12)+1,'ZC Curve'!$B$8:$B$107,'ZC Curve'!R$9:R$108,,0))^(1/12)-1</f>
        <v>0</v>
      </c>
      <c r="C192" s="77">
        <f>(1+_xlfn.XLOOKUP(INT(($A192-1)/12)+1,'ZC Curve'!$B$8:$B$107,'ZC Curve'!S$9:S$108,,0))^(1/12)-1</f>
        <v>0</v>
      </c>
      <c r="D192" s="77">
        <f>(1+_xlfn.XLOOKUP(INT(($A192-1)/12)+1,'ZC Curve'!$B$8:$B$107,'ZC Curve'!T$9:T$108,,0))^(1/12)-1</f>
        <v>0</v>
      </c>
      <c r="E192" s="57">
        <f t="shared" si="12"/>
        <v>1</v>
      </c>
      <c r="F192" s="57">
        <f t="shared" si="13"/>
        <v>1</v>
      </c>
      <c r="G192" s="58">
        <f t="shared" si="14"/>
        <v>1</v>
      </c>
      <c r="H192" s="129">
        <f>'Table 5 - Liability Cashflows'!AV198</f>
        <v>0</v>
      </c>
    </row>
    <row r="193" spans="1:8" x14ac:dyDescent="0.25">
      <c r="A193" s="123">
        <f t="shared" si="11"/>
        <v>184</v>
      </c>
      <c r="B193" s="77">
        <f>(1+_xlfn.XLOOKUP(INT(($A193-1)/12)+1,'ZC Curve'!$B$8:$B$107,'ZC Curve'!R$9:R$108,,0))^(1/12)-1</f>
        <v>0</v>
      </c>
      <c r="C193" s="77">
        <f>(1+_xlfn.XLOOKUP(INT(($A193-1)/12)+1,'ZC Curve'!$B$8:$B$107,'ZC Curve'!S$9:S$108,,0))^(1/12)-1</f>
        <v>0</v>
      </c>
      <c r="D193" s="77">
        <f>(1+_xlfn.XLOOKUP(INT(($A193-1)/12)+1,'ZC Curve'!$B$8:$B$107,'ZC Curve'!T$9:T$108,,0))^(1/12)-1</f>
        <v>0</v>
      </c>
      <c r="E193" s="57">
        <f t="shared" si="12"/>
        <v>1</v>
      </c>
      <c r="F193" s="57">
        <f t="shared" si="13"/>
        <v>1</v>
      </c>
      <c r="G193" s="58">
        <f t="shared" si="14"/>
        <v>1</v>
      </c>
      <c r="H193" s="129">
        <f>'Table 5 - Liability Cashflows'!AV199</f>
        <v>0</v>
      </c>
    </row>
    <row r="194" spans="1:8" x14ac:dyDescent="0.25">
      <c r="A194" s="123">
        <f t="shared" si="11"/>
        <v>185</v>
      </c>
      <c r="B194" s="77">
        <f>(1+_xlfn.XLOOKUP(INT(($A194-1)/12)+1,'ZC Curve'!$B$8:$B$107,'ZC Curve'!R$9:R$108,,0))^(1/12)-1</f>
        <v>0</v>
      </c>
      <c r="C194" s="77">
        <f>(1+_xlfn.XLOOKUP(INT(($A194-1)/12)+1,'ZC Curve'!$B$8:$B$107,'ZC Curve'!S$9:S$108,,0))^(1/12)-1</f>
        <v>0</v>
      </c>
      <c r="D194" s="77">
        <f>(1+_xlfn.XLOOKUP(INT(($A194-1)/12)+1,'ZC Curve'!$B$8:$B$107,'ZC Curve'!T$9:T$108,,0))^(1/12)-1</f>
        <v>0</v>
      </c>
      <c r="E194" s="57">
        <f t="shared" si="12"/>
        <v>1</v>
      </c>
      <c r="F194" s="57">
        <f t="shared" si="13"/>
        <v>1</v>
      </c>
      <c r="G194" s="58">
        <f t="shared" si="14"/>
        <v>1</v>
      </c>
      <c r="H194" s="129">
        <f>'Table 5 - Liability Cashflows'!AV200</f>
        <v>0</v>
      </c>
    </row>
    <row r="195" spans="1:8" x14ac:dyDescent="0.25">
      <c r="A195" s="123">
        <f t="shared" si="11"/>
        <v>186</v>
      </c>
      <c r="B195" s="77">
        <f>(1+_xlfn.XLOOKUP(INT(($A195-1)/12)+1,'ZC Curve'!$B$8:$B$107,'ZC Curve'!R$9:R$108,,0))^(1/12)-1</f>
        <v>0</v>
      </c>
      <c r="C195" s="77">
        <f>(1+_xlfn.XLOOKUP(INT(($A195-1)/12)+1,'ZC Curve'!$B$8:$B$107,'ZC Curve'!S$9:S$108,,0))^(1/12)-1</f>
        <v>0</v>
      </c>
      <c r="D195" s="77">
        <f>(1+_xlfn.XLOOKUP(INT(($A195-1)/12)+1,'ZC Curve'!$B$8:$B$107,'ZC Curve'!T$9:T$108,,0))^(1/12)-1</f>
        <v>0</v>
      </c>
      <c r="E195" s="57">
        <f t="shared" si="12"/>
        <v>1</v>
      </c>
      <c r="F195" s="57">
        <f t="shared" si="13"/>
        <v>1</v>
      </c>
      <c r="G195" s="58">
        <f t="shared" si="14"/>
        <v>1</v>
      </c>
      <c r="H195" s="129">
        <f>'Table 5 - Liability Cashflows'!AV201</f>
        <v>0</v>
      </c>
    </row>
    <row r="196" spans="1:8" x14ac:dyDescent="0.25">
      <c r="A196" s="123">
        <f t="shared" si="11"/>
        <v>187</v>
      </c>
      <c r="B196" s="77">
        <f>(1+_xlfn.XLOOKUP(INT(($A196-1)/12)+1,'ZC Curve'!$B$8:$B$107,'ZC Curve'!R$9:R$108,,0))^(1/12)-1</f>
        <v>0</v>
      </c>
      <c r="C196" s="77">
        <f>(1+_xlfn.XLOOKUP(INT(($A196-1)/12)+1,'ZC Curve'!$B$8:$B$107,'ZC Curve'!S$9:S$108,,0))^(1/12)-1</f>
        <v>0</v>
      </c>
      <c r="D196" s="77">
        <f>(1+_xlfn.XLOOKUP(INT(($A196-1)/12)+1,'ZC Curve'!$B$8:$B$107,'ZC Curve'!T$9:T$108,,0))^(1/12)-1</f>
        <v>0</v>
      </c>
      <c r="E196" s="57">
        <f t="shared" si="12"/>
        <v>1</v>
      </c>
      <c r="F196" s="57">
        <f t="shared" si="13"/>
        <v>1</v>
      </c>
      <c r="G196" s="58">
        <f t="shared" si="14"/>
        <v>1</v>
      </c>
      <c r="H196" s="129">
        <f>'Table 5 - Liability Cashflows'!AV202</f>
        <v>0</v>
      </c>
    </row>
    <row r="197" spans="1:8" x14ac:dyDescent="0.25">
      <c r="A197" s="123">
        <f t="shared" si="11"/>
        <v>188</v>
      </c>
      <c r="B197" s="77">
        <f>(1+_xlfn.XLOOKUP(INT(($A197-1)/12)+1,'ZC Curve'!$B$8:$B$107,'ZC Curve'!R$9:R$108,,0))^(1/12)-1</f>
        <v>0</v>
      </c>
      <c r="C197" s="77">
        <f>(1+_xlfn.XLOOKUP(INT(($A197-1)/12)+1,'ZC Curve'!$B$8:$B$107,'ZC Curve'!S$9:S$108,,0))^(1/12)-1</f>
        <v>0</v>
      </c>
      <c r="D197" s="77">
        <f>(1+_xlfn.XLOOKUP(INT(($A197-1)/12)+1,'ZC Curve'!$B$8:$B$107,'ZC Curve'!T$9:T$108,,0))^(1/12)-1</f>
        <v>0</v>
      </c>
      <c r="E197" s="57">
        <f t="shared" si="12"/>
        <v>1</v>
      </c>
      <c r="F197" s="57">
        <f t="shared" si="13"/>
        <v>1</v>
      </c>
      <c r="G197" s="58">
        <f t="shared" si="14"/>
        <v>1</v>
      </c>
      <c r="H197" s="129">
        <f>'Table 5 - Liability Cashflows'!AV203</f>
        <v>0</v>
      </c>
    </row>
    <row r="198" spans="1:8" x14ac:dyDescent="0.25">
      <c r="A198" s="123">
        <f t="shared" si="11"/>
        <v>189</v>
      </c>
      <c r="B198" s="77">
        <f>(1+_xlfn.XLOOKUP(INT(($A198-1)/12)+1,'ZC Curve'!$B$8:$B$107,'ZC Curve'!R$9:R$108,,0))^(1/12)-1</f>
        <v>0</v>
      </c>
      <c r="C198" s="77">
        <f>(1+_xlfn.XLOOKUP(INT(($A198-1)/12)+1,'ZC Curve'!$B$8:$B$107,'ZC Curve'!S$9:S$108,,0))^(1/12)-1</f>
        <v>0</v>
      </c>
      <c r="D198" s="77">
        <f>(1+_xlfn.XLOOKUP(INT(($A198-1)/12)+1,'ZC Curve'!$B$8:$B$107,'ZC Curve'!T$9:T$108,,0))^(1/12)-1</f>
        <v>0</v>
      </c>
      <c r="E198" s="57">
        <f t="shared" si="12"/>
        <v>1</v>
      </c>
      <c r="F198" s="57">
        <f t="shared" si="13"/>
        <v>1</v>
      </c>
      <c r="G198" s="58">
        <f t="shared" si="14"/>
        <v>1</v>
      </c>
      <c r="H198" s="129">
        <f>'Table 5 - Liability Cashflows'!AV204</f>
        <v>0</v>
      </c>
    </row>
    <row r="199" spans="1:8" x14ac:dyDescent="0.25">
      <c r="A199" s="123">
        <f t="shared" si="11"/>
        <v>190</v>
      </c>
      <c r="B199" s="77">
        <f>(1+_xlfn.XLOOKUP(INT(($A199-1)/12)+1,'ZC Curve'!$B$8:$B$107,'ZC Curve'!R$9:R$108,,0))^(1/12)-1</f>
        <v>0</v>
      </c>
      <c r="C199" s="77">
        <f>(1+_xlfn.XLOOKUP(INT(($A199-1)/12)+1,'ZC Curve'!$B$8:$B$107,'ZC Curve'!S$9:S$108,,0))^(1/12)-1</f>
        <v>0</v>
      </c>
      <c r="D199" s="77">
        <f>(1+_xlfn.XLOOKUP(INT(($A199-1)/12)+1,'ZC Curve'!$B$8:$B$107,'ZC Curve'!T$9:T$108,,0))^(1/12)-1</f>
        <v>0</v>
      </c>
      <c r="E199" s="57">
        <f t="shared" si="12"/>
        <v>1</v>
      </c>
      <c r="F199" s="57">
        <f t="shared" si="13"/>
        <v>1</v>
      </c>
      <c r="G199" s="58">
        <f t="shared" si="14"/>
        <v>1</v>
      </c>
      <c r="H199" s="129">
        <f>'Table 5 - Liability Cashflows'!AV205</f>
        <v>0</v>
      </c>
    </row>
    <row r="200" spans="1:8" x14ac:dyDescent="0.25">
      <c r="A200" s="123">
        <f t="shared" si="11"/>
        <v>191</v>
      </c>
      <c r="B200" s="77">
        <f>(1+_xlfn.XLOOKUP(INT(($A200-1)/12)+1,'ZC Curve'!$B$8:$B$107,'ZC Curve'!R$9:R$108,,0))^(1/12)-1</f>
        <v>0</v>
      </c>
      <c r="C200" s="77">
        <f>(1+_xlfn.XLOOKUP(INT(($A200-1)/12)+1,'ZC Curve'!$B$8:$B$107,'ZC Curve'!S$9:S$108,,0))^(1/12)-1</f>
        <v>0</v>
      </c>
      <c r="D200" s="77">
        <f>(1+_xlfn.XLOOKUP(INT(($A200-1)/12)+1,'ZC Curve'!$B$8:$B$107,'ZC Curve'!T$9:T$108,,0))^(1/12)-1</f>
        <v>0</v>
      </c>
      <c r="E200" s="57">
        <f t="shared" si="12"/>
        <v>1</v>
      </c>
      <c r="F200" s="57">
        <f t="shared" si="13"/>
        <v>1</v>
      </c>
      <c r="G200" s="58">
        <f t="shared" si="14"/>
        <v>1</v>
      </c>
      <c r="H200" s="129">
        <f>'Table 5 - Liability Cashflows'!AV206</f>
        <v>0</v>
      </c>
    </row>
    <row r="201" spans="1:8" x14ac:dyDescent="0.25">
      <c r="A201" s="123">
        <f t="shared" si="11"/>
        <v>192</v>
      </c>
      <c r="B201" s="77">
        <f>(1+_xlfn.XLOOKUP(INT(($A201-1)/12)+1,'ZC Curve'!$B$8:$B$107,'ZC Curve'!R$9:R$108,,0))^(1/12)-1</f>
        <v>0</v>
      </c>
      <c r="C201" s="77">
        <f>(1+_xlfn.XLOOKUP(INT(($A201-1)/12)+1,'ZC Curve'!$B$8:$B$107,'ZC Curve'!S$9:S$108,,0))^(1/12)-1</f>
        <v>0</v>
      </c>
      <c r="D201" s="77">
        <f>(1+_xlfn.XLOOKUP(INT(($A201-1)/12)+1,'ZC Curve'!$B$8:$B$107,'ZC Curve'!T$9:T$108,,0))^(1/12)-1</f>
        <v>0</v>
      </c>
      <c r="E201" s="57">
        <f t="shared" si="12"/>
        <v>1</v>
      </c>
      <c r="F201" s="57">
        <f t="shared" si="13"/>
        <v>1</v>
      </c>
      <c r="G201" s="58">
        <f t="shared" si="14"/>
        <v>1</v>
      </c>
      <c r="H201" s="129">
        <f>'Table 5 - Liability Cashflows'!AV207</f>
        <v>0</v>
      </c>
    </row>
    <row r="202" spans="1:8" x14ac:dyDescent="0.25">
      <c r="A202" s="123">
        <f t="shared" si="11"/>
        <v>193</v>
      </c>
      <c r="B202" s="77">
        <f>(1+_xlfn.XLOOKUP(INT(($A202-1)/12)+1,'ZC Curve'!$B$8:$B$107,'ZC Curve'!R$9:R$108,,0))^(1/12)-1</f>
        <v>0</v>
      </c>
      <c r="C202" s="77">
        <f>(1+_xlfn.XLOOKUP(INT(($A202-1)/12)+1,'ZC Curve'!$B$8:$B$107,'ZC Curve'!S$9:S$108,,0))^(1/12)-1</f>
        <v>0</v>
      </c>
      <c r="D202" s="77">
        <f>(1+_xlfn.XLOOKUP(INT(($A202-1)/12)+1,'ZC Curve'!$B$8:$B$107,'ZC Curve'!T$9:T$108,,0))^(1/12)-1</f>
        <v>0</v>
      </c>
      <c r="E202" s="57">
        <f t="shared" si="12"/>
        <v>1</v>
      </c>
      <c r="F202" s="57">
        <f t="shared" si="13"/>
        <v>1</v>
      </c>
      <c r="G202" s="58">
        <f t="shared" si="14"/>
        <v>1</v>
      </c>
      <c r="H202" s="129">
        <f>'Table 5 - Liability Cashflows'!AV208</f>
        <v>0</v>
      </c>
    </row>
    <row r="203" spans="1:8" x14ac:dyDescent="0.25">
      <c r="A203" s="123">
        <f t="shared" si="11"/>
        <v>194</v>
      </c>
      <c r="B203" s="77">
        <f>(1+_xlfn.XLOOKUP(INT(($A203-1)/12)+1,'ZC Curve'!$B$8:$B$107,'ZC Curve'!R$9:R$108,,0))^(1/12)-1</f>
        <v>0</v>
      </c>
      <c r="C203" s="77">
        <f>(1+_xlfn.XLOOKUP(INT(($A203-1)/12)+1,'ZC Curve'!$B$8:$B$107,'ZC Curve'!S$9:S$108,,0))^(1/12)-1</f>
        <v>0</v>
      </c>
      <c r="D203" s="77">
        <f>(1+_xlfn.XLOOKUP(INT(($A203-1)/12)+1,'ZC Curve'!$B$8:$B$107,'ZC Curve'!T$9:T$108,,0))^(1/12)-1</f>
        <v>0</v>
      </c>
      <c r="E203" s="57">
        <f t="shared" si="12"/>
        <v>1</v>
      </c>
      <c r="F203" s="57">
        <f t="shared" si="13"/>
        <v>1</v>
      </c>
      <c r="G203" s="58">
        <f t="shared" si="14"/>
        <v>1</v>
      </c>
      <c r="H203" s="129">
        <f>'Table 5 - Liability Cashflows'!AV209</f>
        <v>0</v>
      </c>
    </row>
    <row r="204" spans="1:8" x14ac:dyDescent="0.25">
      <c r="A204" s="123">
        <f t="shared" ref="A204:A267" si="15">A203+1</f>
        <v>195</v>
      </c>
      <c r="B204" s="77">
        <f>(1+_xlfn.XLOOKUP(INT(($A204-1)/12)+1,'ZC Curve'!$B$8:$B$107,'ZC Curve'!R$9:R$108,,0))^(1/12)-1</f>
        <v>0</v>
      </c>
      <c r="C204" s="77">
        <f>(1+_xlfn.XLOOKUP(INT(($A204-1)/12)+1,'ZC Curve'!$B$8:$B$107,'ZC Curve'!S$9:S$108,,0))^(1/12)-1</f>
        <v>0</v>
      </c>
      <c r="D204" s="77">
        <f>(1+_xlfn.XLOOKUP(INT(($A204-1)/12)+1,'ZC Curve'!$B$8:$B$107,'ZC Curve'!T$9:T$108,,0))^(1/12)-1</f>
        <v>0</v>
      </c>
      <c r="E204" s="57">
        <f t="shared" ref="E204:E267" si="16">E203/(1+B204)</f>
        <v>1</v>
      </c>
      <c r="F204" s="57">
        <f t="shared" ref="F204:F267" si="17">F203/(1+C204)</f>
        <v>1</v>
      </c>
      <c r="G204" s="58">
        <f t="shared" ref="G204:G267" si="18">G203/(1+D204)</f>
        <v>1</v>
      </c>
      <c r="H204" s="129">
        <f>'Table 5 - Liability Cashflows'!AV210</f>
        <v>0</v>
      </c>
    </row>
    <row r="205" spans="1:8" x14ac:dyDescent="0.25">
      <c r="A205" s="123">
        <f t="shared" si="15"/>
        <v>196</v>
      </c>
      <c r="B205" s="77">
        <f>(1+_xlfn.XLOOKUP(INT(($A205-1)/12)+1,'ZC Curve'!$B$8:$B$107,'ZC Curve'!R$9:R$108,,0))^(1/12)-1</f>
        <v>0</v>
      </c>
      <c r="C205" s="77">
        <f>(1+_xlfn.XLOOKUP(INT(($A205-1)/12)+1,'ZC Curve'!$B$8:$B$107,'ZC Curve'!S$9:S$108,,0))^(1/12)-1</f>
        <v>0</v>
      </c>
      <c r="D205" s="77">
        <f>(1+_xlfn.XLOOKUP(INT(($A205-1)/12)+1,'ZC Curve'!$B$8:$B$107,'ZC Curve'!T$9:T$108,,0))^(1/12)-1</f>
        <v>0</v>
      </c>
      <c r="E205" s="57">
        <f t="shared" si="16"/>
        <v>1</v>
      </c>
      <c r="F205" s="57">
        <f t="shared" si="17"/>
        <v>1</v>
      </c>
      <c r="G205" s="58">
        <f t="shared" si="18"/>
        <v>1</v>
      </c>
      <c r="H205" s="129">
        <f>'Table 5 - Liability Cashflows'!AV211</f>
        <v>0</v>
      </c>
    </row>
    <row r="206" spans="1:8" x14ac:dyDescent="0.25">
      <c r="A206" s="123">
        <f t="shared" si="15"/>
        <v>197</v>
      </c>
      <c r="B206" s="77">
        <f>(1+_xlfn.XLOOKUP(INT(($A206-1)/12)+1,'ZC Curve'!$B$8:$B$107,'ZC Curve'!R$9:R$108,,0))^(1/12)-1</f>
        <v>0</v>
      </c>
      <c r="C206" s="77">
        <f>(1+_xlfn.XLOOKUP(INT(($A206-1)/12)+1,'ZC Curve'!$B$8:$B$107,'ZC Curve'!S$9:S$108,,0))^(1/12)-1</f>
        <v>0</v>
      </c>
      <c r="D206" s="77">
        <f>(1+_xlfn.XLOOKUP(INT(($A206-1)/12)+1,'ZC Curve'!$B$8:$B$107,'ZC Curve'!T$9:T$108,,0))^(1/12)-1</f>
        <v>0</v>
      </c>
      <c r="E206" s="57">
        <f t="shared" si="16"/>
        <v>1</v>
      </c>
      <c r="F206" s="57">
        <f t="shared" si="17"/>
        <v>1</v>
      </c>
      <c r="G206" s="58">
        <f t="shared" si="18"/>
        <v>1</v>
      </c>
      <c r="H206" s="129">
        <f>'Table 5 - Liability Cashflows'!AV212</f>
        <v>0</v>
      </c>
    </row>
    <row r="207" spans="1:8" x14ac:dyDescent="0.25">
      <c r="A207" s="123">
        <f t="shared" si="15"/>
        <v>198</v>
      </c>
      <c r="B207" s="77">
        <f>(1+_xlfn.XLOOKUP(INT(($A207-1)/12)+1,'ZC Curve'!$B$8:$B$107,'ZC Curve'!R$9:R$108,,0))^(1/12)-1</f>
        <v>0</v>
      </c>
      <c r="C207" s="77">
        <f>(1+_xlfn.XLOOKUP(INT(($A207-1)/12)+1,'ZC Curve'!$B$8:$B$107,'ZC Curve'!S$9:S$108,,0))^(1/12)-1</f>
        <v>0</v>
      </c>
      <c r="D207" s="77">
        <f>(1+_xlfn.XLOOKUP(INT(($A207-1)/12)+1,'ZC Curve'!$B$8:$B$107,'ZC Curve'!T$9:T$108,,0))^(1/12)-1</f>
        <v>0</v>
      </c>
      <c r="E207" s="57">
        <f t="shared" si="16"/>
        <v>1</v>
      </c>
      <c r="F207" s="57">
        <f t="shared" si="17"/>
        <v>1</v>
      </c>
      <c r="G207" s="58">
        <f t="shared" si="18"/>
        <v>1</v>
      </c>
      <c r="H207" s="129">
        <f>'Table 5 - Liability Cashflows'!AV213</f>
        <v>0</v>
      </c>
    </row>
    <row r="208" spans="1:8" x14ac:dyDescent="0.25">
      <c r="A208" s="123">
        <f t="shared" si="15"/>
        <v>199</v>
      </c>
      <c r="B208" s="77">
        <f>(1+_xlfn.XLOOKUP(INT(($A208-1)/12)+1,'ZC Curve'!$B$8:$B$107,'ZC Curve'!R$9:R$108,,0))^(1/12)-1</f>
        <v>0</v>
      </c>
      <c r="C208" s="77">
        <f>(1+_xlfn.XLOOKUP(INT(($A208-1)/12)+1,'ZC Curve'!$B$8:$B$107,'ZC Curve'!S$9:S$108,,0))^(1/12)-1</f>
        <v>0</v>
      </c>
      <c r="D208" s="77">
        <f>(1+_xlfn.XLOOKUP(INT(($A208-1)/12)+1,'ZC Curve'!$B$8:$B$107,'ZC Curve'!T$9:T$108,,0))^(1/12)-1</f>
        <v>0</v>
      </c>
      <c r="E208" s="57">
        <f t="shared" si="16"/>
        <v>1</v>
      </c>
      <c r="F208" s="57">
        <f t="shared" si="17"/>
        <v>1</v>
      </c>
      <c r="G208" s="58">
        <f t="shared" si="18"/>
        <v>1</v>
      </c>
      <c r="H208" s="129">
        <f>'Table 5 - Liability Cashflows'!AV214</f>
        <v>0</v>
      </c>
    </row>
    <row r="209" spans="1:8" x14ac:dyDescent="0.25">
      <c r="A209" s="123">
        <f t="shared" si="15"/>
        <v>200</v>
      </c>
      <c r="B209" s="77">
        <f>(1+_xlfn.XLOOKUP(INT(($A209-1)/12)+1,'ZC Curve'!$B$8:$B$107,'ZC Curve'!R$9:R$108,,0))^(1/12)-1</f>
        <v>0</v>
      </c>
      <c r="C209" s="77">
        <f>(1+_xlfn.XLOOKUP(INT(($A209-1)/12)+1,'ZC Curve'!$B$8:$B$107,'ZC Curve'!S$9:S$108,,0))^(1/12)-1</f>
        <v>0</v>
      </c>
      <c r="D209" s="77">
        <f>(1+_xlfn.XLOOKUP(INT(($A209-1)/12)+1,'ZC Curve'!$B$8:$B$107,'ZC Curve'!T$9:T$108,,0))^(1/12)-1</f>
        <v>0</v>
      </c>
      <c r="E209" s="57">
        <f t="shared" si="16"/>
        <v>1</v>
      </c>
      <c r="F209" s="57">
        <f t="shared" si="17"/>
        <v>1</v>
      </c>
      <c r="G209" s="58">
        <f t="shared" si="18"/>
        <v>1</v>
      </c>
      <c r="H209" s="129">
        <f>'Table 5 - Liability Cashflows'!AV215</f>
        <v>0</v>
      </c>
    </row>
    <row r="210" spans="1:8" x14ac:dyDescent="0.25">
      <c r="A210" s="123">
        <f t="shared" si="15"/>
        <v>201</v>
      </c>
      <c r="B210" s="77">
        <f>(1+_xlfn.XLOOKUP(INT(($A210-1)/12)+1,'ZC Curve'!$B$8:$B$107,'ZC Curve'!R$9:R$108,,0))^(1/12)-1</f>
        <v>0</v>
      </c>
      <c r="C210" s="77">
        <f>(1+_xlfn.XLOOKUP(INT(($A210-1)/12)+1,'ZC Curve'!$B$8:$B$107,'ZC Curve'!S$9:S$108,,0))^(1/12)-1</f>
        <v>0</v>
      </c>
      <c r="D210" s="77">
        <f>(1+_xlfn.XLOOKUP(INT(($A210-1)/12)+1,'ZC Curve'!$B$8:$B$107,'ZC Curve'!T$9:T$108,,0))^(1/12)-1</f>
        <v>0</v>
      </c>
      <c r="E210" s="57">
        <f t="shared" si="16"/>
        <v>1</v>
      </c>
      <c r="F210" s="57">
        <f t="shared" si="17"/>
        <v>1</v>
      </c>
      <c r="G210" s="58">
        <f t="shared" si="18"/>
        <v>1</v>
      </c>
      <c r="H210" s="129">
        <f>'Table 5 - Liability Cashflows'!AV216</f>
        <v>0</v>
      </c>
    </row>
    <row r="211" spans="1:8" x14ac:dyDescent="0.25">
      <c r="A211" s="123">
        <f t="shared" si="15"/>
        <v>202</v>
      </c>
      <c r="B211" s="77">
        <f>(1+_xlfn.XLOOKUP(INT(($A211-1)/12)+1,'ZC Curve'!$B$8:$B$107,'ZC Curve'!R$9:R$108,,0))^(1/12)-1</f>
        <v>0</v>
      </c>
      <c r="C211" s="77">
        <f>(1+_xlfn.XLOOKUP(INT(($A211-1)/12)+1,'ZC Curve'!$B$8:$B$107,'ZC Curve'!S$9:S$108,,0))^(1/12)-1</f>
        <v>0</v>
      </c>
      <c r="D211" s="77">
        <f>(1+_xlfn.XLOOKUP(INT(($A211-1)/12)+1,'ZC Curve'!$B$8:$B$107,'ZC Curve'!T$9:T$108,,0))^(1/12)-1</f>
        <v>0</v>
      </c>
      <c r="E211" s="57">
        <f t="shared" si="16"/>
        <v>1</v>
      </c>
      <c r="F211" s="57">
        <f t="shared" si="17"/>
        <v>1</v>
      </c>
      <c r="G211" s="58">
        <f t="shared" si="18"/>
        <v>1</v>
      </c>
      <c r="H211" s="129">
        <f>'Table 5 - Liability Cashflows'!AV217</f>
        <v>0</v>
      </c>
    </row>
    <row r="212" spans="1:8" x14ac:dyDescent="0.25">
      <c r="A212" s="123">
        <f t="shared" si="15"/>
        <v>203</v>
      </c>
      <c r="B212" s="77">
        <f>(1+_xlfn.XLOOKUP(INT(($A212-1)/12)+1,'ZC Curve'!$B$8:$B$107,'ZC Curve'!R$9:R$108,,0))^(1/12)-1</f>
        <v>0</v>
      </c>
      <c r="C212" s="77">
        <f>(1+_xlfn.XLOOKUP(INT(($A212-1)/12)+1,'ZC Curve'!$B$8:$B$107,'ZC Curve'!S$9:S$108,,0))^(1/12)-1</f>
        <v>0</v>
      </c>
      <c r="D212" s="77">
        <f>(1+_xlfn.XLOOKUP(INT(($A212-1)/12)+1,'ZC Curve'!$B$8:$B$107,'ZC Curve'!T$9:T$108,,0))^(1/12)-1</f>
        <v>0</v>
      </c>
      <c r="E212" s="57">
        <f t="shared" si="16"/>
        <v>1</v>
      </c>
      <c r="F212" s="57">
        <f t="shared" si="17"/>
        <v>1</v>
      </c>
      <c r="G212" s="58">
        <f t="shared" si="18"/>
        <v>1</v>
      </c>
      <c r="H212" s="129">
        <f>'Table 5 - Liability Cashflows'!AV218</f>
        <v>0</v>
      </c>
    </row>
    <row r="213" spans="1:8" x14ac:dyDescent="0.25">
      <c r="A213" s="123">
        <f t="shared" si="15"/>
        <v>204</v>
      </c>
      <c r="B213" s="77">
        <f>(1+_xlfn.XLOOKUP(INT(($A213-1)/12)+1,'ZC Curve'!$B$8:$B$107,'ZC Curve'!R$9:R$108,,0))^(1/12)-1</f>
        <v>0</v>
      </c>
      <c r="C213" s="77">
        <f>(1+_xlfn.XLOOKUP(INT(($A213-1)/12)+1,'ZC Curve'!$B$8:$B$107,'ZC Curve'!S$9:S$108,,0))^(1/12)-1</f>
        <v>0</v>
      </c>
      <c r="D213" s="77">
        <f>(1+_xlfn.XLOOKUP(INT(($A213-1)/12)+1,'ZC Curve'!$B$8:$B$107,'ZC Curve'!T$9:T$108,,0))^(1/12)-1</f>
        <v>0</v>
      </c>
      <c r="E213" s="57">
        <f t="shared" si="16"/>
        <v>1</v>
      </c>
      <c r="F213" s="57">
        <f t="shared" si="17"/>
        <v>1</v>
      </c>
      <c r="G213" s="58">
        <f t="shared" si="18"/>
        <v>1</v>
      </c>
      <c r="H213" s="129">
        <f>'Table 5 - Liability Cashflows'!AV219</f>
        <v>0</v>
      </c>
    </row>
    <row r="214" spans="1:8" x14ac:dyDescent="0.25">
      <c r="A214" s="123">
        <f t="shared" si="15"/>
        <v>205</v>
      </c>
      <c r="B214" s="77">
        <f>(1+_xlfn.XLOOKUP(INT(($A214-1)/12)+1,'ZC Curve'!$B$8:$B$107,'ZC Curve'!R$9:R$108,,0))^(1/12)-1</f>
        <v>0</v>
      </c>
      <c r="C214" s="77">
        <f>(1+_xlfn.XLOOKUP(INT(($A214-1)/12)+1,'ZC Curve'!$B$8:$B$107,'ZC Curve'!S$9:S$108,,0))^(1/12)-1</f>
        <v>0</v>
      </c>
      <c r="D214" s="77">
        <f>(1+_xlfn.XLOOKUP(INT(($A214-1)/12)+1,'ZC Curve'!$B$8:$B$107,'ZC Curve'!T$9:T$108,,0))^(1/12)-1</f>
        <v>0</v>
      </c>
      <c r="E214" s="57">
        <f t="shared" si="16"/>
        <v>1</v>
      </c>
      <c r="F214" s="57">
        <f t="shared" si="17"/>
        <v>1</v>
      </c>
      <c r="G214" s="58">
        <f t="shared" si="18"/>
        <v>1</v>
      </c>
      <c r="H214" s="129">
        <f>'Table 5 - Liability Cashflows'!AV220</f>
        <v>0</v>
      </c>
    </row>
    <row r="215" spans="1:8" x14ac:dyDescent="0.25">
      <c r="A215" s="123">
        <f t="shared" si="15"/>
        <v>206</v>
      </c>
      <c r="B215" s="77">
        <f>(1+_xlfn.XLOOKUP(INT(($A215-1)/12)+1,'ZC Curve'!$B$8:$B$107,'ZC Curve'!R$9:R$108,,0))^(1/12)-1</f>
        <v>0</v>
      </c>
      <c r="C215" s="77">
        <f>(1+_xlfn.XLOOKUP(INT(($A215-1)/12)+1,'ZC Curve'!$B$8:$B$107,'ZC Curve'!S$9:S$108,,0))^(1/12)-1</f>
        <v>0</v>
      </c>
      <c r="D215" s="77">
        <f>(1+_xlfn.XLOOKUP(INT(($A215-1)/12)+1,'ZC Curve'!$B$8:$B$107,'ZC Curve'!T$9:T$108,,0))^(1/12)-1</f>
        <v>0</v>
      </c>
      <c r="E215" s="57">
        <f t="shared" si="16"/>
        <v>1</v>
      </c>
      <c r="F215" s="57">
        <f t="shared" si="17"/>
        <v>1</v>
      </c>
      <c r="G215" s="58">
        <f t="shared" si="18"/>
        <v>1</v>
      </c>
      <c r="H215" s="129">
        <f>'Table 5 - Liability Cashflows'!AV221</f>
        <v>0</v>
      </c>
    </row>
    <row r="216" spans="1:8" x14ac:dyDescent="0.25">
      <c r="A216" s="123">
        <f t="shared" si="15"/>
        <v>207</v>
      </c>
      <c r="B216" s="77">
        <f>(1+_xlfn.XLOOKUP(INT(($A216-1)/12)+1,'ZC Curve'!$B$8:$B$107,'ZC Curve'!R$9:R$108,,0))^(1/12)-1</f>
        <v>0</v>
      </c>
      <c r="C216" s="77">
        <f>(1+_xlfn.XLOOKUP(INT(($A216-1)/12)+1,'ZC Curve'!$B$8:$B$107,'ZC Curve'!S$9:S$108,,0))^(1/12)-1</f>
        <v>0</v>
      </c>
      <c r="D216" s="77">
        <f>(1+_xlfn.XLOOKUP(INT(($A216-1)/12)+1,'ZC Curve'!$B$8:$B$107,'ZC Curve'!T$9:T$108,,0))^(1/12)-1</f>
        <v>0</v>
      </c>
      <c r="E216" s="57">
        <f t="shared" si="16"/>
        <v>1</v>
      </c>
      <c r="F216" s="57">
        <f t="shared" si="17"/>
        <v>1</v>
      </c>
      <c r="G216" s="58">
        <f t="shared" si="18"/>
        <v>1</v>
      </c>
      <c r="H216" s="129">
        <f>'Table 5 - Liability Cashflows'!AV222</f>
        <v>0</v>
      </c>
    </row>
    <row r="217" spans="1:8" x14ac:dyDescent="0.25">
      <c r="A217" s="123">
        <f t="shared" si="15"/>
        <v>208</v>
      </c>
      <c r="B217" s="77">
        <f>(1+_xlfn.XLOOKUP(INT(($A217-1)/12)+1,'ZC Curve'!$B$8:$B$107,'ZC Curve'!R$9:R$108,,0))^(1/12)-1</f>
        <v>0</v>
      </c>
      <c r="C217" s="77">
        <f>(1+_xlfn.XLOOKUP(INT(($A217-1)/12)+1,'ZC Curve'!$B$8:$B$107,'ZC Curve'!S$9:S$108,,0))^(1/12)-1</f>
        <v>0</v>
      </c>
      <c r="D217" s="77">
        <f>(1+_xlfn.XLOOKUP(INT(($A217-1)/12)+1,'ZC Curve'!$B$8:$B$107,'ZC Curve'!T$9:T$108,,0))^(1/12)-1</f>
        <v>0</v>
      </c>
      <c r="E217" s="57">
        <f t="shared" si="16"/>
        <v>1</v>
      </c>
      <c r="F217" s="57">
        <f t="shared" si="17"/>
        <v>1</v>
      </c>
      <c r="G217" s="58">
        <f t="shared" si="18"/>
        <v>1</v>
      </c>
      <c r="H217" s="129">
        <f>'Table 5 - Liability Cashflows'!AV223</f>
        <v>0</v>
      </c>
    </row>
    <row r="218" spans="1:8" x14ac:dyDescent="0.25">
      <c r="A218" s="123">
        <f t="shared" si="15"/>
        <v>209</v>
      </c>
      <c r="B218" s="77">
        <f>(1+_xlfn.XLOOKUP(INT(($A218-1)/12)+1,'ZC Curve'!$B$8:$B$107,'ZC Curve'!R$9:R$108,,0))^(1/12)-1</f>
        <v>0</v>
      </c>
      <c r="C218" s="77">
        <f>(1+_xlfn.XLOOKUP(INT(($A218-1)/12)+1,'ZC Curve'!$B$8:$B$107,'ZC Curve'!S$9:S$108,,0))^(1/12)-1</f>
        <v>0</v>
      </c>
      <c r="D218" s="77">
        <f>(1+_xlfn.XLOOKUP(INT(($A218-1)/12)+1,'ZC Curve'!$B$8:$B$107,'ZC Curve'!T$9:T$108,,0))^(1/12)-1</f>
        <v>0</v>
      </c>
      <c r="E218" s="57">
        <f t="shared" si="16"/>
        <v>1</v>
      </c>
      <c r="F218" s="57">
        <f t="shared" si="17"/>
        <v>1</v>
      </c>
      <c r="G218" s="58">
        <f t="shared" si="18"/>
        <v>1</v>
      </c>
      <c r="H218" s="129">
        <f>'Table 5 - Liability Cashflows'!AV224</f>
        <v>0</v>
      </c>
    </row>
    <row r="219" spans="1:8" x14ac:dyDescent="0.25">
      <c r="A219" s="123">
        <f t="shared" si="15"/>
        <v>210</v>
      </c>
      <c r="B219" s="77">
        <f>(1+_xlfn.XLOOKUP(INT(($A219-1)/12)+1,'ZC Curve'!$B$8:$B$107,'ZC Curve'!R$9:R$108,,0))^(1/12)-1</f>
        <v>0</v>
      </c>
      <c r="C219" s="77">
        <f>(1+_xlfn.XLOOKUP(INT(($A219-1)/12)+1,'ZC Curve'!$B$8:$B$107,'ZC Curve'!S$9:S$108,,0))^(1/12)-1</f>
        <v>0</v>
      </c>
      <c r="D219" s="77">
        <f>(1+_xlfn.XLOOKUP(INT(($A219-1)/12)+1,'ZC Curve'!$B$8:$B$107,'ZC Curve'!T$9:T$108,,0))^(1/12)-1</f>
        <v>0</v>
      </c>
      <c r="E219" s="57">
        <f t="shared" si="16"/>
        <v>1</v>
      </c>
      <c r="F219" s="57">
        <f t="shared" si="17"/>
        <v>1</v>
      </c>
      <c r="G219" s="58">
        <f t="shared" si="18"/>
        <v>1</v>
      </c>
      <c r="H219" s="129">
        <f>'Table 5 - Liability Cashflows'!AV225</f>
        <v>0</v>
      </c>
    </row>
    <row r="220" spans="1:8" x14ac:dyDescent="0.25">
      <c r="A220" s="123">
        <f t="shared" si="15"/>
        <v>211</v>
      </c>
      <c r="B220" s="77">
        <f>(1+_xlfn.XLOOKUP(INT(($A220-1)/12)+1,'ZC Curve'!$B$8:$B$107,'ZC Curve'!R$9:R$108,,0))^(1/12)-1</f>
        <v>0</v>
      </c>
      <c r="C220" s="77">
        <f>(1+_xlfn.XLOOKUP(INT(($A220-1)/12)+1,'ZC Curve'!$B$8:$B$107,'ZC Curve'!S$9:S$108,,0))^(1/12)-1</f>
        <v>0</v>
      </c>
      <c r="D220" s="77">
        <f>(1+_xlfn.XLOOKUP(INT(($A220-1)/12)+1,'ZC Curve'!$B$8:$B$107,'ZC Curve'!T$9:T$108,,0))^(1/12)-1</f>
        <v>0</v>
      </c>
      <c r="E220" s="57">
        <f t="shared" si="16"/>
        <v>1</v>
      </c>
      <c r="F220" s="57">
        <f t="shared" si="17"/>
        <v>1</v>
      </c>
      <c r="G220" s="58">
        <f t="shared" si="18"/>
        <v>1</v>
      </c>
      <c r="H220" s="129">
        <f>'Table 5 - Liability Cashflows'!AV226</f>
        <v>0</v>
      </c>
    </row>
    <row r="221" spans="1:8" x14ac:dyDescent="0.25">
      <c r="A221" s="123">
        <f t="shared" si="15"/>
        <v>212</v>
      </c>
      <c r="B221" s="77">
        <f>(1+_xlfn.XLOOKUP(INT(($A221-1)/12)+1,'ZC Curve'!$B$8:$B$107,'ZC Curve'!R$9:R$108,,0))^(1/12)-1</f>
        <v>0</v>
      </c>
      <c r="C221" s="77">
        <f>(1+_xlfn.XLOOKUP(INT(($A221-1)/12)+1,'ZC Curve'!$B$8:$B$107,'ZC Curve'!S$9:S$108,,0))^(1/12)-1</f>
        <v>0</v>
      </c>
      <c r="D221" s="77">
        <f>(1+_xlfn.XLOOKUP(INT(($A221-1)/12)+1,'ZC Curve'!$B$8:$B$107,'ZC Curve'!T$9:T$108,,0))^(1/12)-1</f>
        <v>0</v>
      </c>
      <c r="E221" s="57">
        <f t="shared" si="16"/>
        <v>1</v>
      </c>
      <c r="F221" s="57">
        <f t="shared" si="17"/>
        <v>1</v>
      </c>
      <c r="G221" s="58">
        <f t="shared" si="18"/>
        <v>1</v>
      </c>
      <c r="H221" s="129">
        <f>'Table 5 - Liability Cashflows'!AV227</f>
        <v>0</v>
      </c>
    </row>
    <row r="222" spans="1:8" x14ac:dyDescent="0.25">
      <c r="A222" s="123">
        <f t="shared" si="15"/>
        <v>213</v>
      </c>
      <c r="B222" s="77">
        <f>(1+_xlfn.XLOOKUP(INT(($A222-1)/12)+1,'ZC Curve'!$B$8:$B$107,'ZC Curve'!R$9:R$108,,0))^(1/12)-1</f>
        <v>0</v>
      </c>
      <c r="C222" s="77">
        <f>(1+_xlfn.XLOOKUP(INT(($A222-1)/12)+1,'ZC Curve'!$B$8:$B$107,'ZC Curve'!S$9:S$108,,0))^(1/12)-1</f>
        <v>0</v>
      </c>
      <c r="D222" s="77">
        <f>(1+_xlfn.XLOOKUP(INT(($A222-1)/12)+1,'ZC Curve'!$B$8:$B$107,'ZC Curve'!T$9:T$108,,0))^(1/12)-1</f>
        <v>0</v>
      </c>
      <c r="E222" s="57">
        <f t="shared" si="16"/>
        <v>1</v>
      </c>
      <c r="F222" s="57">
        <f t="shared" si="17"/>
        <v>1</v>
      </c>
      <c r="G222" s="58">
        <f t="shared" si="18"/>
        <v>1</v>
      </c>
      <c r="H222" s="129">
        <f>'Table 5 - Liability Cashflows'!AV228</f>
        <v>0</v>
      </c>
    </row>
    <row r="223" spans="1:8" x14ac:dyDescent="0.25">
      <c r="A223" s="123">
        <f t="shared" si="15"/>
        <v>214</v>
      </c>
      <c r="B223" s="77">
        <f>(1+_xlfn.XLOOKUP(INT(($A223-1)/12)+1,'ZC Curve'!$B$8:$B$107,'ZC Curve'!R$9:R$108,,0))^(1/12)-1</f>
        <v>0</v>
      </c>
      <c r="C223" s="77">
        <f>(1+_xlfn.XLOOKUP(INT(($A223-1)/12)+1,'ZC Curve'!$B$8:$B$107,'ZC Curve'!S$9:S$108,,0))^(1/12)-1</f>
        <v>0</v>
      </c>
      <c r="D223" s="77">
        <f>(1+_xlfn.XLOOKUP(INT(($A223-1)/12)+1,'ZC Curve'!$B$8:$B$107,'ZC Curve'!T$9:T$108,,0))^(1/12)-1</f>
        <v>0</v>
      </c>
      <c r="E223" s="57">
        <f t="shared" si="16"/>
        <v>1</v>
      </c>
      <c r="F223" s="57">
        <f t="shared" si="17"/>
        <v>1</v>
      </c>
      <c r="G223" s="58">
        <f t="shared" si="18"/>
        <v>1</v>
      </c>
      <c r="H223" s="129">
        <f>'Table 5 - Liability Cashflows'!AV229</f>
        <v>0</v>
      </c>
    </row>
    <row r="224" spans="1:8" x14ac:dyDescent="0.25">
      <c r="A224" s="123">
        <f t="shared" si="15"/>
        <v>215</v>
      </c>
      <c r="B224" s="77">
        <f>(1+_xlfn.XLOOKUP(INT(($A224-1)/12)+1,'ZC Curve'!$B$8:$B$107,'ZC Curve'!R$9:R$108,,0))^(1/12)-1</f>
        <v>0</v>
      </c>
      <c r="C224" s="77">
        <f>(1+_xlfn.XLOOKUP(INT(($A224-1)/12)+1,'ZC Curve'!$B$8:$B$107,'ZC Curve'!S$9:S$108,,0))^(1/12)-1</f>
        <v>0</v>
      </c>
      <c r="D224" s="77">
        <f>(1+_xlfn.XLOOKUP(INT(($A224-1)/12)+1,'ZC Curve'!$B$8:$B$107,'ZC Curve'!T$9:T$108,,0))^(1/12)-1</f>
        <v>0</v>
      </c>
      <c r="E224" s="57">
        <f t="shared" si="16"/>
        <v>1</v>
      </c>
      <c r="F224" s="57">
        <f t="shared" si="17"/>
        <v>1</v>
      </c>
      <c r="G224" s="58">
        <f t="shared" si="18"/>
        <v>1</v>
      </c>
      <c r="H224" s="129">
        <f>'Table 5 - Liability Cashflows'!AV230</f>
        <v>0</v>
      </c>
    </row>
    <row r="225" spans="1:8" x14ac:dyDescent="0.25">
      <c r="A225" s="123">
        <f t="shared" si="15"/>
        <v>216</v>
      </c>
      <c r="B225" s="77">
        <f>(1+_xlfn.XLOOKUP(INT(($A225-1)/12)+1,'ZC Curve'!$B$8:$B$107,'ZC Curve'!R$9:R$108,,0))^(1/12)-1</f>
        <v>0</v>
      </c>
      <c r="C225" s="77">
        <f>(1+_xlfn.XLOOKUP(INT(($A225-1)/12)+1,'ZC Curve'!$B$8:$B$107,'ZC Curve'!S$9:S$108,,0))^(1/12)-1</f>
        <v>0</v>
      </c>
      <c r="D225" s="77">
        <f>(1+_xlfn.XLOOKUP(INT(($A225-1)/12)+1,'ZC Curve'!$B$8:$B$107,'ZC Curve'!T$9:T$108,,0))^(1/12)-1</f>
        <v>0</v>
      </c>
      <c r="E225" s="57">
        <f t="shared" si="16"/>
        <v>1</v>
      </c>
      <c r="F225" s="57">
        <f t="shared" si="17"/>
        <v>1</v>
      </c>
      <c r="G225" s="58">
        <f t="shared" si="18"/>
        <v>1</v>
      </c>
      <c r="H225" s="129">
        <f>'Table 5 - Liability Cashflows'!AV231</f>
        <v>0</v>
      </c>
    </row>
    <row r="226" spans="1:8" x14ac:dyDescent="0.25">
      <c r="A226" s="123">
        <f t="shared" si="15"/>
        <v>217</v>
      </c>
      <c r="B226" s="77">
        <f>(1+_xlfn.XLOOKUP(INT(($A226-1)/12)+1,'ZC Curve'!$B$8:$B$107,'ZC Curve'!R$9:R$108,,0))^(1/12)-1</f>
        <v>0</v>
      </c>
      <c r="C226" s="77">
        <f>(1+_xlfn.XLOOKUP(INT(($A226-1)/12)+1,'ZC Curve'!$B$8:$B$107,'ZC Curve'!S$9:S$108,,0))^(1/12)-1</f>
        <v>0</v>
      </c>
      <c r="D226" s="77">
        <f>(1+_xlfn.XLOOKUP(INT(($A226-1)/12)+1,'ZC Curve'!$B$8:$B$107,'ZC Curve'!T$9:T$108,,0))^(1/12)-1</f>
        <v>0</v>
      </c>
      <c r="E226" s="57">
        <f t="shared" si="16"/>
        <v>1</v>
      </c>
      <c r="F226" s="57">
        <f t="shared" si="17"/>
        <v>1</v>
      </c>
      <c r="G226" s="58">
        <f t="shared" si="18"/>
        <v>1</v>
      </c>
      <c r="H226" s="129">
        <f>'Table 5 - Liability Cashflows'!AV232</f>
        <v>0</v>
      </c>
    </row>
    <row r="227" spans="1:8" x14ac:dyDescent="0.25">
      <c r="A227" s="123">
        <f t="shared" si="15"/>
        <v>218</v>
      </c>
      <c r="B227" s="77">
        <f>(1+_xlfn.XLOOKUP(INT(($A227-1)/12)+1,'ZC Curve'!$B$8:$B$107,'ZC Curve'!R$9:R$108,,0))^(1/12)-1</f>
        <v>0</v>
      </c>
      <c r="C227" s="77">
        <f>(1+_xlfn.XLOOKUP(INT(($A227-1)/12)+1,'ZC Curve'!$B$8:$B$107,'ZC Curve'!S$9:S$108,,0))^(1/12)-1</f>
        <v>0</v>
      </c>
      <c r="D227" s="77">
        <f>(1+_xlfn.XLOOKUP(INT(($A227-1)/12)+1,'ZC Curve'!$B$8:$B$107,'ZC Curve'!T$9:T$108,,0))^(1/12)-1</f>
        <v>0</v>
      </c>
      <c r="E227" s="57">
        <f t="shared" si="16"/>
        <v>1</v>
      </c>
      <c r="F227" s="57">
        <f t="shared" si="17"/>
        <v>1</v>
      </c>
      <c r="G227" s="58">
        <f t="shared" si="18"/>
        <v>1</v>
      </c>
      <c r="H227" s="129">
        <f>'Table 5 - Liability Cashflows'!AV233</f>
        <v>0</v>
      </c>
    </row>
    <row r="228" spans="1:8" x14ac:dyDescent="0.25">
      <c r="A228" s="123">
        <f t="shared" si="15"/>
        <v>219</v>
      </c>
      <c r="B228" s="77">
        <f>(1+_xlfn.XLOOKUP(INT(($A228-1)/12)+1,'ZC Curve'!$B$8:$B$107,'ZC Curve'!R$9:R$108,,0))^(1/12)-1</f>
        <v>0</v>
      </c>
      <c r="C228" s="77">
        <f>(1+_xlfn.XLOOKUP(INT(($A228-1)/12)+1,'ZC Curve'!$B$8:$B$107,'ZC Curve'!S$9:S$108,,0))^(1/12)-1</f>
        <v>0</v>
      </c>
      <c r="D228" s="77">
        <f>(1+_xlfn.XLOOKUP(INT(($A228-1)/12)+1,'ZC Curve'!$B$8:$B$107,'ZC Curve'!T$9:T$108,,0))^(1/12)-1</f>
        <v>0</v>
      </c>
      <c r="E228" s="57">
        <f t="shared" si="16"/>
        <v>1</v>
      </c>
      <c r="F228" s="57">
        <f t="shared" si="17"/>
        <v>1</v>
      </c>
      <c r="G228" s="58">
        <f t="shared" si="18"/>
        <v>1</v>
      </c>
      <c r="H228" s="129">
        <f>'Table 5 - Liability Cashflows'!AV234</f>
        <v>0</v>
      </c>
    </row>
    <row r="229" spans="1:8" x14ac:dyDescent="0.25">
      <c r="A229" s="123">
        <f t="shared" si="15"/>
        <v>220</v>
      </c>
      <c r="B229" s="77">
        <f>(1+_xlfn.XLOOKUP(INT(($A229-1)/12)+1,'ZC Curve'!$B$8:$B$107,'ZC Curve'!R$9:R$108,,0))^(1/12)-1</f>
        <v>0</v>
      </c>
      <c r="C229" s="77">
        <f>(1+_xlfn.XLOOKUP(INT(($A229-1)/12)+1,'ZC Curve'!$B$8:$B$107,'ZC Curve'!S$9:S$108,,0))^(1/12)-1</f>
        <v>0</v>
      </c>
      <c r="D229" s="77">
        <f>(1+_xlfn.XLOOKUP(INT(($A229-1)/12)+1,'ZC Curve'!$B$8:$B$107,'ZC Curve'!T$9:T$108,,0))^(1/12)-1</f>
        <v>0</v>
      </c>
      <c r="E229" s="57">
        <f t="shared" si="16"/>
        <v>1</v>
      </c>
      <c r="F229" s="57">
        <f t="shared" si="17"/>
        <v>1</v>
      </c>
      <c r="G229" s="58">
        <f t="shared" si="18"/>
        <v>1</v>
      </c>
      <c r="H229" s="129">
        <f>'Table 5 - Liability Cashflows'!AV235</f>
        <v>0</v>
      </c>
    </row>
    <row r="230" spans="1:8" x14ac:dyDescent="0.25">
      <c r="A230" s="123">
        <f t="shared" si="15"/>
        <v>221</v>
      </c>
      <c r="B230" s="77">
        <f>(1+_xlfn.XLOOKUP(INT(($A230-1)/12)+1,'ZC Curve'!$B$8:$B$107,'ZC Curve'!R$9:R$108,,0))^(1/12)-1</f>
        <v>0</v>
      </c>
      <c r="C230" s="77">
        <f>(1+_xlfn.XLOOKUP(INT(($A230-1)/12)+1,'ZC Curve'!$B$8:$B$107,'ZC Curve'!S$9:S$108,,0))^(1/12)-1</f>
        <v>0</v>
      </c>
      <c r="D230" s="77">
        <f>(1+_xlfn.XLOOKUP(INT(($A230-1)/12)+1,'ZC Curve'!$B$8:$B$107,'ZC Curve'!T$9:T$108,,0))^(1/12)-1</f>
        <v>0</v>
      </c>
      <c r="E230" s="57">
        <f t="shared" si="16"/>
        <v>1</v>
      </c>
      <c r="F230" s="57">
        <f t="shared" si="17"/>
        <v>1</v>
      </c>
      <c r="G230" s="58">
        <f t="shared" si="18"/>
        <v>1</v>
      </c>
      <c r="H230" s="129">
        <f>'Table 5 - Liability Cashflows'!AV236</f>
        <v>0</v>
      </c>
    </row>
    <row r="231" spans="1:8" x14ac:dyDescent="0.25">
      <c r="A231" s="123">
        <f t="shared" si="15"/>
        <v>222</v>
      </c>
      <c r="B231" s="77">
        <f>(1+_xlfn.XLOOKUP(INT(($A231-1)/12)+1,'ZC Curve'!$B$8:$B$107,'ZC Curve'!R$9:R$108,,0))^(1/12)-1</f>
        <v>0</v>
      </c>
      <c r="C231" s="77">
        <f>(1+_xlfn.XLOOKUP(INT(($A231-1)/12)+1,'ZC Curve'!$B$8:$B$107,'ZC Curve'!S$9:S$108,,0))^(1/12)-1</f>
        <v>0</v>
      </c>
      <c r="D231" s="77">
        <f>(1+_xlfn.XLOOKUP(INT(($A231-1)/12)+1,'ZC Curve'!$B$8:$B$107,'ZC Curve'!T$9:T$108,,0))^(1/12)-1</f>
        <v>0</v>
      </c>
      <c r="E231" s="57">
        <f t="shared" si="16"/>
        <v>1</v>
      </c>
      <c r="F231" s="57">
        <f t="shared" si="17"/>
        <v>1</v>
      </c>
      <c r="G231" s="58">
        <f t="shared" si="18"/>
        <v>1</v>
      </c>
      <c r="H231" s="129">
        <f>'Table 5 - Liability Cashflows'!AV237</f>
        <v>0</v>
      </c>
    </row>
    <row r="232" spans="1:8" x14ac:dyDescent="0.25">
      <c r="A232" s="123">
        <f t="shared" si="15"/>
        <v>223</v>
      </c>
      <c r="B232" s="77">
        <f>(1+_xlfn.XLOOKUP(INT(($A232-1)/12)+1,'ZC Curve'!$B$8:$B$107,'ZC Curve'!R$9:R$108,,0))^(1/12)-1</f>
        <v>0</v>
      </c>
      <c r="C232" s="77">
        <f>(1+_xlfn.XLOOKUP(INT(($A232-1)/12)+1,'ZC Curve'!$B$8:$B$107,'ZC Curve'!S$9:S$108,,0))^(1/12)-1</f>
        <v>0</v>
      </c>
      <c r="D232" s="77">
        <f>(1+_xlfn.XLOOKUP(INT(($A232-1)/12)+1,'ZC Curve'!$B$8:$B$107,'ZC Curve'!T$9:T$108,,0))^(1/12)-1</f>
        <v>0</v>
      </c>
      <c r="E232" s="57">
        <f t="shared" si="16"/>
        <v>1</v>
      </c>
      <c r="F232" s="57">
        <f t="shared" si="17"/>
        <v>1</v>
      </c>
      <c r="G232" s="58">
        <f t="shared" si="18"/>
        <v>1</v>
      </c>
      <c r="H232" s="129">
        <f>'Table 5 - Liability Cashflows'!AV238</f>
        <v>0</v>
      </c>
    </row>
    <row r="233" spans="1:8" x14ac:dyDescent="0.25">
      <c r="A233" s="123">
        <f t="shared" si="15"/>
        <v>224</v>
      </c>
      <c r="B233" s="77">
        <f>(1+_xlfn.XLOOKUP(INT(($A233-1)/12)+1,'ZC Curve'!$B$8:$B$107,'ZC Curve'!R$9:R$108,,0))^(1/12)-1</f>
        <v>0</v>
      </c>
      <c r="C233" s="77">
        <f>(1+_xlfn.XLOOKUP(INT(($A233-1)/12)+1,'ZC Curve'!$B$8:$B$107,'ZC Curve'!S$9:S$108,,0))^(1/12)-1</f>
        <v>0</v>
      </c>
      <c r="D233" s="77">
        <f>(1+_xlfn.XLOOKUP(INT(($A233-1)/12)+1,'ZC Curve'!$B$8:$B$107,'ZC Curve'!T$9:T$108,,0))^(1/12)-1</f>
        <v>0</v>
      </c>
      <c r="E233" s="57">
        <f t="shared" si="16"/>
        <v>1</v>
      </c>
      <c r="F233" s="57">
        <f t="shared" si="17"/>
        <v>1</v>
      </c>
      <c r="G233" s="58">
        <f t="shared" si="18"/>
        <v>1</v>
      </c>
      <c r="H233" s="129">
        <f>'Table 5 - Liability Cashflows'!AV239</f>
        <v>0</v>
      </c>
    </row>
    <row r="234" spans="1:8" x14ac:dyDescent="0.25">
      <c r="A234" s="123">
        <f t="shared" si="15"/>
        <v>225</v>
      </c>
      <c r="B234" s="77">
        <f>(1+_xlfn.XLOOKUP(INT(($A234-1)/12)+1,'ZC Curve'!$B$8:$B$107,'ZC Curve'!R$9:R$108,,0))^(1/12)-1</f>
        <v>0</v>
      </c>
      <c r="C234" s="77">
        <f>(1+_xlfn.XLOOKUP(INT(($A234-1)/12)+1,'ZC Curve'!$B$8:$B$107,'ZC Curve'!S$9:S$108,,0))^(1/12)-1</f>
        <v>0</v>
      </c>
      <c r="D234" s="77">
        <f>(1+_xlfn.XLOOKUP(INT(($A234-1)/12)+1,'ZC Curve'!$B$8:$B$107,'ZC Curve'!T$9:T$108,,0))^(1/12)-1</f>
        <v>0</v>
      </c>
      <c r="E234" s="57">
        <f t="shared" si="16"/>
        <v>1</v>
      </c>
      <c r="F234" s="57">
        <f t="shared" si="17"/>
        <v>1</v>
      </c>
      <c r="G234" s="58">
        <f t="shared" si="18"/>
        <v>1</v>
      </c>
      <c r="H234" s="129">
        <f>'Table 5 - Liability Cashflows'!AV240</f>
        <v>0</v>
      </c>
    </row>
    <row r="235" spans="1:8" x14ac:dyDescent="0.25">
      <c r="A235" s="123">
        <f t="shared" si="15"/>
        <v>226</v>
      </c>
      <c r="B235" s="77">
        <f>(1+_xlfn.XLOOKUP(INT(($A235-1)/12)+1,'ZC Curve'!$B$8:$B$107,'ZC Curve'!R$9:R$108,,0))^(1/12)-1</f>
        <v>0</v>
      </c>
      <c r="C235" s="77">
        <f>(1+_xlfn.XLOOKUP(INT(($A235-1)/12)+1,'ZC Curve'!$B$8:$B$107,'ZC Curve'!S$9:S$108,,0))^(1/12)-1</f>
        <v>0</v>
      </c>
      <c r="D235" s="77">
        <f>(1+_xlfn.XLOOKUP(INT(($A235-1)/12)+1,'ZC Curve'!$B$8:$B$107,'ZC Curve'!T$9:T$108,,0))^(1/12)-1</f>
        <v>0</v>
      </c>
      <c r="E235" s="57">
        <f t="shared" si="16"/>
        <v>1</v>
      </c>
      <c r="F235" s="57">
        <f t="shared" si="17"/>
        <v>1</v>
      </c>
      <c r="G235" s="58">
        <f t="shared" si="18"/>
        <v>1</v>
      </c>
      <c r="H235" s="129">
        <f>'Table 5 - Liability Cashflows'!AV241</f>
        <v>0</v>
      </c>
    </row>
    <row r="236" spans="1:8" x14ac:dyDescent="0.25">
      <c r="A236" s="123">
        <f t="shared" si="15"/>
        <v>227</v>
      </c>
      <c r="B236" s="77">
        <f>(1+_xlfn.XLOOKUP(INT(($A236-1)/12)+1,'ZC Curve'!$B$8:$B$107,'ZC Curve'!R$9:R$108,,0))^(1/12)-1</f>
        <v>0</v>
      </c>
      <c r="C236" s="77">
        <f>(1+_xlfn.XLOOKUP(INT(($A236-1)/12)+1,'ZC Curve'!$B$8:$B$107,'ZC Curve'!S$9:S$108,,0))^(1/12)-1</f>
        <v>0</v>
      </c>
      <c r="D236" s="77">
        <f>(1+_xlfn.XLOOKUP(INT(($A236-1)/12)+1,'ZC Curve'!$B$8:$B$107,'ZC Curve'!T$9:T$108,,0))^(1/12)-1</f>
        <v>0</v>
      </c>
      <c r="E236" s="57">
        <f t="shared" si="16"/>
        <v>1</v>
      </c>
      <c r="F236" s="57">
        <f t="shared" si="17"/>
        <v>1</v>
      </c>
      <c r="G236" s="58">
        <f t="shared" si="18"/>
        <v>1</v>
      </c>
      <c r="H236" s="129">
        <f>'Table 5 - Liability Cashflows'!AV242</f>
        <v>0</v>
      </c>
    </row>
    <row r="237" spans="1:8" x14ac:dyDescent="0.25">
      <c r="A237" s="123">
        <f t="shared" si="15"/>
        <v>228</v>
      </c>
      <c r="B237" s="77">
        <f>(1+_xlfn.XLOOKUP(INT(($A237-1)/12)+1,'ZC Curve'!$B$8:$B$107,'ZC Curve'!R$9:R$108,,0))^(1/12)-1</f>
        <v>0</v>
      </c>
      <c r="C237" s="77">
        <f>(1+_xlfn.XLOOKUP(INT(($A237-1)/12)+1,'ZC Curve'!$B$8:$B$107,'ZC Curve'!S$9:S$108,,0))^(1/12)-1</f>
        <v>0</v>
      </c>
      <c r="D237" s="77">
        <f>(1+_xlfn.XLOOKUP(INT(($A237-1)/12)+1,'ZC Curve'!$B$8:$B$107,'ZC Curve'!T$9:T$108,,0))^(1/12)-1</f>
        <v>0</v>
      </c>
      <c r="E237" s="57">
        <f t="shared" si="16"/>
        <v>1</v>
      </c>
      <c r="F237" s="57">
        <f t="shared" si="17"/>
        <v>1</v>
      </c>
      <c r="G237" s="58">
        <f t="shared" si="18"/>
        <v>1</v>
      </c>
      <c r="H237" s="129">
        <f>'Table 5 - Liability Cashflows'!AV243</f>
        <v>0</v>
      </c>
    </row>
    <row r="238" spans="1:8" x14ac:dyDescent="0.25">
      <c r="A238" s="123">
        <f t="shared" si="15"/>
        <v>229</v>
      </c>
      <c r="B238" s="77">
        <f>(1+_xlfn.XLOOKUP(INT(($A238-1)/12)+1,'ZC Curve'!$B$8:$B$107,'ZC Curve'!R$9:R$108,,0))^(1/12)-1</f>
        <v>0</v>
      </c>
      <c r="C238" s="77">
        <f>(1+_xlfn.XLOOKUP(INT(($A238-1)/12)+1,'ZC Curve'!$B$8:$B$107,'ZC Curve'!S$9:S$108,,0))^(1/12)-1</f>
        <v>0</v>
      </c>
      <c r="D238" s="77">
        <f>(1+_xlfn.XLOOKUP(INT(($A238-1)/12)+1,'ZC Curve'!$B$8:$B$107,'ZC Curve'!T$9:T$108,,0))^(1/12)-1</f>
        <v>0</v>
      </c>
      <c r="E238" s="57">
        <f t="shared" si="16"/>
        <v>1</v>
      </c>
      <c r="F238" s="57">
        <f t="shared" si="17"/>
        <v>1</v>
      </c>
      <c r="G238" s="58">
        <f t="shared" si="18"/>
        <v>1</v>
      </c>
      <c r="H238" s="129">
        <f>'Table 5 - Liability Cashflows'!AV244</f>
        <v>0</v>
      </c>
    </row>
    <row r="239" spans="1:8" x14ac:dyDescent="0.25">
      <c r="A239" s="123">
        <f t="shared" si="15"/>
        <v>230</v>
      </c>
      <c r="B239" s="77">
        <f>(1+_xlfn.XLOOKUP(INT(($A239-1)/12)+1,'ZC Curve'!$B$8:$B$107,'ZC Curve'!R$9:R$108,,0))^(1/12)-1</f>
        <v>0</v>
      </c>
      <c r="C239" s="77">
        <f>(1+_xlfn.XLOOKUP(INT(($A239-1)/12)+1,'ZC Curve'!$B$8:$B$107,'ZC Curve'!S$9:S$108,,0))^(1/12)-1</f>
        <v>0</v>
      </c>
      <c r="D239" s="77">
        <f>(1+_xlfn.XLOOKUP(INT(($A239-1)/12)+1,'ZC Curve'!$B$8:$B$107,'ZC Curve'!T$9:T$108,,0))^(1/12)-1</f>
        <v>0</v>
      </c>
      <c r="E239" s="57">
        <f t="shared" si="16"/>
        <v>1</v>
      </c>
      <c r="F239" s="57">
        <f t="shared" si="17"/>
        <v>1</v>
      </c>
      <c r="G239" s="58">
        <f t="shared" si="18"/>
        <v>1</v>
      </c>
      <c r="H239" s="129">
        <f>'Table 5 - Liability Cashflows'!AV245</f>
        <v>0</v>
      </c>
    </row>
    <row r="240" spans="1:8" x14ac:dyDescent="0.25">
      <c r="A240" s="123">
        <f t="shared" si="15"/>
        <v>231</v>
      </c>
      <c r="B240" s="77">
        <f>(1+_xlfn.XLOOKUP(INT(($A240-1)/12)+1,'ZC Curve'!$B$8:$B$107,'ZC Curve'!R$9:R$108,,0))^(1/12)-1</f>
        <v>0</v>
      </c>
      <c r="C240" s="77">
        <f>(1+_xlfn.XLOOKUP(INT(($A240-1)/12)+1,'ZC Curve'!$B$8:$B$107,'ZC Curve'!S$9:S$108,,0))^(1/12)-1</f>
        <v>0</v>
      </c>
      <c r="D240" s="77">
        <f>(1+_xlfn.XLOOKUP(INT(($A240-1)/12)+1,'ZC Curve'!$B$8:$B$107,'ZC Curve'!T$9:T$108,,0))^(1/12)-1</f>
        <v>0</v>
      </c>
      <c r="E240" s="57">
        <f t="shared" si="16"/>
        <v>1</v>
      </c>
      <c r="F240" s="57">
        <f t="shared" si="17"/>
        <v>1</v>
      </c>
      <c r="G240" s="58">
        <f t="shared" si="18"/>
        <v>1</v>
      </c>
      <c r="H240" s="129">
        <f>'Table 5 - Liability Cashflows'!AV246</f>
        <v>0</v>
      </c>
    </row>
    <row r="241" spans="1:8" x14ac:dyDescent="0.25">
      <c r="A241" s="123">
        <f t="shared" si="15"/>
        <v>232</v>
      </c>
      <c r="B241" s="77">
        <f>(1+_xlfn.XLOOKUP(INT(($A241-1)/12)+1,'ZC Curve'!$B$8:$B$107,'ZC Curve'!R$9:R$108,,0))^(1/12)-1</f>
        <v>0</v>
      </c>
      <c r="C241" s="77">
        <f>(1+_xlfn.XLOOKUP(INT(($A241-1)/12)+1,'ZC Curve'!$B$8:$B$107,'ZC Curve'!S$9:S$108,,0))^(1/12)-1</f>
        <v>0</v>
      </c>
      <c r="D241" s="77">
        <f>(1+_xlfn.XLOOKUP(INT(($A241-1)/12)+1,'ZC Curve'!$B$8:$B$107,'ZC Curve'!T$9:T$108,,0))^(1/12)-1</f>
        <v>0</v>
      </c>
      <c r="E241" s="57">
        <f t="shared" si="16"/>
        <v>1</v>
      </c>
      <c r="F241" s="57">
        <f t="shared" si="17"/>
        <v>1</v>
      </c>
      <c r="G241" s="58">
        <f t="shared" si="18"/>
        <v>1</v>
      </c>
      <c r="H241" s="129">
        <f>'Table 5 - Liability Cashflows'!AV247</f>
        <v>0</v>
      </c>
    </row>
    <row r="242" spans="1:8" x14ac:dyDescent="0.25">
      <c r="A242" s="123">
        <f t="shared" si="15"/>
        <v>233</v>
      </c>
      <c r="B242" s="77">
        <f>(1+_xlfn.XLOOKUP(INT(($A242-1)/12)+1,'ZC Curve'!$B$8:$B$107,'ZC Curve'!R$9:R$108,,0))^(1/12)-1</f>
        <v>0</v>
      </c>
      <c r="C242" s="77">
        <f>(1+_xlfn.XLOOKUP(INT(($A242-1)/12)+1,'ZC Curve'!$B$8:$B$107,'ZC Curve'!S$9:S$108,,0))^(1/12)-1</f>
        <v>0</v>
      </c>
      <c r="D242" s="77">
        <f>(1+_xlfn.XLOOKUP(INT(($A242-1)/12)+1,'ZC Curve'!$B$8:$B$107,'ZC Curve'!T$9:T$108,,0))^(1/12)-1</f>
        <v>0</v>
      </c>
      <c r="E242" s="57">
        <f t="shared" si="16"/>
        <v>1</v>
      </c>
      <c r="F242" s="57">
        <f t="shared" si="17"/>
        <v>1</v>
      </c>
      <c r="G242" s="58">
        <f t="shared" si="18"/>
        <v>1</v>
      </c>
      <c r="H242" s="129">
        <f>'Table 5 - Liability Cashflows'!AV248</f>
        <v>0</v>
      </c>
    </row>
    <row r="243" spans="1:8" x14ac:dyDescent="0.25">
      <c r="A243" s="123">
        <f t="shared" si="15"/>
        <v>234</v>
      </c>
      <c r="B243" s="77">
        <f>(1+_xlfn.XLOOKUP(INT(($A243-1)/12)+1,'ZC Curve'!$B$8:$B$107,'ZC Curve'!R$9:R$108,,0))^(1/12)-1</f>
        <v>0</v>
      </c>
      <c r="C243" s="77">
        <f>(1+_xlfn.XLOOKUP(INT(($A243-1)/12)+1,'ZC Curve'!$B$8:$B$107,'ZC Curve'!S$9:S$108,,0))^(1/12)-1</f>
        <v>0</v>
      </c>
      <c r="D243" s="77">
        <f>(1+_xlfn.XLOOKUP(INT(($A243-1)/12)+1,'ZC Curve'!$B$8:$B$107,'ZC Curve'!T$9:T$108,,0))^(1/12)-1</f>
        <v>0</v>
      </c>
      <c r="E243" s="57">
        <f t="shared" si="16"/>
        <v>1</v>
      </c>
      <c r="F243" s="57">
        <f t="shared" si="17"/>
        <v>1</v>
      </c>
      <c r="G243" s="58">
        <f t="shared" si="18"/>
        <v>1</v>
      </c>
      <c r="H243" s="129">
        <f>'Table 5 - Liability Cashflows'!AV249</f>
        <v>0</v>
      </c>
    </row>
    <row r="244" spans="1:8" x14ac:dyDescent="0.25">
      <c r="A244" s="123">
        <f t="shared" si="15"/>
        <v>235</v>
      </c>
      <c r="B244" s="77">
        <f>(1+_xlfn.XLOOKUP(INT(($A244-1)/12)+1,'ZC Curve'!$B$8:$B$107,'ZC Curve'!R$9:R$108,,0))^(1/12)-1</f>
        <v>0</v>
      </c>
      <c r="C244" s="77">
        <f>(1+_xlfn.XLOOKUP(INT(($A244-1)/12)+1,'ZC Curve'!$B$8:$B$107,'ZC Curve'!S$9:S$108,,0))^(1/12)-1</f>
        <v>0</v>
      </c>
      <c r="D244" s="77">
        <f>(1+_xlfn.XLOOKUP(INT(($A244-1)/12)+1,'ZC Curve'!$B$8:$B$107,'ZC Curve'!T$9:T$108,,0))^(1/12)-1</f>
        <v>0</v>
      </c>
      <c r="E244" s="57">
        <f t="shared" si="16"/>
        <v>1</v>
      </c>
      <c r="F244" s="57">
        <f t="shared" si="17"/>
        <v>1</v>
      </c>
      <c r="G244" s="58">
        <f t="shared" si="18"/>
        <v>1</v>
      </c>
      <c r="H244" s="129">
        <f>'Table 5 - Liability Cashflows'!AV250</f>
        <v>0</v>
      </c>
    </row>
    <row r="245" spans="1:8" x14ac:dyDescent="0.25">
      <c r="A245" s="123">
        <f t="shared" si="15"/>
        <v>236</v>
      </c>
      <c r="B245" s="77">
        <f>(1+_xlfn.XLOOKUP(INT(($A245-1)/12)+1,'ZC Curve'!$B$8:$B$107,'ZC Curve'!R$9:R$108,,0))^(1/12)-1</f>
        <v>0</v>
      </c>
      <c r="C245" s="77">
        <f>(1+_xlfn.XLOOKUP(INT(($A245-1)/12)+1,'ZC Curve'!$B$8:$B$107,'ZC Curve'!S$9:S$108,,0))^(1/12)-1</f>
        <v>0</v>
      </c>
      <c r="D245" s="77">
        <f>(1+_xlfn.XLOOKUP(INT(($A245-1)/12)+1,'ZC Curve'!$B$8:$B$107,'ZC Curve'!T$9:T$108,,0))^(1/12)-1</f>
        <v>0</v>
      </c>
      <c r="E245" s="57">
        <f t="shared" si="16"/>
        <v>1</v>
      </c>
      <c r="F245" s="57">
        <f t="shared" si="17"/>
        <v>1</v>
      </c>
      <c r="G245" s="58">
        <f t="shared" si="18"/>
        <v>1</v>
      </c>
      <c r="H245" s="129">
        <f>'Table 5 - Liability Cashflows'!AV251</f>
        <v>0</v>
      </c>
    </row>
    <row r="246" spans="1:8" x14ac:dyDescent="0.25">
      <c r="A246" s="123">
        <f t="shared" si="15"/>
        <v>237</v>
      </c>
      <c r="B246" s="77">
        <f>(1+_xlfn.XLOOKUP(INT(($A246-1)/12)+1,'ZC Curve'!$B$8:$B$107,'ZC Curve'!R$9:R$108,,0))^(1/12)-1</f>
        <v>0</v>
      </c>
      <c r="C246" s="77">
        <f>(1+_xlfn.XLOOKUP(INT(($A246-1)/12)+1,'ZC Curve'!$B$8:$B$107,'ZC Curve'!S$9:S$108,,0))^(1/12)-1</f>
        <v>0</v>
      </c>
      <c r="D246" s="77">
        <f>(1+_xlfn.XLOOKUP(INT(($A246-1)/12)+1,'ZC Curve'!$B$8:$B$107,'ZC Curve'!T$9:T$108,,0))^(1/12)-1</f>
        <v>0</v>
      </c>
      <c r="E246" s="57">
        <f t="shared" si="16"/>
        <v>1</v>
      </c>
      <c r="F246" s="57">
        <f t="shared" si="17"/>
        <v>1</v>
      </c>
      <c r="G246" s="58">
        <f t="shared" si="18"/>
        <v>1</v>
      </c>
      <c r="H246" s="129">
        <f>'Table 5 - Liability Cashflows'!AV252</f>
        <v>0</v>
      </c>
    </row>
    <row r="247" spans="1:8" x14ac:dyDescent="0.25">
      <c r="A247" s="123">
        <f t="shared" si="15"/>
        <v>238</v>
      </c>
      <c r="B247" s="77">
        <f>(1+_xlfn.XLOOKUP(INT(($A247-1)/12)+1,'ZC Curve'!$B$8:$B$107,'ZC Curve'!R$9:R$108,,0))^(1/12)-1</f>
        <v>0</v>
      </c>
      <c r="C247" s="77">
        <f>(1+_xlfn.XLOOKUP(INT(($A247-1)/12)+1,'ZC Curve'!$B$8:$B$107,'ZC Curve'!S$9:S$108,,0))^(1/12)-1</f>
        <v>0</v>
      </c>
      <c r="D247" s="77">
        <f>(1+_xlfn.XLOOKUP(INT(($A247-1)/12)+1,'ZC Curve'!$B$8:$B$107,'ZC Curve'!T$9:T$108,,0))^(1/12)-1</f>
        <v>0</v>
      </c>
      <c r="E247" s="57">
        <f t="shared" si="16"/>
        <v>1</v>
      </c>
      <c r="F247" s="57">
        <f t="shared" si="17"/>
        <v>1</v>
      </c>
      <c r="G247" s="58">
        <f t="shared" si="18"/>
        <v>1</v>
      </c>
      <c r="H247" s="129">
        <f>'Table 5 - Liability Cashflows'!AV253</f>
        <v>0</v>
      </c>
    </row>
    <row r="248" spans="1:8" x14ac:dyDescent="0.25">
      <c r="A248" s="123">
        <f t="shared" si="15"/>
        <v>239</v>
      </c>
      <c r="B248" s="77">
        <f>(1+_xlfn.XLOOKUP(INT(($A248-1)/12)+1,'ZC Curve'!$B$8:$B$107,'ZC Curve'!R$9:R$108,,0))^(1/12)-1</f>
        <v>0</v>
      </c>
      <c r="C248" s="77">
        <f>(1+_xlfn.XLOOKUP(INT(($A248-1)/12)+1,'ZC Curve'!$B$8:$B$107,'ZC Curve'!S$9:S$108,,0))^(1/12)-1</f>
        <v>0</v>
      </c>
      <c r="D248" s="77">
        <f>(1+_xlfn.XLOOKUP(INT(($A248-1)/12)+1,'ZC Curve'!$B$8:$B$107,'ZC Curve'!T$9:T$108,,0))^(1/12)-1</f>
        <v>0</v>
      </c>
      <c r="E248" s="57">
        <f t="shared" si="16"/>
        <v>1</v>
      </c>
      <c r="F248" s="57">
        <f t="shared" si="17"/>
        <v>1</v>
      </c>
      <c r="G248" s="58">
        <f t="shared" si="18"/>
        <v>1</v>
      </c>
      <c r="H248" s="129">
        <f>'Table 5 - Liability Cashflows'!AV254</f>
        <v>0</v>
      </c>
    </row>
    <row r="249" spans="1:8" x14ac:dyDescent="0.25">
      <c r="A249" s="123">
        <f t="shared" si="15"/>
        <v>240</v>
      </c>
      <c r="B249" s="77">
        <f>(1+_xlfn.XLOOKUP(INT(($A249-1)/12)+1,'ZC Curve'!$B$8:$B$107,'ZC Curve'!R$9:R$108,,0))^(1/12)-1</f>
        <v>0</v>
      </c>
      <c r="C249" s="77">
        <f>(1+_xlfn.XLOOKUP(INT(($A249-1)/12)+1,'ZC Curve'!$B$8:$B$107,'ZC Curve'!S$9:S$108,,0))^(1/12)-1</f>
        <v>0</v>
      </c>
      <c r="D249" s="77">
        <f>(1+_xlfn.XLOOKUP(INT(($A249-1)/12)+1,'ZC Curve'!$B$8:$B$107,'ZC Curve'!T$9:T$108,,0))^(1/12)-1</f>
        <v>0</v>
      </c>
      <c r="E249" s="57">
        <f t="shared" si="16"/>
        <v>1</v>
      </c>
      <c r="F249" s="57">
        <f t="shared" si="17"/>
        <v>1</v>
      </c>
      <c r="G249" s="58">
        <f t="shared" si="18"/>
        <v>1</v>
      </c>
      <c r="H249" s="129">
        <f>'Table 5 - Liability Cashflows'!AV255</f>
        <v>0</v>
      </c>
    </row>
    <row r="250" spans="1:8" x14ac:dyDescent="0.25">
      <c r="A250" s="123">
        <f t="shared" si="15"/>
        <v>241</v>
      </c>
      <c r="B250" s="77">
        <f>(1+_xlfn.XLOOKUP(INT(($A250-1)/12)+1,'ZC Curve'!$B$8:$B$107,'ZC Curve'!R$9:R$108,,0))^(1/12)-1</f>
        <v>0</v>
      </c>
      <c r="C250" s="77">
        <f>(1+_xlfn.XLOOKUP(INT(($A250-1)/12)+1,'ZC Curve'!$B$8:$B$107,'ZC Curve'!S$9:S$108,,0))^(1/12)-1</f>
        <v>0</v>
      </c>
      <c r="D250" s="77">
        <f>(1+_xlfn.XLOOKUP(INT(($A250-1)/12)+1,'ZC Curve'!$B$8:$B$107,'ZC Curve'!T$9:T$108,,0))^(1/12)-1</f>
        <v>0</v>
      </c>
      <c r="E250" s="57">
        <f t="shared" si="16"/>
        <v>1</v>
      </c>
      <c r="F250" s="57">
        <f t="shared" si="17"/>
        <v>1</v>
      </c>
      <c r="G250" s="58">
        <f t="shared" si="18"/>
        <v>1</v>
      </c>
      <c r="H250" s="129">
        <f>'Table 5 - Liability Cashflows'!AV256</f>
        <v>0</v>
      </c>
    </row>
    <row r="251" spans="1:8" x14ac:dyDescent="0.25">
      <c r="A251" s="123">
        <f t="shared" si="15"/>
        <v>242</v>
      </c>
      <c r="B251" s="77">
        <f>(1+_xlfn.XLOOKUP(INT(($A251-1)/12)+1,'ZC Curve'!$B$8:$B$107,'ZC Curve'!R$9:R$108,,0))^(1/12)-1</f>
        <v>0</v>
      </c>
      <c r="C251" s="77">
        <f>(1+_xlfn.XLOOKUP(INT(($A251-1)/12)+1,'ZC Curve'!$B$8:$B$107,'ZC Curve'!S$9:S$108,,0))^(1/12)-1</f>
        <v>0</v>
      </c>
      <c r="D251" s="77">
        <f>(1+_xlfn.XLOOKUP(INT(($A251-1)/12)+1,'ZC Curve'!$B$8:$B$107,'ZC Curve'!T$9:T$108,,0))^(1/12)-1</f>
        <v>0</v>
      </c>
      <c r="E251" s="57">
        <f t="shared" si="16"/>
        <v>1</v>
      </c>
      <c r="F251" s="57">
        <f t="shared" si="17"/>
        <v>1</v>
      </c>
      <c r="G251" s="58">
        <f t="shared" si="18"/>
        <v>1</v>
      </c>
      <c r="H251" s="129">
        <f>'Table 5 - Liability Cashflows'!AV257</f>
        <v>0</v>
      </c>
    </row>
    <row r="252" spans="1:8" x14ac:dyDescent="0.25">
      <c r="A252" s="123">
        <f t="shared" si="15"/>
        <v>243</v>
      </c>
      <c r="B252" s="77">
        <f>(1+_xlfn.XLOOKUP(INT(($A252-1)/12)+1,'ZC Curve'!$B$8:$B$107,'ZC Curve'!R$9:R$108,,0))^(1/12)-1</f>
        <v>0</v>
      </c>
      <c r="C252" s="77">
        <f>(1+_xlfn.XLOOKUP(INT(($A252-1)/12)+1,'ZC Curve'!$B$8:$B$107,'ZC Curve'!S$9:S$108,,0))^(1/12)-1</f>
        <v>0</v>
      </c>
      <c r="D252" s="77">
        <f>(1+_xlfn.XLOOKUP(INT(($A252-1)/12)+1,'ZC Curve'!$B$8:$B$107,'ZC Curve'!T$9:T$108,,0))^(1/12)-1</f>
        <v>0</v>
      </c>
      <c r="E252" s="57">
        <f t="shared" si="16"/>
        <v>1</v>
      </c>
      <c r="F252" s="57">
        <f t="shared" si="17"/>
        <v>1</v>
      </c>
      <c r="G252" s="58">
        <f t="shared" si="18"/>
        <v>1</v>
      </c>
      <c r="H252" s="129">
        <f>'Table 5 - Liability Cashflows'!AV258</f>
        <v>0</v>
      </c>
    </row>
    <row r="253" spans="1:8" x14ac:dyDescent="0.25">
      <c r="A253" s="123">
        <f t="shared" si="15"/>
        <v>244</v>
      </c>
      <c r="B253" s="77">
        <f>(1+_xlfn.XLOOKUP(INT(($A253-1)/12)+1,'ZC Curve'!$B$8:$B$107,'ZC Curve'!R$9:R$108,,0))^(1/12)-1</f>
        <v>0</v>
      </c>
      <c r="C253" s="77">
        <f>(1+_xlfn.XLOOKUP(INT(($A253-1)/12)+1,'ZC Curve'!$B$8:$B$107,'ZC Curve'!S$9:S$108,,0))^(1/12)-1</f>
        <v>0</v>
      </c>
      <c r="D253" s="77">
        <f>(1+_xlfn.XLOOKUP(INT(($A253-1)/12)+1,'ZC Curve'!$B$8:$B$107,'ZC Curve'!T$9:T$108,,0))^(1/12)-1</f>
        <v>0</v>
      </c>
      <c r="E253" s="57">
        <f t="shared" si="16"/>
        <v>1</v>
      </c>
      <c r="F253" s="57">
        <f t="shared" si="17"/>
        <v>1</v>
      </c>
      <c r="G253" s="58">
        <f t="shared" si="18"/>
        <v>1</v>
      </c>
      <c r="H253" s="129">
        <f>'Table 5 - Liability Cashflows'!AV259</f>
        <v>0</v>
      </c>
    </row>
    <row r="254" spans="1:8" x14ac:dyDescent="0.25">
      <c r="A254" s="123">
        <f t="shared" si="15"/>
        <v>245</v>
      </c>
      <c r="B254" s="77">
        <f>(1+_xlfn.XLOOKUP(INT(($A254-1)/12)+1,'ZC Curve'!$B$8:$B$107,'ZC Curve'!R$9:R$108,,0))^(1/12)-1</f>
        <v>0</v>
      </c>
      <c r="C254" s="77">
        <f>(1+_xlfn.XLOOKUP(INT(($A254-1)/12)+1,'ZC Curve'!$B$8:$B$107,'ZC Curve'!S$9:S$108,,0))^(1/12)-1</f>
        <v>0</v>
      </c>
      <c r="D254" s="77">
        <f>(1+_xlfn.XLOOKUP(INT(($A254-1)/12)+1,'ZC Curve'!$B$8:$B$107,'ZC Curve'!T$9:T$108,,0))^(1/12)-1</f>
        <v>0</v>
      </c>
      <c r="E254" s="57">
        <f t="shared" si="16"/>
        <v>1</v>
      </c>
      <c r="F254" s="57">
        <f t="shared" si="17"/>
        <v>1</v>
      </c>
      <c r="G254" s="58">
        <f t="shared" si="18"/>
        <v>1</v>
      </c>
      <c r="H254" s="129">
        <f>'Table 5 - Liability Cashflows'!AV260</f>
        <v>0</v>
      </c>
    </row>
    <row r="255" spans="1:8" x14ac:dyDescent="0.25">
      <c r="A255" s="123">
        <f t="shared" si="15"/>
        <v>246</v>
      </c>
      <c r="B255" s="77">
        <f>(1+_xlfn.XLOOKUP(INT(($A255-1)/12)+1,'ZC Curve'!$B$8:$B$107,'ZC Curve'!R$9:R$108,,0))^(1/12)-1</f>
        <v>0</v>
      </c>
      <c r="C255" s="77">
        <f>(1+_xlfn.XLOOKUP(INT(($A255-1)/12)+1,'ZC Curve'!$B$8:$B$107,'ZC Curve'!S$9:S$108,,0))^(1/12)-1</f>
        <v>0</v>
      </c>
      <c r="D255" s="77">
        <f>(1+_xlfn.XLOOKUP(INT(($A255-1)/12)+1,'ZC Curve'!$B$8:$B$107,'ZC Curve'!T$9:T$108,,0))^(1/12)-1</f>
        <v>0</v>
      </c>
      <c r="E255" s="57">
        <f t="shared" si="16"/>
        <v>1</v>
      </c>
      <c r="F255" s="57">
        <f t="shared" si="17"/>
        <v>1</v>
      </c>
      <c r="G255" s="58">
        <f t="shared" si="18"/>
        <v>1</v>
      </c>
      <c r="H255" s="129">
        <f>'Table 5 - Liability Cashflows'!AV261</f>
        <v>0</v>
      </c>
    </row>
    <row r="256" spans="1:8" x14ac:dyDescent="0.25">
      <c r="A256" s="123">
        <f t="shared" si="15"/>
        <v>247</v>
      </c>
      <c r="B256" s="77">
        <f>(1+_xlfn.XLOOKUP(INT(($A256-1)/12)+1,'ZC Curve'!$B$8:$B$107,'ZC Curve'!R$9:R$108,,0))^(1/12)-1</f>
        <v>0</v>
      </c>
      <c r="C256" s="77">
        <f>(1+_xlfn.XLOOKUP(INT(($A256-1)/12)+1,'ZC Curve'!$B$8:$B$107,'ZC Curve'!S$9:S$108,,0))^(1/12)-1</f>
        <v>0</v>
      </c>
      <c r="D256" s="77">
        <f>(1+_xlfn.XLOOKUP(INT(($A256-1)/12)+1,'ZC Curve'!$B$8:$B$107,'ZC Curve'!T$9:T$108,,0))^(1/12)-1</f>
        <v>0</v>
      </c>
      <c r="E256" s="57">
        <f t="shared" si="16"/>
        <v>1</v>
      </c>
      <c r="F256" s="57">
        <f t="shared" si="17"/>
        <v>1</v>
      </c>
      <c r="G256" s="58">
        <f t="shared" si="18"/>
        <v>1</v>
      </c>
      <c r="H256" s="129">
        <f>'Table 5 - Liability Cashflows'!AV262</f>
        <v>0</v>
      </c>
    </row>
    <row r="257" spans="1:8" x14ac:dyDescent="0.25">
      <c r="A257" s="123">
        <f t="shared" si="15"/>
        <v>248</v>
      </c>
      <c r="B257" s="77">
        <f>(1+_xlfn.XLOOKUP(INT(($A257-1)/12)+1,'ZC Curve'!$B$8:$B$107,'ZC Curve'!R$9:R$108,,0))^(1/12)-1</f>
        <v>0</v>
      </c>
      <c r="C257" s="77">
        <f>(1+_xlfn.XLOOKUP(INT(($A257-1)/12)+1,'ZC Curve'!$B$8:$B$107,'ZC Curve'!S$9:S$108,,0))^(1/12)-1</f>
        <v>0</v>
      </c>
      <c r="D257" s="77">
        <f>(1+_xlfn.XLOOKUP(INT(($A257-1)/12)+1,'ZC Curve'!$B$8:$B$107,'ZC Curve'!T$9:T$108,,0))^(1/12)-1</f>
        <v>0</v>
      </c>
      <c r="E257" s="57">
        <f t="shared" si="16"/>
        <v>1</v>
      </c>
      <c r="F257" s="57">
        <f t="shared" si="17"/>
        <v>1</v>
      </c>
      <c r="G257" s="58">
        <f t="shared" si="18"/>
        <v>1</v>
      </c>
      <c r="H257" s="129">
        <f>'Table 5 - Liability Cashflows'!AV263</f>
        <v>0</v>
      </c>
    </row>
    <row r="258" spans="1:8" x14ac:dyDescent="0.25">
      <c r="A258" s="123">
        <f t="shared" si="15"/>
        <v>249</v>
      </c>
      <c r="B258" s="77">
        <f>(1+_xlfn.XLOOKUP(INT(($A258-1)/12)+1,'ZC Curve'!$B$8:$B$107,'ZC Curve'!R$9:R$108,,0))^(1/12)-1</f>
        <v>0</v>
      </c>
      <c r="C258" s="77">
        <f>(1+_xlfn.XLOOKUP(INT(($A258-1)/12)+1,'ZC Curve'!$B$8:$B$107,'ZC Curve'!S$9:S$108,,0))^(1/12)-1</f>
        <v>0</v>
      </c>
      <c r="D258" s="77">
        <f>(1+_xlfn.XLOOKUP(INT(($A258-1)/12)+1,'ZC Curve'!$B$8:$B$107,'ZC Curve'!T$9:T$108,,0))^(1/12)-1</f>
        <v>0</v>
      </c>
      <c r="E258" s="57">
        <f t="shared" si="16"/>
        <v>1</v>
      </c>
      <c r="F258" s="57">
        <f t="shared" si="17"/>
        <v>1</v>
      </c>
      <c r="G258" s="58">
        <f t="shared" si="18"/>
        <v>1</v>
      </c>
      <c r="H258" s="129">
        <f>'Table 5 - Liability Cashflows'!AV264</f>
        <v>0</v>
      </c>
    </row>
    <row r="259" spans="1:8" x14ac:dyDescent="0.25">
      <c r="A259" s="123">
        <f t="shared" si="15"/>
        <v>250</v>
      </c>
      <c r="B259" s="77">
        <f>(1+_xlfn.XLOOKUP(INT(($A259-1)/12)+1,'ZC Curve'!$B$8:$B$107,'ZC Curve'!R$9:R$108,,0))^(1/12)-1</f>
        <v>0</v>
      </c>
      <c r="C259" s="77">
        <f>(1+_xlfn.XLOOKUP(INT(($A259-1)/12)+1,'ZC Curve'!$B$8:$B$107,'ZC Curve'!S$9:S$108,,0))^(1/12)-1</f>
        <v>0</v>
      </c>
      <c r="D259" s="77">
        <f>(1+_xlfn.XLOOKUP(INT(($A259-1)/12)+1,'ZC Curve'!$B$8:$B$107,'ZC Curve'!T$9:T$108,,0))^(1/12)-1</f>
        <v>0</v>
      </c>
      <c r="E259" s="57">
        <f t="shared" si="16"/>
        <v>1</v>
      </c>
      <c r="F259" s="57">
        <f t="shared" si="17"/>
        <v>1</v>
      </c>
      <c r="G259" s="58">
        <f t="shared" si="18"/>
        <v>1</v>
      </c>
      <c r="H259" s="129">
        <f>'Table 5 - Liability Cashflows'!AV265</f>
        <v>0</v>
      </c>
    </row>
    <row r="260" spans="1:8" x14ac:dyDescent="0.25">
      <c r="A260" s="123">
        <f t="shared" si="15"/>
        <v>251</v>
      </c>
      <c r="B260" s="77">
        <f>(1+_xlfn.XLOOKUP(INT(($A260-1)/12)+1,'ZC Curve'!$B$8:$B$107,'ZC Curve'!R$9:R$108,,0))^(1/12)-1</f>
        <v>0</v>
      </c>
      <c r="C260" s="77">
        <f>(1+_xlfn.XLOOKUP(INT(($A260-1)/12)+1,'ZC Curve'!$B$8:$B$107,'ZC Curve'!S$9:S$108,,0))^(1/12)-1</f>
        <v>0</v>
      </c>
      <c r="D260" s="77">
        <f>(1+_xlfn.XLOOKUP(INT(($A260-1)/12)+1,'ZC Curve'!$B$8:$B$107,'ZC Curve'!T$9:T$108,,0))^(1/12)-1</f>
        <v>0</v>
      </c>
      <c r="E260" s="57">
        <f t="shared" si="16"/>
        <v>1</v>
      </c>
      <c r="F260" s="57">
        <f t="shared" si="17"/>
        <v>1</v>
      </c>
      <c r="G260" s="58">
        <f t="shared" si="18"/>
        <v>1</v>
      </c>
      <c r="H260" s="129">
        <f>'Table 5 - Liability Cashflows'!AV266</f>
        <v>0</v>
      </c>
    </row>
    <row r="261" spans="1:8" x14ac:dyDescent="0.25">
      <c r="A261" s="123">
        <f t="shared" si="15"/>
        <v>252</v>
      </c>
      <c r="B261" s="77">
        <f>(1+_xlfn.XLOOKUP(INT(($A261-1)/12)+1,'ZC Curve'!$B$8:$B$107,'ZC Curve'!R$9:R$108,,0))^(1/12)-1</f>
        <v>0</v>
      </c>
      <c r="C261" s="77">
        <f>(1+_xlfn.XLOOKUP(INT(($A261-1)/12)+1,'ZC Curve'!$B$8:$B$107,'ZC Curve'!S$9:S$108,,0))^(1/12)-1</f>
        <v>0</v>
      </c>
      <c r="D261" s="77">
        <f>(1+_xlfn.XLOOKUP(INT(($A261-1)/12)+1,'ZC Curve'!$B$8:$B$107,'ZC Curve'!T$9:T$108,,0))^(1/12)-1</f>
        <v>0</v>
      </c>
      <c r="E261" s="57">
        <f t="shared" si="16"/>
        <v>1</v>
      </c>
      <c r="F261" s="57">
        <f t="shared" si="17"/>
        <v>1</v>
      </c>
      <c r="G261" s="58">
        <f t="shared" si="18"/>
        <v>1</v>
      </c>
      <c r="H261" s="129">
        <f>'Table 5 - Liability Cashflows'!AV267</f>
        <v>0</v>
      </c>
    </row>
    <row r="262" spans="1:8" x14ac:dyDescent="0.25">
      <c r="A262" s="123">
        <f t="shared" si="15"/>
        <v>253</v>
      </c>
      <c r="B262" s="77">
        <f>(1+_xlfn.XLOOKUP(INT(($A262-1)/12)+1,'ZC Curve'!$B$8:$B$107,'ZC Curve'!R$9:R$108,,0))^(1/12)-1</f>
        <v>0</v>
      </c>
      <c r="C262" s="77">
        <f>(1+_xlfn.XLOOKUP(INT(($A262-1)/12)+1,'ZC Curve'!$B$8:$B$107,'ZC Curve'!S$9:S$108,,0))^(1/12)-1</f>
        <v>0</v>
      </c>
      <c r="D262" s="77">
        <f>(1+_xlfn.XLOOKUP(INT(($A262-1)/12)+1,'ZC Curve'!$B$8:$B$107,'ZC Curve'!T$9:T$108,,0))^(1/12)-1</f>
        <v>0</v>
      </c>
      <c r="E262" s="57">
        <f t="shared" si="16"/>
        <v>1</v>
      </c>
      <c r="F262" s="57">
        <f t="shared" si="17"/>
        <v>1</v>
      </c>
      <c r="G262" s="58">
        <f t="shared" si="18"/>
        <v>1</v>
      </c>
      <c r="H262" s="129">
        <f>'Table 5 - Liability Cashflows'!AV268</f>
        <v>0</v>
      </c>
    </row>
    <row r="263" spans="1:8" x14ac:dyDescent="0.25">
      <c r="A263" s="123">
        <f t="shared" si="15"/>
        <v>254</v>
      </c>
      <c r="B263" s="77">
        <f>(1+_xlfn.XLOOKUP(INT(($A263-1)/12)+1,'ZC Curve'!$B$8:$B$107,'ZC Curve'!R$9:R$108,,0))^(1/12)-1</f>
        <v>0</v>
      </c>
      <c r="C263" s="77">
        <f>(1+_xlfn.XLOOKUP(INT(($A263-1)/12)+1,'ZC Curve'!$B$8:$B$107,'ZC Curve'!S$9:S$108,,0))^(1/12)-1</f>
        <v>0</v>
      </c>
      <c r="D263" s="77">
        <f>(1+_xlfn.XLOOKUP(INT(($A263-1)/12)+1,'ZC Curve'!$B$8:$B$107,'ZC Curve'!T$9:T$108,,0))^(1/12)-1</f>
        <v>0</v>
      </c>
      <c r="E263" s="57">
        <f t="shared" si="16"/>
        <v>1</v>
      </c>
      <c r="F263" s="57">
        <f t="shared" si="17"/>
        <v>1</v>
      </c>
      <c r="G263" s="58">
        <f t="shared" si="18"/>
        <v>1</v>
      </c>
      <c r="H263" s="129">
        <f>'Table 5 - Liability Cashflows'!AV269</f>
        <v>0</v>
      </c>
    </row>
    <row r="264" spans="1:8" x14ac:dyDescent="0.25">
      <c r="A264" s="123">
        <f t="shared" si="15"/>
        <v>255</v>
      </c>
      <c r="B264" s="77">
        <f>(1+_xlfn.XLOOKUP(INT(($A264-1)/12)+1,'ZC Curve'!$B$8:$B$107,'ZC Curve'!R$9:R$108,,0))^(1/12)-1</f>
        <v>0</v>
      </c>
      <c r="C264" s="77">
        <f>(1+_xlfn.XLOOKUP(INT(($A264-1)/12)+1,'ZC Curve'!$B$8:$B$107,'ZC Curve'!S$9:S$108,,0))^(1/12)-1</f>
        <v>0</v>
      </c>
      <c r="D264" s="77">
        <f>(1+_xlfn.XLOOKUP(INT(($A264-1)/12)+1,'ZC Curve'!$B$8:$B$107,'ZC Curve'!T$9:T$108,,0))^(1/12)-1</f>
        <v>0</v>
      </c>
      <c r="E264" s="57">
        <f t="shared" si="16"/>
        <v>1</v>
      </c>
      <c r="F264" s="57">
        <f t="shared" si="17"/>
        <v>1</v>
      </c>
      <c r="G264" s="58">
        <f t="shared" si="18"/>
        <v>1</v>
      </c>
      <c r="H264" s="129">
        <f>'Table 5 - Liability Cashflows'!AV270</f>
        <v>0</v>
      </c>
    </row>
    <row r="265" spans="1:8" x14ac:dyDescent="0.25">
      <c r="A265" s="123">
        <f t="shared" si="15"/>
        <v>256</v>
      </c>
      <c r="B265" s="77">
        <f>(1+_xlfn.XLOOKUP(INT(($A265-1)/12)+1,'ZC Curve'!$B$8:$B$107,'ZC Curve'!R$9:R$108,,0))^(1/12)-1</f>
        <v>0</v>
      </c>
      <c r="C265" s="77">
        <f>(1+_xlfn.XLOOKUP(INT(($A265-1)/12)+1,'ZC Curve'!$B$8:$B$107,'ZC Curve'!S$9:S$108,,0))^(1/12)-1</f>
        <v>0</v>
      </c>
      <c r="D265" s="77">
        <f>(1+_xlfn.XLOOKUP(INT(($A265-1)/12)+1,'ZC Curve'!$B$8:$B$107,'ZC Curve'!T$9:T$108,,0))^(1/12)-1</f>
        <v>0</v>
      </c>
      <c r="E265" s="57">
        <f t="shared" si="16"/>
        <v>1</v>
      </c>
      <c r="F265" s="57">
        <f t="shared" si="17"/>
        <v>1</v>
      </c>
      <c r="G265" s="58">
        <f t="shared" si="18"/>
        <v>1</v>
      </c>
      <c r="H265" s="129">
        <f>'Table 5 - Liability Cashflows'!AV271</f>
        <v>0</v>
      </c>
    </row>
    <row r="266" spans="1:8" x14ac:dyDescent="0.25">
      <c r="A266" s="123">
        <f t="shared" si="15"/>
        <v>257</v>
      </c>
      <c r="B266" s="77">
        <f>(1+_xlfn.XLOOKUP(INT(($A266-1)/12)+1,'ZC Curve'!$B$8:$B$107,'ZC Curve'!R$9:R$108,,0))^(1/12)-1</f>
        <v>0</v>
      </c>
      <c r="C266" s="77">
        <f>(1+_xlfn.XLOOKUP(INT(($A266-1)/12)+1,'ZC Curve'!$B$8:$B$107,'ZC Curve'!S$9:S$108,,0))^(1/12)-1</f>
        <v>0</v>
      </c>
      <c r="D266" s="77">
        <f>(1+_xlfn.XLOOKUP(INT(($A266-1)/12)+1,'ZC Curve'!$B$8:$B$107,'ZC Curve'!T$9:T$108,,0))^(1/12)-1</f>
        <v>0</v>
      </c>
      <c r="E266" s="57">
        <f t="shared" si="16"/>
        <v>1</v>
      </c>
      <c r="F266" s="57">
        <f t="shared" si="17"/>
        <v>1</v>
      </c>
      <c r="G266" s="58">
        <f t="shared" si="18"/>
        <v>1</v>
      </c>
      <c r="H266" s="129">
        <f>'Table 5 - Liability Cashflows'!AV272</f>
        <v>0</v>
      </c>
    </row>
    <row r="267" spans="1:8" x14ac:dyDescent="0.25">
      <c r="A267" s="123">
        <f t="shared" si="15"/>
        <v>258</v>
      </c>
      <c r="B267" s="77">
        <f>(1+_xlfn.XLOOKUP(INT(($A267-1)/12)+1,'ZC Curve'!$B$8:$B$107,'ZC Curve'!R$9:R$108,,0))^(1/12)-1</f>
        <v>0</v>
      </c>
      <c r="C267" s="77">
        <f>(1+_xlfn.XLOOKUP(INT(($A267-1)/12)+1,'ZC Curve'!$B$8:$B$107,'ZC Curve'!S$9:S$108,,0))^(1/12)-1</f>
        <v>0</v>
      </c>
      <c r="D267" s="77">
        <f>(1+_xlfn.XLOOKUP(INT(($A267-1)/12)+1,'ZC Curve'!$B$8:$B$107,'ZC Curve'!T$9:T$108,,0))^(1/12)-1</f>
        <v>0</v>
      </c>
      <c r="E267" s="57">
        <f t="shared" si="16"/>
        <v>1</v>
      </c>
      <c r="F267" s="57">
        <f t="shared" si="17"/>
        <v>1</v>
      </c>
      <c r="G267" s="58">
        <f t="shared" si="18"/>
        <v>1</v>
      </c>
      <c r="H267" s="129">
        <f>'Table 5 - Liability Cashflows'!AV273</f>
        <v>0</v>
      </c>
    </row>
    <row r="268" spans="1:8" x14ac:dyDescent="0.25">
      <c r="A268" s="123">
        <f t="shared" ref="A268:A331" si="19">A267+1</f>
        <v>259</v>
      </c>
      <c r="B268" s="77">
        <f>(1+_xlfn.XLOOKUP(INT(($A268-1)/12)+1,'ZC Curve'!$B$8:$B$107,'ZC Curve'!R$9:R$108,,0))^(1/12)-1</f>
        <v>0</v>
      </c>
      <c r="C268" s="77">
        <f>(1+_xlfn.XLOOKUP(INT(($A268-1)/12)+1,'ZC Curve'!$B$8:$B$107,'ZC Curve'!S$9:S$108,,0))^(1/12)-1</f>
        <v>0</v>
      </c>
      <c r="D268" s="77">
        <f>(1+_xlfn.XLOOKUP(INT(($A268-1)/12)+1,'ZC Curve'!$B$8:$B$107,'ZC Curve'!T$9:T$108,,0))^(1/12)-1</f>
        <v>0</v>
      </c>
      <c r="E268" s="57">
        <f t="shared" ref="E268:E331" si="20">E267/(1+B268)</f>
        <v>1</v>
      </c>
      <c r="F268" s="57">
        <f t="shared" ref="F268:F331" si="21">F267/(1+C268)</f>
        <v>1</v>
      </c>
      <c r="G268" s="58">
        <f t="shared" ref="G268:G331" si="22">G267/(1+D268)</f>
        <v>1</v>
      </c>
      <c r="H268" s="129">
        <f>'Table 5 - Liability Cashflows'!AV274</f>
        <v>0</v>
      </c>
    </row>
    <row r="269" spans="1:8" x14ac:dyDescent="0.25">
      <c r="A269" s="123">
        <f t="shared" si="19"/>
        <v>260</v>
      </c>
      <c r="B269" s="77">
        <f>(1+_xlfn.XLOOKUP(INT(($A269-1)/12)+1,'ZC Curve'!$B$8:$B$107,'ZC Curve'!R$9:R$108,,0))^(1/12)-1</f>
        <v>0</v>
      </c>
      <c r="C269" s="77">
        <f>(1+_xlfn.XLOOKUP(INT(($A269-1)/12)+1,'ZC Curve'!$B$8:$B$107,'ZC Curve'!S$9:S$108,,0))^(1/12)-1</f>
        <v>0</v>
      </c>
      <c r="D269" s="77">
        <f>(1+_xlfn.XLOOKUP(INT(($A269-1)/12)+1,'ZC Curve'!$B$8:$B$107,'ZC Curve'!T$9:T$108,,0))^(1/12)-1</f>
        <v>0</v>
      </c>
      <c r="E269" s="57">
        <f t="shared" si="20"/>
        <v>1</v>
      </c>
      <c r="F269" s="57">
        <f t="shared" si="21"/>
        <v>1</v>
      </c>
      <c r="G269" s="58">
        <f t="shared" si="22"/>
        <v>1</v>
      </c>
      <c r="H269" s="129">
        <f>'Table 5 - Liability Cashflows'!AV275</f>
        <v>0</v>
      </c>
    </row>
    <row r="270" spans="1:8" x14ac:dyDescent="0.25">
      <c r="A270" s="123">
        <f t="shared" si="19"/>
        <v>261</v>
      </c>
      <c r="B270" s="77">
        <f>(1+_xlfn.XLOOKUP(INT(($A270-1)/12)+1,'ZC Curve'!$B$8:$B$107,'ZC Curve'!R$9:R$108,,0))^(1/12)-1</f>
        <v>0</v>
      </c>
      <c r="C270" s="77">
        <f>(1+_xlfn.XLOOKUP(INT(($A270-1)/12)+1,'ZC Curve'!$B$8:$B$107,'ZC Curve'!S$9:S$108,,0))^(1/12)-1</f>
        <v>0</v>
      </c>
      <c r="D270" s="77">
        <f>(1+_xlfn.XLOOKUP(INT(($A270-1)/12)+1,'ZC Curve'!$B$8:$B$107,'ZC Curve'!T$9:T$108,,0))^(1/12)-1</f>
        <v>0</v>
      </c>
      <c r="E270" s="57">
        <f t="shared" si="20"/>
        <v>1</v>
      </c>
      <c r="F270" s="57">
        <f t="shared" si="21"/>
        <v>1</v>
      </c>
      <c r="G270" s="58">
        <f t="shared" si="22"/>
        <v>1</v>
      </c>
      <c r="H270" s="129">
        <f>'Table 5 - Liability Cashflows'!AV276</f>
        <v>0</v>
      </c>
    </row>
    <row r="271" spans="1:8" x14ac:dyDescent="0.25">
      <c r="A271" s="123">
        <f t="shared" si="19"/>
        <v>262</v>
      </c>
      <c r="B271" s="77">
        <f>(1+_xlfn.XLOOKUP(INT(($A271-1)/12)+1,'ZC Curve'!$B$8:$B$107,'ZC Curve'!R$9:R$108,,0))^(1/12)-1</f>
        <v>0</v>
      </c>
      <c r="C271" s="77">
        <f>(1+_xlfn.XLOOKUP(INT(($A271-1)/12)+1,'ZC Curve'!$B$8:$B$107,'ZC Curve'!S$9:S$108,,0))^(1/12)-1</f>
        <v>0</v>
      </c>
      <c r="D271" s="77">
        <f>(1+_xlfn.XLOOKUP(INT(($A271-1)/12)+1,'ZC Curve'!$B$8:$B$107,'ZC Curve'!T$9:T$108,,0))^(1/12)-1</f>
        <v>0</v>
      </c>
      <c r="E271" s="57">
        <f t="shared" si="20"/>
        <v>1</v>
      </c>
      <c r="F271" s="57">
        <f t="shared" si="21"/>
        <v>1</v>
      </c>
      <c r="G271" s="58">
        <f t="shared" si="22"/>
        <v>1</v>
      </c>
      <c r="H271" s="129">
        <f>'Table 5 - Liability Cashflows'!AV277</f>
        <v>0</v>
      </c>
    </row>
    <row r="272" spans="1:8" x14ac:dyDescent="0.25">
      <c r="A272" s="123">
        <f t="shared" si="19"/>
        <v>263</v>
      </c>
      <c r="B272" s="77">
        <f>(1+_xlfn.XLOOKUP(INT(($A272-1)/12)+1,'ZC Curve'!$B$8:$B$107,'ZC Curve'!R$9:R$108,,0))^(1/12)-1</f>
        <v>0</v>
      </c>
      <c r="C272" s="77">
        <f>(1+_xlfn.XLOOKUP(INT(($A272-1)/12)+1,'ZC Curve'!$B$8:$B$107,'ZC Curve'!S$9:S$108,,0))^(1/12)-1</f>
        <v>0</v>
      </c>
      <c r="D272" s="77">
        <f>(1+_xlfn.XLOOKUP(INT(($A272-1)/12)+1,'ZC Curve'!$B$8:$B$107,'ZC Curve'!T$9:T$108,,0))^(1/12)-1</f>
        <v>0</v>
      </c>
      <c r="E272" s="57">
        <f t="shared" si="20"/>
        <v>1</v>
      </c>
      <c r="F272" s="57">
        <f t="shared" si="21"/>
        <v>1</v>
      </c>
      <c r="G272" s="58">
        <f t="shared" si="22"/>
        <v>1</v>
      </c>
      <c r="H272" s="129">
        <f>'Table 5 - Liability Cashflows'!AV278</f>
        <v>0</v>
      </c>
    </row>
    <row r="273" spans="1:8" x14ac:dyDescent="0.25">
      <c r="A273" s="123">
        <f t="shared" si="19"/>
        <v>264</v>
      </c>
      <c r="B273" s="77">
        <f>(1+_xlfn.XLOOKUP(INT(($A273-1)/12)+1,'ZC Curve'!$B$8:$B$107,'ZC Curve'!R$9:R$108,,0))^(1/12)-1</f>
        <v>0</v>
      </c>
      <c r="C273" s="77">
        <f>(1+_xlfn.XLOOKUP(INT(($A273-1)/12)+1,'ZC Curve'!$B$8:$B$107,'ZC Curve'!S$9:S$108,,0))^(1/12)-1</f>
        <v>0</v>
      </c>
      <c r="D273" s="77">
        <f>(1+_xlfn.XLOOKUP(INT(($A273-1)/12)+1,'ZC Curve'!$B$8:$B$107,'ZC Curve'!T$9:T$108,,0))^(1/12)-1</f>
        <v>0</v>
      </c>
      <c r="E273" s="57">
        <f t="shared" si="20"/>
        <v>1</v>
      </c>
      <c r="F273" s="57">
        <f t="shared" si="21"/>
        <v>1</v>
      </c>
      <c r="G273" s="58">
        <f t="shared" si="22"/>
        <v>1</v>
      </c>
      <c r="H273" s="129">
        <f>'Table 5 - Liability Cashflows'!AV279</f>
        <v>0</v>
      </c>
    </row>
    <row r="274" spans="1:8" x14ac:dyDescent="0.25">
      <c r="A274" s="123">
        <f t="shared" si="19"/>
        <v>265</v>
      </c>
      <c r="B274" s="77">
        <f>(1+_xlfn.XLOOKUP(INT(($A274-1)/12)+1,'ZC Curve'!$B$8:$B$107,'ZC Curve'!R$9:R$108,,0))^(1/12)-1</f>
        <v>0</v>
      </c>
      <c r="C274" s="77">
        <f>(1+_xlfn.XLOOKUP(INT(($A274-1)/12)+1,'ZC Curve'!$B$8:$B$107,'ZC Curve'!S$9:S$108,,0))^(1/12)-1</f>
        <v>0</v>
      </c>
      <c r="D274" s="77">
        <f>(1+_xlfn.XLOOKUP(INT(($A274-1)/12)+1,'ZC Curve'!$B$8:$B$107,'ZC Curve'!T$9:T$108,,0))^(1/12)-1</f>
        <v>0</v>
      </c>
      <c r="E274" s="57">
        <f t="shared" si="20"/>
        <v>1</v>
      </c>
      <c r="F274" s="57">
        <f t="shared" si="21"/>
        <v>1</v>
      </c>
      <c r="G274" s="58">
        <f t="shared" si="22"/>
        <v>1</v>
      </c>
      <c r="H274" s="129">
        <f>'Table 5 - Liability Cashflows'!AV280</f>
        <v>0</v>
      </c>
    </row>
    <row r="275" spans="1:8" x14ac:dyDescent="0.25">
      <c r="A275" s="123">
        <f t="shared" si="19"/>
        <v>266</v>
      </c>
      <c r="B275" s="77">
        <f>(1+_xlfn.XLOOKUP(INT(($A275-1)/12)+1,'ZC Curve'!$B$8:$B$107,'ZC Curve'!R$9:R$108,,0))^(1/12)-1</f>
        <v>0</v>
      </c>
      <c r="C275" s="77">
        <f>(1+_xlfn.XLOOKUP(INT(($A275-1)/12)+1,'ZC Curve'!$B$8:$B$107,'ZC Curve'!S$9:S$108,,0))^(1/12)-1</f>
        <v>0</v>
      </c>
      <c r="D275" s="77">
        <f>(1+_xlfn.XLOOKUP(INT(($A275-1)/12)+1,'ZC Curve'!$B$8:$B$107,'ZC Curve'!T$9:T$108,,0))^(1/12)-1</f>
        <v>0</v>
      </c>
      <c r="E275" s="57">
        <f t="shared" si="20"/>
        <v>1</v>
      </c>
      <c r="F275" s="57">
        <f t="shared" si="21"/>
        <v>1</v>
      </c>
      <c r="G275" s="58">
        <f t="shared" si="22"/>
        <v>1</v>
      </c>
      <c r="H275" s="129">
        <f>'Table 5 - Liability Cashflows'!AV281</f>
        <v>0</v>
      </c>
    </row>
    <row r="276" spans="1:8" x14ac:dyDescent="0.25">
      <c r="A276" s="123">
        <f t="shared" si="19"/>
        <v>267</v>
      </c>
      <c r="B276" s="77">
        <f>(1+_xlfn.XLOOKUP(INT(($A276-1)/12)+1,'ZC Curve'!$B$8:$B$107,'ZC Curve'!R$9:R$108,,0))^(1/12)-1</f>
        <v>0</v>
      </c>
      <c r="C276" s="77">
        <f>(1+_xlfn.XLOOKUP(INT(($A276-1)/12)+1,'ZC Curve'!$B$8:$B$107,'ZC Curve'!S$9:S$108,,0))^(1/12)-1</f>
        <v>0</v>
      </c>
      <c r="D276" s="77">
        <f>(1+_xlfn.XLOOKUP(INT(($A276-1)/12)+1,'ZC Curve'!$B$8:$B$107,'ZC Curve'!T$9:T$108,,0))^(1/12)-1</f>
        <v>0</v>
      </c>
      <c r="E276" s="57">
        <f t="shared" si="20"/>
        <v>1</v>
      </c>
      <c r="F276" s="57">
        <f t="shared" si="21"/>
        <v>1</v>
      </c>
      <c r="G276" s="58">
        <f t="shared" si="22"/>
        <v>1</v>
      </c>
      <c r="H276" s="129">
        <f>'Table 5 - Liability Cashflows'!AV282</f>
        <v>0</v>
      </c>
    </row>
    <row r="277" spans="1:8" x14ac:dyDescent="0.25">
      <c r="A277" s="123">
        <f t="shared" si="19"/>
        <v>268</v>
      </c>
      <c r="B277" s="77">
        <f>(1+_xlfn.XLOOKUP(INT(($A277-1)/12)+1,'ZC Curve'!$B$8:$B$107,'ZC Curve'!R$9:R$108,,0))^(1/12)-1</f>
        <v>0</v>
      </c>
      <c r="C277" s="77">
        <f>(1+_xlfn.XLOOKUP(INT(($A277-1)/12)+1,'ZC Curve'!$B$8:$B$107,'ZC Curve'!S$9:S$108,,0))^(1/12)-1</f>
        <v>0</v>
      </c>
      <c r="D277" s="77">
        <f>(1+_xlfn.XLOOKUP(INT(($A277-1)/12)+1,'ZC Curve'!$B$8:$B$107,'ZC Curve'!T$9:T$108,,0))^(1/12)-1</f>
        <v>0</v>
      </c>
      <c r="E277" s="57">
        <f t="shared" si="20"/>
        <v>1</v>
      </c>
      <c r="F277" s="57">
        <f t="shared" si="21"/>
        <v>1</v>
      </c>
      <c r="G277" s="58">
        <f t="shared" si="22"/>
        <v>1</v>
      </c>
      <c r="H277" s="129">
        <f>'Table 5 - Liability Cashflows'!AV283</f>
        <v>0</v>
      </c>
    </row>
    <row r="278" spans="1:8" x14ac:dyDescent="0.25">
      <c r="A278" s="123">
        <f t="shared" si="19"/>
        <v>269</v>
      </c>
      <c r="B278" s="77">
        <f>(1+_xlfn.XLOOKUP(INT(($A278-1)/12)+1,'ZC Curve'!$B$8:$B$107,'ZC Curve'!R$9:R$108,,0))^(1/12)-1</f>
        <v>0</v>
      </c>
      <c r="C278" s="77">
        <f>(1+_xlfn.XLOOKUP(INT(($A278-1)/12)+1,'ZC Curve'!$B$8:$B$107,'ZC Curve'!S$9:S$108,,0))^(1/12)-1</f>
        <v>0</v>
      </c>
      <c r="D278" s="77">
        <f>(1+_xlfn.XLOOKUP(INT(($A278-1)/12)+1,'ZC Curve'!$B$8:$B$107,'ZC Curve'!T$9:T$108,,0))^(1/12)-1</f>
        <v>0</v>
      </c>
      <c r="E278" s="57">
        <f t="shared" si="20"/>
        <v>1</v>
      </c>
      <c r="F278" s="57">
        <f t="shared" si="21"/>
        <v>1</v>
      </c>
      <c r="G278" s="58">
        <f t="shared" si="22"/>
        <v>1</v>
      </c>
      <c r="H278" s="129">
        <f>'Table 5 - Liability Cashflows'!AV284</f>
        <v>0</v>
      </c>
    </row>
    <row r="279" spans="1:8" x14ac:dyDescent="0.25">
      <c r="A279" s="123">
        <f t="shared" si="19"/>
        <v>270</v>
      </c>
      <c r="B279" s="77">
        <f>(1+_xlfn.XLOOKUP(INT(($A279-1)/12)+1,'ZC Curve'!$B$8:$B$107,'ZC Curve'!R$9:R$108,,0))^(1/12)-1</f>
        <v>0</v>
      </c>
      <c r="C279" s="77">
        <f>(1+_xlfn.XLOOKUP(INT(($A279-1)/12)+1,'ZC Curve'!$B$8:$B$107,'ZC Curve'!S$9:S$108,,0))^(1/12)-1</f>
        <v>0</v>
      </c>
      <c r="D279" s="77">
        <f>(1+_xlfn.XLOOKUP(INT(($A279-1)/12)+1,'ZC Curve'!$B$8:$B$107,'ZC Curve'!T$9:T$108,,0))^(1/12)-1</f>
        <v>0</v>
      </c>
      <c r="E279" s="57">
        <f t="shared" si="20"/>
        <v>1</v>
      </c>
      <c r="F279" s="57">
        <f t="shared" si="21"/>
        <v>1</v>
      </c>
      <c r="G279" s="58">
        <f t="shared" si="22"/>
        <v>1</v>
      </c>
      <c r="H279" s="129">
        <f>'Table 5 - Liability Cashflows'!AV285</f>
        <v>0</v>
      </c>
    </row>
    <row r="280" spans="1:8" x14ac:dyDescent="0.25">
      <c r="A280" s="123">
        <f t="shared" si="19"/>
        <v>271</v>
      </c>
      <c r="B280" s="77">
        <f>(1+_xlfn.XLOOKUP(INT(($A280-1)/12)+1,'ZC Curve'!$B$8:$B$107,'ZC Curve'!R$9:R$108,,0))^(1/12)-1</f>
        <v>0</v>
      </c>
      <c r="C280" s="77">
        <f>(1+_xlfn.XLOOKUP(INT(($A280-1)/12)+1,'ZC Curve'!$B$8:$B$107,'ZC Curve'!S$9:S$108,,0))^(1/12)-1</f>
        <v>0</v>
      </c>
      <c r="D280" s="77">
        <f>(1+_xlfn.XLOOKUP(INT(($A280-1)/12)+1,'ZC Curve'!$B$8:$B$107,'ZC Curve'!T$9:T$108,,0))^(1/12)-1</f>
        <v>0</v>
      </c>
      <c r="E280" s="57">
        <f t="shared" si="20"/>
        <v>1</v>
      </c>
      <c r="F280" s="57">
        <f t="shared" si="21"/>
        <v>1</v>
      </c>
      <c r="G280" s="58">
        <f t="shared" si="22"/>
        <v>1</v>
      </c>
      <c r="H280" s="129">
        <f>'Table 5 - Liability Cashflows'!AV286</f>
        <v>0</v>
      </c>
    </row>
    <row r="281" spans="1:8" x14ac:dyDescent="0.25">
      <c r="A281" s="123">
        <f t="shared" si="19"/>
        <v>272</v>
      </c>
      <c r="B281" s="77">
        <f>(1+_xlfn.XLOOKUP(INT(($A281-1)/12)+1,'ZC Curve'!$B$8:$B$107,'ZC Curve'!R$9:R$108,,0))^(1/12)-1</f>
        <v>0</v>
      </c>
      <c r="C281" s="77">
        <f>(1+_xlfn.XLOOKUP(INT(($A281-1)/12)+1,'ZC Curve'!$B$8:$B$107,'ZC Curve'!S$9:S$108,,0))^(1/12)-1</f>
        <v>0</v>
      </c>
      <c r="D281" s="77">
        <f>(1+_xlfn.XLOOKUP(INT(($A281-1)/12)+1,'ZC Curve'!$B$8:$B$107,'ZC Curve'!T$9:T$108,,0))^(1/12)-1</f>
        <v>0</v>
      </c>
      <c r="E281" s="57">
        <f t="shared" si="20"/>
        <v>1</v>
      </c>
      <c r="F281" s="57">
        <f t="shared" si="21"/>
        <v>1</v>
      </c>
      <c r="G281" s="58">
        <f t="shared" si="22"/>
        <v>1</v>
      </c>
      <c r="H281" s="129">
        <f>'Table 5 - Liability Cashflows'!AV287</f>
        <v>0</v>
      </c>
    </row>
    <row r="282" spans="1:8" x14ac:dyDescent="0.25">
      <c r="A282" s="123">
        <f t="shared" si="19"/>
        <v>273</v>
      </c>
      <c r="B282" s="77">
        <f>(1+_xlfn.XLOOKUP(INT(($A282-1)/12)+1,'ZC Curve'!$B$8:$B$107,'ZC Curve'!R$9:R$108,,0))^(1/12)-1</f>
        <v>0</v>
      </c>
      <c r="C282" s="77">
        <f>(1+_xlfn.XLOOKUP(INT(($A282-1)/12)+1,'ZC Curve'!$B$8:$B$107,'ZC Curve'!S$9:S$108,,0))^(1/12)-1</f>
        <v>0</v>
      </c>
      <c r="D282" s="77">
        <f>(1+_xlfn.XLOOKUP(INT(($A282-1)/12)+1,'ZC Curve'!$B$8:$B$107,'ZC Curve'!T$9:T$108,,0))^(1/12)-1</f>
        <v>0</v>
      </c>
      <c r="E282" s="57">
        <f t="shared" si="20"/>
        <v>1</v>
      </c>
      <c r="F282" s="57">
        <f t="shared" si="21"/>
        <v>1</v>
      </c>
      <c r="G282" s="58">
        <f t="shared" si="22"/>
        <v>1</v>
      </c>
      <c r="H282" s="129">
        <f>'Table 5 - Liability Cashflows'!AV288</f>
        <v>0</v>
      </c>
    </row>
    <row r="283" spans="1:8" x14ac:dyDescent="0.25">
      <c r="A283" s="123">
        <f t="shared" si="19"/>
        <v>274</v>
      </c>
      <c r="B283" s="77">
        <f>(1+_xlfn.XLOOKUP(INT(($A283-1)/12)+1,'ZC Curve'!$B$8:$B$107,'ZC Curve'!R$9:R$108,,0))^(1/12)-1</f>
        <v>0</v>
      </c>
      <c r="C283" s="77">
        <f>(1+_xlfn.XLOOKUP(INT(($A283-1)/12)+1,'ZC Curve'!$B$8:$B$107,'ZC Curve'!S$9:S$108,,0))^(1/12)-1</f>
        <v>0</v>
      </c>
      <c r="D283" s="77">
        <f>(1+_xlfn.XLOOKUP(INT(($A283-1)/12)+1,'ZC Curve'!$B$8:$B$107,'ZC Curve'!T$9:T$108,,0))^(1/12)-1</f>
        <v>0</v>
      </c>
      <c r="E283" s="57">
        <f t="shared" si="20"/>
        <v>1</v>
      </c>
      <c r="F283" s="57">
        <f t="shared" si="21"/>
        <v>1</v>
      </c>
      <c r="G283" s="58">
        <f t="shared" si="22"/>
        <v>1</v>
      </c>
      <c r="H283" s="129">
        <f>'Table 5 - Liability Cashflows'!AV289</f>
        <v>0</v>
      </c>
    </row>
    <row r="284" spans="1:8" x14ac:dyDescent="0.25">
      <c r="A284" s="123">
        <f t="shared" si="19"/>
        <v>275</v>
      </c>
      <c r="B284" s="77">
        <f>(1+_xlfn.XLOOKUP(INT(($A284-1)/12)+1,'ZC Curve'!$B$8:$B$107,'ZC Curve'!R$9:R$108,,0))^(1/12)-1</f>
        <v>0</v>
      </c>
      <c r="C284" s="77">
        <f>(1+_xlfn.XLOOKUP(INT(($A284-1)/12)+1,'ZC Curve'!$B$8:$B$107,'ZC Curve'!S$9:S$108,,0))^(1/12)-1</f>
        <v>0</v>
      </c>
      <c r="D284" s="77">
        <f>(1+_xlfn.XLOOKUP(INT(($A284-1)/12)+1,'ZC Curve'!$B$8:$B$107,'ZC Curve'!T$9:T$108,,0))^(1/12)-1</f>
        <v>0</v>
      </c>
      <c r="E284" s="57">
        <f t="shared" si="20"/>
        <v>1</v>
      </c>
      <c r="F284" s="57">
        <f t="shared" si="21"/>
        <v>1</v>
      </c>
      <c r="G284" s="58">
        <f t="shared" si="22"/>
        <v>1</v>
      </c>
      <c r="H284" s="129">
        <f>'Table 5 - Liability Cashflows'!AV290</f>
        <v>0</v>
      </c>
    </row>
    <row r="285" spans="1:8" x14ac:dyDescent="0.25">
      <c r="A285" s="123">
        <f t="shared" si="19"/>
        <v>276</v>
      </c>
      <c r="B285" s="77">
        <f>(1+_xlfn.XLOOKUP(INT(($A285-1)/12)+1,'ZC Curve'!$B$8:$B$107,'ZC Curve'!R$9:R$108,,0))^(1/12)-1</f>
        <v>0</v>
      </c>
      <c r="C285" s="77">
        <f>(1+_xlfn.XLOOKUP(INT(($A285-1)/12)+1,'ZC Curve'!$B$8:$B$107,'ZC Curve'!S$9:S$108,,0))^(1/12)-1</f>
        <v>0</v>
      </c>
      <c r="D285" s="77">
        <f>(1+_xlfn.XLOOKUP(INT(($A285-1)/12)+1,'ZC Curve'!$B$8:$B$107,'ZC Curve'!T$9:T$108,,0))^(1/12)-1</f>
        <v>0</v>
      </c>
      <c r="E285" s="57">
        <f t="shared" si="20"/>
        <v>1</v>
      </c>
      <c r="F285" s="57">
        <f t="shared" si="21"/>
        <v>1</v>
      </c>
      <c r="G285" s="58">
        <f t="shared" si="22"/>
        <v>1</v>
      </c>
      <c r="H285" s="129">
        <f>'Table 5 - Liability Cashflows'!AV291</f>
        <v>0</v>
      </c>
    </row>
    <row r="286" spans="1:8" x14ac:dyDescent="0.25">
      <c r="A286" s="123">
        <f t="shared" si="19"/>
        <v>277</v>
      </c>
      <c r="B286" s="77">
        <f>(1+_xlfn.XLOOKUP(INT(($A286-1)/12)+1,'ZC Curve'!$B$8:$B$107,'ZC Curve'!R$9:R$108,,0))^(1/12)-1</f>
        <v>0</v>
      </c>
      <c r="C286" s="77">
        <f>(1+_xlfn.XLOOKUP(INT(($A286-1)/12)+1,'ZC Curve'!$B$8:$B$107,'ZC Curve'!S$9:S$108,,0))^(1/12)-1</f>
        <v>0</v>
      </c>
      <c r="D286" s="77">
        <f>(1+_xlfn.XLOOKUP(INT(($A286-1)/12)+1,'ZC Curve'!$B$8:$B$107,'ZC Curve'!T$9:T$108,,0))^(1/12)-1</f>
        <v>0</v>
      </c>
      <c r="E286" s="57">
        <f t="shared" si="20"/>
        <v>1</v>
      </c>
      <c r="F286" s="57">
        <f t="shared" si="21"/>
        <v>1</v>
      </c>
      <c r="G286" s="58">
        <f t="shared" si="22"/>
        <v>1</v>
      </c>
      <c r="H286" s="129">
        <f>'Table 5 - Liability Cashflows'!AV292</f>
        <v>0</v>
      </c>
    </row>
    <row r="287" spans="1:8" x14ac:dyDescent="0.25">
      <c r="A287" s="123">
        <f t="shared" si="19"/>
        <v>278</v>
      </c>
      <c r="B287" s="77">
        <f>(1+_xlfn.XLOOKUP(INT(($A287-1)/12)+1,'ZC Curve'!$B$8:$B$107,'ZC Curve'!R$9:R$108,,0))^(1/12)-1</f>
        <v>0</v>
      </c>
      <c r="C287" s="77">
        <f>(1+_xlfn.XLOOKUP(INT(($A287-1)/12)+1,'ZC Curve'!$B$8:$B$107,'ZC Curve'!S$9:S$108,,0))^(1/12)-1</f>
        <v>0</v>
      </c>
      <c r="D287" s="77">
        <f>(1+_xlfn.XLOOKUP(INT(($A287-1)/12)+1,'ZC Curve'!$B$8:$B$107,'ZC Curve'!T$9:T$108,,0))^(1/12)-1</f>
        <v>0</v>
      </c>
      <c r="E287" s="57">
        <f t="shared" si="20"/>
        <v>1</v>
      </c>
      <c r="F287" s="57">
        <f t="shared" si="21"/>
        <v>1</v>
      </c>
      <c r="G287" s="58">
        <f t="shared" si="22"/>
        <v>1</v>
      </c>
      <c r="H287" s="129">
        <f>'Table 5 - Liability Cashflows'!AV293</f>
        <v>0</v>
      </c>
    </row>
    <row r="288" spans="1:8" x14ac:dyDescent="0.25">
      <c r="A288" s="123">
        <f t="shared" si="19"/>
        <v>279</v>
      </c>
      <c r="B288" s="77">
        <f>(1+_xlfn.XLOOKUP(INT(($A288-1)/12)+1,'ZC Curve'!$B$8:$B$107,'ZC Curve'!R$9:R$108,,0))^(1/12)-1</f>
        <v>0</v>
      </c>
      <c r="C288" s="77">
        <f>(1+_xlfn.XLOOKUP(INT(($A288-1)/12)+1,'ZC Curve'!$B$8:$B$107,'ZC Curve'!S$9:S$108,,0))^(1/12)-1</f>
        <v>0</v>
      </c>
      <c r="D288" s="77">
        <f>(1+_xlfn.XLOOKUP(INT(($A288-1)/12)+1,'ZC Curve'!$B$8:$B$107,'ZC Curve'!T$9:T$108,,0))^(1/12)-1</f>
        <v>0</v>
      </c>
      <c r="E288" s="57">
        <f t="shared" si="20"/>
        <v>1</v>
      </c>
      <c r="F288" s="57">
        <f t="shared" si="21"/>
        <v>1</v>
      </c>
      <c r="G288" s="58">
        <f t="shared" si="22"/>
        <v>1</v>
      </c>
      <c r="H288" s="129">
        <f>'Table 5 - Liability Cashflows'!AV294</f>
        <v>0</v>
      </c>
    </row>
    <row r="289" spans="1:8" x14ac:dyDescent="0.25">
      <c r="A289" s="123">
        <f t="shared" si="19"/>
        <v>280</v>
      </c>
      <c r="B289" s="77">
        <f>(1+_xlfn.XLOOKUP(INT(($A289-1)/12)+1,'ZC Curve'!$B$8:$B$107,'ZC Curve'!R$9:R$108,,0))^(1/12)-1</f>
        <v>0</v>
      </c>
      <c r="C289" s="77">
        <f>(1+_xlfn.XLOOKUP(INT(($A289-1)/12)+1,'ZC Curve'!$B$8:$B$107,'ZC Curve'!S$9:S$108,,0))^(1/12)-1</f>
        <v>0</v>
      </c>
      <c r="D289" s="77">
        <f>(1+_xlfn.XLOOKUP(INT(($A289-1)/12)+1,'ZC Curve'!$B$8:$B$107,'ZC Curve'!T$9:T$108,,0))^(1/12)-1</f>
        <v>0</v>
      </c>
      <c r="E289" s="57">
        <f t="shared" si="20"/>
        <v>1</v>
      </c>
      <c r="F289" s="57">
        <f t="shared" si="21"/>
        <v>1</v>
      </c>
      <c r="G289" s="58">
        <f t="shared" si="22"/>
        <v>1</v>
      </c>
      <c r="H289" s="129">
        <f>'Table 5 - Liability Cashflows'!AV295</f>
        <v>0</v>
      </c>
    </row>
    <row r="290" spans="1:8" x14ac:dyDescent="0.25">
      <c r="A290" s="123">
        <f t="shared" si="19"/>
        <v>281</v>
      </c>
      <c r="B290" s="77">
        <f>(1+_xlfn.XLOOKUP(INT(($A290-1)/12)+1,'ZC Curve'!$B$8:$B$107,'ZC Curve'!R$9:R$108,,0))^(1/12)-1</f>
        <v>0</v>
      </c>
      <c r="C290" s="77">
        <f>(1+_xlfn.XLOOKUP(INT(($A290-1)/12)+1,'ZC Curve'!$B$8:$B$107,'ZC Curve'!S$9:S$108,,0))^(1/12)-1</f>
        <v>0</v>
      </c>
      <c r="D290" s="77">
        <f>(1+_xlfn.XLOOKUP(INT(($A290-1)/12)+1,'ZC Curve'!$B$8:$B$107,'ZC Curve'!T$9:T$108,,0))^(1/12)-1</f>
        <v>0</v>
      </c>
      <c r="E290" s="57">
        <f t="shared" si="20"/>
        <v>1</v>
      </c>
      <c r="F290" s="57">
        <f t="shared" si="21"/>
        <v>1</v>
      </c>
      <c r="G290" s="58">
        <f t="shared" si="22"/>
        <v>1</v>
      </c>
      <c r="H290" s="129">
        <f>'Table 5 - Liability Cashflows'!AV296</f>
        <v>0</v>
      </c>
    </row>
    <row r="291" spans="1:8" x14ac:dyDescent="0.25">
      <c r="A291" s="123">
        <f t="shared" si="19"/>
        <v>282</v>
      </c>
      <c r="B291" s="77">
        <f>(1+_xlfn.XLOOKUP(INT(($A291-1)/12)+1,'ZC Curve'!$B$8:$B$107,'ZC Curve'!R$9:R$108,,0))^(1/12)-1</f>
        <v>0</v>
      </c>
      <c r="C291" s="77">
        <f>(1+_xlfn.XLOOKUP(INT(($A291-1)/12)+1,'ZC Curve'!$B$8:$B$107,'ZC Curve'!S$9:S$108,,0))^(1/12)-1</f>
        <v>0</v>
      </c>
      <c r="D291" s="77">
        <f>(1+_xlfn.XLOOKUP(INT(($A291-1)/12)+1,'ZC Curve'!$B$8:$B$107,'ZC Curve'!T$9:T$108,,0))^(1/12)-1</f>
        <v>0</v>
      </c>
      <c r="E291" s="57">
        <f t="shared" si="20"/>
        <v>1</v>
      </c>
      <c r="F291" s="57">
        <f t="shared" si="21"/>
        <v>1</v>
      </c>
      <c r="G291" s="58">
        <f t="shared" si="22"/>
        <v>1</v>
      </c>
      <c r="H291" s="129">
        <f>'Table 5 - Liability Cashflows'!AV297</f>
        <v>0</v>
      </c>
    </row>
    <row r="292" spans="1:8" x14ac:dyDescent="0.25">
      <c r="A292" s="123">
        <f t="shared" si="19"/>
        <v>283</v>
      </c>
      <c r="B292" s="77">
        <f>(1+_xlfn.XLOOKUP(INT(($A292-1)/12)+1,'ZC Curve'!$B$8:$B$107,'ZC Curve'!R$9:R$108,,0))^(1/12)-1</f>
        <v>0</v>
      </c>
      <c r="C292" s="77">
        <f>(1+_xlfn.XLOOKUP(INT(($A292-1)/12)+1,'ZC Curve'!$B$8:$B$107,'ZC Curve'!S$9:S$108,,0))^(1/12)-1</f>
        <v>0</v>
      </c>
      <c r="D292" s="77">
        <f>(1+_xlfn.XLOOKUP(INT(($A292-1)/12)+1,'ZC Curve'!$B$8:$B$107,'ZC Curve'!T$9:T$108,,0))^(1/12)-1</f>
        <v>0</v>
      </c>
      <c r="E292" s="57">
        <f t="shared" si="20"/>
        <v>1</v>
      </c>
      <c r="F292" s="57">
        <f t="shared" si="21"/>
        <v>1</v>
      </c>
      <c r="G292" s="58">
        <f t="shared" si="22"/>
        <v>1</v>
      </c>
      <c r="H292" s="129">
        <f>'Table 5 - Liability Cashflows'!AV298</f>
        <v>0</v>
      </c>
    </row>
    <row r="293" spans="1:8" x14ac:dyDescent="0.25">
      <c r="A293" s="123">
        <f t="shared" si="19"/>
        <v>284</v>
      </c>
      <c r="B293" s="77">
        <f>(1+_xlfn.XLOOKUP(INT(($A293-1)/12)+1,'ZC Curve'!$B$8:$B$107,'ZC Curve'!R$9:R$108,,0))^(1/12)-1</f>
        <v>0</v>
      </c>
      <c r="C293" s="77">
        <f>(1+_xlfn.XLOOKUP(INT(($A293-1)/12)+1,'ZC Curve'!$B$8:$B$107,'ZC Curve'!S$9:S$108,,0))^(1/12)-1</f>
        <v>0</v>
      </c>
      <c r="D293" s="77">
        <f>(1+_xlfn.XLOOKUP(INT(($A293-1)/12)+1,'ZC Curve'!$B$8:$B$107,'ZC Curve'!T$9:T$108,,0))^(1/12)-1</f>
        <v>0</v>
      </c>
      <c r="E293" s="57">
        <f t="shared" si="20"/>
        <v>1</v>
      </c>
      <c r="F293" s="57">
        <f t="shared" si="21"/>
        <v>1</v>
      </c>
      <c r="G293" s="58">
        <f t="shared" si="22"/>
        <v>1</v>
      </c>
      <c r="H293" s="129">
        <f>'Table 5 - Liability Cashflows'!AV299</f>
        <v>0</v>
      </c>
    </row>
    <row r="294" spans="1:8" x14ac:dyDescent="0.25">
      <c r="A294" s="123">
        <f t="shared" si="19"/>
        <v>285</v>
      </c>
      <c r="B294" s="77">
        <f>(1+_xlfn.XLOOKUP(INT(($A294-1)/12)+1,'ZC Curve'!$B$8:$B$107,'ZC Curve'!R$9:R$108,,0))^(1/12)-1</f>
        <v>0</v>
      </c>
      <c r="C294" s="77">
        <f>(1+_xlfn.XLOOKUP(INT(($A294-1)/12)+1,'ZC Curve'!$B$8:$B$107,'ZC Curve'!S$9:S$108,,0))^(1/12)-1</f>
        <v>0</v>
      </c>
      <c r="D294" s="77">
        <f>(1+_xlfn.XLOOKUP(INT(($A294-1)/12)+1,'ZC Curve'!$B$8:$B$107,'ZC Curve'!T$9:T$108,,0))^(1/12)-1</f>
        <v>0</v>
      </c>
      <c r="E294" s="57">
        <f t="shared" si="20"/>
        <v>1</v>
      </c>
      <c r="F294" s="57">
        <f t="shared" si="21"/>
        <v>1</v>
      </c>
      <c r="G294" s="58">
        <f t="shared" si="22"/>
        <v>1</v>
      </c>
      <c r="H294" s="129">
        <f>'Table 5 - Liability Cashflows'!AV300</f>
        <v>0</v>
      </c>
    </row>
    <row r="295" spans="1:8" x14ac:dyDescent="0.25">
      <c r="A295" s="123">
        <f t="shared" si="19"/>
        <v>286</v>
      </c>
      <c r="B295" s="77">
        <f>(1+_xlfn.XLOOKUP(INT(($A295-1)/12)+1,'ZC Curve'!$B$8:$B$107,'ZC Curve'!R$9:R$108,,0))^(1/12)-1</f>
        <v>0</v>
      </c>
      <c r="C295" s="77">
        <f>(1+_xlfn.XLOOKUP(INT(($A295-1)/12)+1,'ZC Curve'!$B$8:$B$107,'ZC Curve'!S$9:S$108,,0))^(1/12)-1</f>
        <v>0</v>
      </c>
      <c r="D295" s="77">
        <f>(1+_xlfn.XLOOKUP(INT(($A295-1)/12)+1,'ZC Curve'!$B$8:$B$107,'ZC Curve'!T$9:T$108,,0))^(1/12)-1</f>
        <v>0</v>
      </c>
      <c r="E295" s="57">
        <f t="shared" si="20"/>
        <v>1</v>
      </c>
      <c r="F295" s="57">
        <f t="shared" si="21"/>
        <v>1</v>
      </c>
      <c r="G295" s="58">
        <f t="shared" si="22"/>
        <v>1</v>
      </c>
      <c r="H295" s="129">
        <f>'Table 5 - Liability Cashflows'!AV301</f>
        <v>0</v>
      </c>
    </row>
    <row r="296" spans="1:8" x14ac:dyDescent="0.25">
      <c r="A296" s="123">
        <f t="shared" si="19"/>
        <v>287</v>
      </c>
      <c r="B296" s="77">
        <f>(1+_xlfn.XLOOKUP(INT(($A296-1)/12)+1,'ZC Curve'!$B$8:$B$107,'ZC Curve'!R$9:R$108,,0))^(1/12)-1</f>
        <v>0</v>
      </c>
      <c r="C296" s="77">
        <f>(1+_xlfn.XLOOKUP(INT(($A296-1)/12)+1,'ZC Curve'!$B$8:$B$107,'ZC Curve'!S$9:S$108,,0))^(1/12)-1</f>
        <v>0</v>
      </c>
      <c r="D296" s="77">
        <f>(1+_xlfn.XLOOKUP(INT(($A296-1)/12)+1,'ZC Curve'!$B$8:$B$107,'ZC Curve'!T$9:T$108,,0))^(1/12)-1</f>
        <v>0</v>
      </c>
      <c r="E296" s="57">
        <f t="shared" si="20"/>
        <v>1</v>
      </c>
      <c r="F296" s="57">
        <f t="shared" si="21"/>
        <v>1</v>
      </c>
      <c r="G296" s="58">
        <f t="shared" si="22"/>
        <v>1</v>
      </c>
      <c r="H296" s="129">
        <f>'Table 5 - Liability Cashflows'!AV302</f>
        <v>0</v>
      </c>
    </row>
    <row r="297" spans="1:8" x14ac:dyDescent="0.25">
      <c r="A297" s="123">
        <f t="shared" si="19"/>
        <v>288</v>
      </c>
      <c r="B297" s="77">
        <f>(1+_xlfn.XLOOKUP(INT(($A297-1)/12)+1,'ZC Curve'!$B$8:$B$107,'ZC Curve'!R$9:R$108,,0))^(1/12)-1</f>
        <v>0</v>
      </c>
      <c r="C297" s="77">
        <f>(1+_xlfn.XLOOKUP(INT(($A297-1)/12)+1,'ZC Curve'!$B$8:$B$107,'ZC Curve'!S$9:S$108,,0))^(1/12)-1</f>
        <v>0</v>
      </c>
      <c r="D297" s="77">
        <f>(1+_xlfn.XLOOKUP(INT(($A297-1)/12)+1,'ZC Curve'!$B$8:$B$107,'ZC Curve'!T$9:T$108,,0))^(1/12)-1</f>
        <v>0</v>
      </c>
      <c r="E297" s="57">
        <f t="shared" si="20"/>
        <v>1</v>
      </c>
      <c r="F297" s="57">
        <f t="shared" si="21"/>
        <v>1</v>
      </c>
      <c r="G297" s="58">
        <f t="shared" si="22"/>
        <v>1</v>
      </c>
      <c r="H297" s="129">
        <f>'Table 5 - Liability Cashflows'!AV303</f>
        <v>0</v>
      </c>
    </row>
    <row r="298" spans="1:8" x14ac:dyDescent="0.25">
      <c r="A298" s="123">
        <f t="shared" si="19"/>
        <v>289</v>
      </c>
      <c r="B298" s="77">
        <f>(1+_xlfn.XLOOKUP(INT(($A298-1)/12)+1,'ZC Curve'!$B$8:$B$107,'ZC Curve'!R$9:R$108,,0))^(1/12)-1</f>
        <v>0</v>
      </c>
      <c r="C298" s="77">
        <f>(1+_xlfn.XLOOKUP(INT(($A298-1)/12)+1,'ZC Curve'!$B$8:$B$107,'ZC Curve'!S$9:S$108,,0))^(1/12)-1</f>
        <v>0</v>
      </c>
      <c r="D298" s="77">
        <f>(1+_xlfn.XLOOKUP(INT(($A298-1)/12)+1,'ZC Curve'!$B$8:$B$107,'ZC Curve'!T$9:T$108,,0))^(1/12)-1</f>
        <v>0</v>
      </c>
      <c r="E298" s="57">
        <f t="shared" si="20"/>
        <v>1</v>
      </c>
      <c r="F298" s="57">
        <f t="shared" si="21"/>
        <v>1</v>
      </c>
      <c r="G298" s="58">
        <f t="shared" si="22"/>
        <v>1</v>
      </c>
      <c r="H298" s="129">
        <f>'Table 5 - Liability Cashflows'!AV304</f>
        <v>0</v>
      </c>
    </row>
    <row r="299" spans="1:8" x14ac:dyDescent="0.25">
      <c r="A299" s="123">
        <f t="shared" si="19"/>
        <v>290</v>
      </c>
      <c r="B299" s="77">
        <f>(1+_xlfn.XLOOKUP(INT(($A299-1)/12)+1,'ZC Curve'!$B$8:$B$107,'ZC Curve'!R$9:R$108,,0))^(1/12)-1</f>
        <v>0</v>
      </c>
      <c r="C299" s="77">
        <f>(1+_xlfn.XLOOKUP(INT(($A299-1)/12)+1,'ZC Curve'!$B$8:$B$107,'ZC Curve'!S$9:S$108,,0))^(1/12)-1</f>
        <v>0</v>
      </c>
      <c r="D299" s="77">
        <f>(1+_xlfn.XLOOKUP(INT(($A299-1)/12)+1,'ZC Curve'!$B$8:$B$107,'ZC Curve'!T$9:T$108,,0))^(1/12)-1</f>
        <v>0</v>
      </c>
      <c r="E299" s="57">
        <f t="shared" si="20"/>
        <v>1</v>
      </c>
      <c r="F299" s="57">
        <f t="shared" si="21"/>
        <v>1</v>
      </c>
      <c r="G299" s="58">
        <f t="shared" si="22"/>
        <v>1</v>
      </c>
      <c r="H299" s="129">
        <f>'Table 5 - Liability Cashflows'!AV305</f>
        <v>0</v>
      </c>
    </row>
    <row r="300" spans="1:8" x14ac:dyDescent="0.25">
      <c r="A300" s="123">
        <f t="shared" si="19"/>
        <v>291</v>
      </c>
      <c r="B300" s="77">
        <f>(1+_xlfn.XLOOKUP(INT(($A300-1)/12)+1,'ZC Curve'!$B$8:$B$107,'ZC Curve'!R$9:R$108,,0))^(1/12)-1</f>
        <v>0</v>
      </c>
      <c r="C300" s="77">
        <f>(1+_xlfn.XLOOKUP(INT(($A300-1)/12)+1,'ZC Curve'!$B$8:$B$107,'ZC Curve'!S$9:S$108,,0))^(1/12)-1</f>
        <v>0</v>
      </c>
      <c r="D300" s="77">
        <f>(1+_xlfn.XLOOKUP(INT(($A300-1)/12)+1,'ZC Curve'!$B$8:$B$107,'ZC Curve'!T$9:T$108,,0))^(1/12)-1</f>
        <v>0</v>
      </c>
      <c r="E300" s="57">
        <f t="shared" si="20"/>
        <v>1</v>
      </c>
      <c r="F300" s="57">
        <f t="shared" si="21"/>
        <v>1</v>
      </c>
      <c r="G300" s="58">
        <f t="shared" si="22"/>
        <v>1</v>
      </c>
      <c r="H300" s="129">
        <f>'Table 5 - Liability Cashflows'!AV306</f>
        <v>0</v>
      </c>
    </row>
    <row r="301" spans="1:8" x14ac:dyDescent="0.25">
      <c r="A301" s="123">
        <f t="shared" si="19"/>
        <v>292</v>
      </c>
      <c r="B301" s="77">
        <f>(1+_xlfn.XLOOKUP(INT(($A301-1)/12)+1,'ZC Curve'!$B$8:$B$107,'ZC Curve'!R$9:R$108,,0))^(1/12)-1</f>
        <v>0</v>
      </c>
      <c r="C301" s="77">
        <f>(1+_xlfn.XLOOKUP(INT(($A301-1)/12)+1,'ZC Curve'!$B$8:$B$107,'ZC Curve'!S$9:S$108,,0))^(1/12)-1</f>
        <v>0</v>
      </c>
      <c r="D301" s="77">
        <f>(1+_xlfn.XLOOKUP(INT(($A301-1)/12)+1,'ZC Curve'!$B$8:$B$107,'ZC Curve'!T$9:T$108,,0))^(1/12)-1</f>
        <v>0</v>
      </c>
      <c r="E301" s="57">
        <f t="shared" si="20"/>
        <v>1</v>
      </c>
      <c r="F301" s="57">
        <f t="shared" si="21"/>
        <v>1</v>
      </c>
      <c r="G301" s="58">
        <f t="shared" si="22"/>
        <v>1</v>
      </c>
      <c r="H301" s="129">
        <f>'Table 5 - Liability Cashflows'!AV307</f>
        <v>0</v>
      </c>
    </row>
    <row r="302" spans="1:8" x14ac:dyDescent="0.25">
      <c r="A302" s="123">
        <f t="shared" si="19"/>
        <v>293</v>
      </c>
      <c r="B302" s="77">
        <f>(1+_xlfn.XLOOKUP(INT(($A302-1)/12)+1,'ZC Curve'!$B$8:$B$107,'ZC Curve'!R$9:R$108,,0))^(1/12)-1</f>
        <v>0</v>
      </c>
      <c r="C302" s="77">
        <f>(1+_xlfn.XLOOKUP(INT(($A302-1)/12)+1,'ZC Curve'!$B$8:$B$107,'ZC Curve'!S$9:S$108,,0))^(1/12)-1</f>
        <v>0</v>
      </c>
      <c r="D302" s="77">
        <f>(1+_xlfn.XLOOKUP(INT(($A302-1)/12)+1,'ZC Curve'!$B$8:$B$107,'ZC Curve'!T$9:T$108,,0))^(1/12)-1</f>
        <v>0</v>
      </c>
      <c r="E302" s="57">
        <f t="shared" si="20"/>
        <v>1</v>
      </c>
      <c r="F302" s="57">
        <f t="shared" si="21"/>
        <v>1</v>
      </c>
      <c r="G302" s="58">
        <f t="shared" si="22"/>
        <v>1</v>
      </c>
      <c r="H302" s="129">
        <f>'Table 5 - Liability Cashflows'!AV308</f>
        <v>0</v>
      </c>
    </row>
    <row r="303" spans="1:8" x14ac:dyDescent="0.25">
      <c r="A303" s="123">
        <f t="shared" si="19"/>
        <v>294</v>
      </c>
      <c r="B303" s="77">
        <f>(1+_xlfn.XLOOKUP(INT(($A303-1)/12)+1,'ZC Curve'!$B$8:$B$107,'ZC Curve'!R$9:R$108,,0))^(1/12)-1</f>
        <v>0</v>
      </c>
      <c r="C303" s="77">
        <f>(1+_xlfn.XLOOKUP(INT(($A303-1)/12)+1,'ZC Curve'!$B$8:$B$107,'ZC Curve'!S$9:S$108,,0))^(1/12)-1</f>
        <v>0</v>
      </c>
      <c r="D303" s="77">
        <f>(1+_xlfn.XLOOKUP(INT(($A303-1)/12)+1,'ZC Curve'!$B$8:$B$107,'ZC Curve'!T$9:T$108,,0))^(1/12)-1</f>
        <v>0</v>
      </c>
      <c r="E303" s="57">
        <f t="shared" si="20"/>
        <v>1</v>
      </c>
      <c r="F303" s="57">
        <f t="shared" si="21"/>
        <v>1</v>
      </c>
      <c r="G303" s="58">
        <f t="shared" si="22"/>
        <v>1</v>
      </c>
      <c r="H303" s="129">
        <f>'Table 5 - Liability Cashflows'!AV309</f>
        <v>0</v>
      </c>
    </row>
    <row r="304" spans="1:8" x14ac:dyDescent="0.25">
      <c r="A304" s="123">
        <f t="shared" si="19"/>
        <v>295</v>
      </c>
      <c r="B304" s="77">
        <f>(1+_xlfn.XLOOKUP(INT(($A304-1)/12)+1,'ZC Curve'!$B$8:$B$107,'ZC Curve'!R$9:R$108,,0))^(1/12)-1</f>
        <v>0</v>
      </c>
      <c r="C304" s="77">
        <f>(1+_xlfn.XLOOKUP(INT(($A304-1)/12)+1,'ZC Curve'!$B$8:$B$107,'ZC Curve'!S$9:S$108,,0))^(1/12)-1</f>
        <v>0</v>
      </c>
      <c r="D304" s="77">
        <f>(1+_xlfn.XLOOKUP(INT(($A304-1)/12)+1,'ZC Curve'!$B$8:$B$107,'ZC Curve'!T$9:T$108,,0))^(1/12)-1</f>
        <v>0</v>
      </c>
      <c r="E304" s="57">
        <f t="shared" si="20"/>
        <v>1</v>
      </c>
      <c r="F304" s="57">
        <f t="shared" si="21"/>
        <v>1</v>
      </c>
      <c r="G304" s="58">
        <f t="shared" si="22"/>
        <v>1</v>
      </c>
      <c r="H304" s="129">
        <f>'Table 5 - Liability Cashflows'!AV310</f>
        <v>0</v>
      </c>
    </row>
    <row r="305" spans="1:8" x14ac:dyDescent="0.25">
      <c r="A305" s="123">
        <f t="shared" si="19"/>
        <v>296</v>
      </c>
      <c r="B305" s="77">
        <f>(1+_xlfn.XLOOKUP(INT(($A305-1)/12)+1,'ZC Curve'!$B$8:$B$107,'ZC Curve'!R$9:R$108,,0))^(1/12)-1</f>
        <v>0</v>
      </c>
      <c r="C305" s="77">
        <f>(1+_xlfn.XLOOKUP(INT(($A305-1)/12)+1,'ZC Curve'!$B$8:$B$107,'ZC Curve'!S$9:S$108,,0))^(1/12)-1</f>
        <v>0</v>
      </c>
      <c r="D305" s="77">
        <f>(1+_xlfn.XLOOKUP(INT(($A305-1)/12)+1,'ZC Curve'!$B$8:$B$107,'ZC Curve'!T$9:T$108,,0))^(1/12)-1</f>
        <v>0</v>
      </c>
      <c r="E305" s="57">
        <f t="shared" si="20"/>
        <v>1</v>
      </c>
      <c r="F305" s="57">
        <f t="shared" si="21"/>
        <v>1</v>
      </c>
      <c r="G305" s="58">
        <f t="shared" si="22"/>
        <v>1</v>
      </c>
      <c r="H305" s="129">
        <f>'Table 5 - Liability Cashflows'!AV311</f>
        <v>0</v>
      </c>
    </row>
    <row r="306" spans="1:8" x14ac:dyDescent="0.25">
      <c r="A306" s="123">
        <f t="shared" si="19"/>
        <v>297</v>
      </c>
      <c r="B306" s="77">
        <f>(1+_xlfn.XLOOKUP(INT(($A306-1)/12)+1,'ZC Curve'!$B$8:$B$107,'ZC Curve'!R$9:R$108,,0))^(1/12)-1</f>
        <v>0</v>
      </c>
      <c r="C306" s="77">
        <f>(1+_xlfn.XLOOKUP(INT(($A306-1)/12)+1,'ZC Curve'!$B$8:$B$107,'ZC Curve'!S$9:S$108,,0))^(1/12)-1</f>
        <v>0</v>
      </c>
      <c r="D306" s="77">
        <f>(1+_xlfn.XLOOKUP(INT(($A306-1)/12)+1,'ZC Curve'!$B$8:$B$107,'ZC Curve'!T$9:T$108,,0))^(1/12)-1</f>
        <v>0</v>
      </c>
      <c r="E306" s="57">
        <f t="shared" si="20"/>
        <v>1</v>
      </c>
      <c r="F306" s="57">
        <f t="shared" si="21"/>
        <v>1</v>
      </c>
      <c r="G306" s="58">
        <f t="shared" si="22"/>
        <v>1</v>
      </c>
      <c r="H306" s="129">
        <f>'Table 5 - Liability Cashflows'!AV312</f>
        <v>0</v>
      </c>
    </row>
    <row r="307" spans="1:8" x14ac:dyDescent="0.25">
      <c r="A307" s="123">
        <f t="shared" si="19"/>
        <v>298</v>
      </c>
      <c r="B307" s="77">
        <f>(1+_xlfn.XLOOKUP(INT(($A307-1)/12)+1,'ZC Curve'!$B$8:$B$107,'ZC Curve'!R$9:R$108,,0))^(1/12)-1</f>
        <v>0</v>
      </c>
      <c r="C307" s="77">
        <f>(1+_xlfn.XLOOKUP(INT(($A307-1)/12)+1,'ZC Curve'!$B$8:$B$107,'ZC Curve'!S$9:S$108,,0))^(1/12)-1</f>
        <v>0</v>
      </c>
      <c r="D307" s="77">
        <f>(1+_xlfn.XLOOKUP(INT(($A307-1)/12)+1,'ZC Curve'!$B$8:$B$107,'ZC Curve'!T$9:T$108,,0))^(1/12)-1</f>
        <v>0</v>
      </c>
      <c r="E307" s="57">
        <f t="shared" si="20"/>
        <v>1</v>
      </c>
      <c r="F307" s="57">
        <f t="shared" si="21"/>
        <v>1</v>
      </c>
      <c r="G307" s="58">
        <f t="shared" si="22"/>
        <v>1</v>
      </c>
      <c r="H307" s="129">
        <f>'Table 5 - Liability Cashflows'!AV313</f>
        <v>0</v>
      </c>
    </row>
    <row r="308" spans="1:8" x14ac:dyDescent="0.25">
      <c r="A308" s="123">
        <f t="shared" si="19"/>
        <v>299</v>
      </c>
      <c r="B308" s="77">
        <f>(1+_xlfn.XLOOKUP(INT(($A308-1)/12)+1,'ZC Curve'!$B$8:$B$107,'ZC Curve'!R$9:R$108,,0))^(1/12)-1</f>
        <v>0</v>
      </c>
      <c r="C308" s="77">
        <f>(1+_xlfn.XLOOKUP(INT(($A308-1)/12)+1,'ZC Curve'!$B$8:$B$107,'ZC Curve'!S$9:S$108,,0))^(1/12)-1</f>
        <v>0</v>
      </c>
      <c r="D308" s="77">
        <f>(1+_xlfn.XLOOKUP(INT(($A308-1)/12)+1,'ZC Curve'!$B$8:$B$107,'ZC Curve'!T$9:T$108,,0))^(1/12)-1</f>
        <v>0</v>
      </c>
      <c r="E308" s="57">
        <f t="shared" si="20"/>
        <v>1</v>
      </c>
      <c r="F308" s="57">
        <f t="shared" si="21"/>
        <v>1</v>
      </c>
      <c r="G308" s="58">
        <f t="shared" si="22"/>
        <v>1</v>
      </c>
      <c r="H308" s="129">
        <f>'Table 5 - Liability Cashflows'!AV314</f>
        <v>0</v>
      </c>
    </row>
    <row r="309" spans="1:8" x14ac:dyDescent="0.25">
      <c r="A309" s="123">
        <f t="shared" si="19"/>
        <v>300</v>
      </c>
      <c r="B309" s="77">
        <f>(1+_xlfn.XLOOKUP(INT(($A309-1)/12)+1,'ZC Curve'!$B$8:$B$107,'ZC Curve'!R$9:R$108,,0))^(1/12)-1</f>
        <v>0</v>
      </c>
      <c r="C309" s="77">
        <f>(1+_xlfn.XLOOKUP(INT(($A309-1)/12)+1,'ZC Curve'!$B$8:$B$107,'ZC Curve'!S$9:S$108,,0))^(1/12)-1</f>
        <v>0</v>
      </c>
      <c r="D309" s="77">
        <f>(1+_xlfn.XLOOKUP(INT(($A309-1)/12)+1,'ZC Curve'!$B$8:$B$107,'ZC Curve'!T$9:T$108,,0))^(1/12)-1</f>
        <v>0</v>
      </c>
      <c r="E309" s="57">
        <f t="shared" si="20"/>
        <v>1</v>
      </c>
      <c r="F309" s="57">
        <f t="shared" si="21"/>
        <v>1</v>
      </c>
      <c r="G309" s="58">
        <f t="shared" si="22"/>
        <v>1</v>
      </c>
      <c r="H309" s="129">
        <f>'Table 5 - Liability Cashflows'!AV315</f>
        <v>0</v>
      </c>
    </row>
    <row r="310" spans="1:8" x14ac:dyDescent="0.25">
      <c r="A310" s="123">
        <f t="shared" si="19"/>
        <v>301</v>
      </c>
      <c r="B310" s="77">
        <f>(1+_xlfn.XLOOKUP(INT(($A310-1)/12)+1,'ZC Curve'!$B$8:$B$107,'ZC Curve'!R$9:R$108,,0))^(1/12)-1</f>
        <v>0</v>
      </c>
      <c r="C310" s="77">
        <f>(1+_xlfn.XLOOKUP(INT(($A310-1)/12)+1,'ZC Curve'!$B$8:$B$107,'ZC Curve'!S$9:S$108,,0))^(1/12)-1</f>
        <v>0</v>
      </c>
      <c r="D310" s="77">
        <f>(1+_xlfn.XLOOKUP(INT(($A310-1)/12)+1,'ZC Curve'!$B$8:$B$107,'ZC Curve'!T$9:T$108,,0))^(1/12)-1</f>
        <v>0</v>
      </c>
      <c r="E310" s="57">
        <f t="shared" si="20"/>
        <v>1</v>
      </c>
      <c r="F310" s="57">
        <f t="shared" si="21"/>
        <v>1</v>
      </c>
      <c r="G310" s="58">
        <f t="shared" si="22"/>
        <v>1</v>
      </c>
      <c r="H310" s="129">
        <f>'Table 5 - Liability Cashflows'!AV316</f>
        <v>0</v>
      </c>
    </row>
    <row r="311" spans="1:8" x14ac:dyDescent="0.25">
      <c r="A311" s="123">
        <f t="shared" si="19"/>
        <v>302</v>
      </c>
      <c r="B311" s="77">
        <f>(1+_xlfn.XLOOKUP(INT(($A311-1)/12)+1,'ZC Curve'!$B$8:$B$107,'ZC Curve'!R$9:R$108,,0))^(1/12)-1</f>
        <v>0</v>
      </c>
      <c r="C311" s="77">
        <f>(1+_xlfn.XLOOKUP(INT(($A311-1)/12)+1,'ZC Curve'!$B$8:$B$107,'ZC Curve'!S$9:S$108,,0))^(1/12)-1</f>
        <v>0</v>
      </c>
      <c r="D311" s="77">
        <f>(1+_xlfn.XLOOKUP(INT(($A311-1)/12)+1,'ZC Curve'!$B$8:$B$107,'ZC Curve'!T$9:T$108,,0))^(1/12)-1</f>
        <v>0</v>
      </c>
      <c r="E311" s="57">
        <f t="shared" si="20"/>
        <v>1</v>
      </c>
      <c r="F311" s="57">
        <f t="shared" si="21"/>
        <v>1</v>
      </c>
      <c r="G311" s="58">
        <f t="shared" si="22"/>
        <v>1</v>
      </c>
      <c r="H311" s="129">
        <f>'Table 5 - Liability Cashflows'!AV317</f>
        <v>0</v>
      </c>
    </row>
    <row r="312" spans="1:8" x14ac:dyDescent="0.25">
      <c r="A312" s="123">
        <f t="shared" si="19"/>
        <v>303</v>
      </c>
      <c r="B312" s="77">
        <f>(1+_xlfn.XLOOKUP(INT(($A312-1)/12)+1,'ZC Curve'!$B$8:$B$107,'ZC Curve'!R$9:R$108,,0))^(1/12)-1</f>
        <v>0</v>
      </c>
      <c r="C312" s="77">
        <f>(1+_xlfn.XLOOKUP(INT(($A312-1)/12)+1,'ZC Curve'!$B$8:$B$107,'ZC Curve'!S$9:S$108,,0))^(1/12)-1</f>
        <v>0</v>
      </c>
      <c r="D312" s="77">
        <f>(1+_xlfn.XLOOKUP(INT(($A312-1)/12)+1,'ZC Curve'!$B$8:$B$107,'ZC Curve'!T$9:T$108,,0))^(1/12)-1</f>
        <v>0</v>
      </c>
      <c r="E312" s="57">
        <f t="shared" si="20"/>
        <v>1</v>
      </c>
      <c r="F312" s="57">
        <f t="shared" si="21"/>
        <v>1</v>
      </c>
      <c r="G312" s="58">
        <f t="shared" si="22"/>
        <v>1</v>
      </c>
      <c r="H312" s="129">
        <f>'Table 5 - Liability Cashflows'!AV318</f>
        <v>0</v>
      </c>
    </row>
    <row r="313" spans="1:8" x14ac:dyDescent="0.25">
      <c r="A313" s="123">
        <f t="shared" si="19"/>
        <v>304</v>
      </c>
      <c r="B313" s="77">
        <f>(1+_xlfn.XLOOKUP(INT(($A313-1)/12)+1,'ZC Curve'!$B$8:$B$107,'ZC Curve'!R$9:R$108,,0))^(1/12)-1</f>
        <v>0</v>
      </c>
      <c r="C313" s="77">
        <f>(1+_xlfn.XLOOKUP(INT(($A313-1)/12)+1,'ZC Curve'!$B$8:$B$107,'ZC Curve'!S$9:S$108,,0))^(1/12)-1</f>
        <v>0</v>
      </c>
      <c r="D313" s="77">
        <f>(1+_xlfn.XLOOKUP(INT(($A313-1)/12)+1,'ZC Curve'!$B$8:$B$107,'ZC Curve'!T$9:T$108,,0))^(1/12)-1</f>
        <v>0</v>
      </c>
      <c r="E313" s="57">
        <f t="shared" si="20"/>
        <v>1</v>
      </c>
      <c r="F313" s="57">
        <f t="shared" si="21"/>
        <v>1</v>
      </c>
      <c r="G313" s="58">
        <f t="shared" si="22"/>
        <v>1</v>
      </c>
      <c r="H313" s="129">
        <f>'Table 5 - Liability Cashflows'!AV319</f>
        <v>0</v>
      </c>
    </row>
    <row r="314" spans="1:8" x14ac:dyDescent="0.25">
      <c r="A314" s="123">
        <f t="shared" si="19"/>
        <v>305</v>
      </c>
      <c r="B314" s="77">
        <f>(1+_xlfn.XLOOKUP(INT(($A314-1)/12)+1,'ZC Curve'!$B$8:$B$107,'ZC Curve'!R$9:R$108,,0))^(1/12)-1</f>
        <v>0</v>
      </c>
      <c r="C314" s="77">
        <f>(1+_xlfn.XLOOKUP(INT(($A314-1)/12)+1,'ZC Curve'!$B$8:$B$107,'ZC Curve'!S$9:S$108,,0))^(1/12)-1</f>
        <v>0</v>
      </c>
      <c r="D314" s="77">
        <f>(1+_xlfn.XLOOKUP(INT(($A314-1)/12)+1,'ZC Curve'!$B$8:$B$107,'ZC Curve'!T$9:T$108,,0))^(1/12)-1</f>
        <v>0</v>
      </c>
      <c r="E314" s="57">
        <f t="shared" si="20"/>
        <v>1</v>
      </c>
      <c r="F314" s="57">
        <f t="shared" si="21"/>
        <v>1</v>
      </c>
      <c r="G314" s="58">
        <f t="shared" si="22"/>
        <v>1</v>
      </c>
      <c r="H314" s="129">
        <f>'Table 5 - Liability Cashflows'!AV320</f>
        <v>0</v>
      </c>
    </row>
    <row r="315" spans="1:8" x14ac:dyDescent="0.25">
      <c r="A315" s="123">
        <f t="shared" si="19"/>
        <v>306</v>
      </c>
      <c r="B315" s="77">
        <f>(1+_xlfn.XLOOKUP(INT(($A315-1)/12)+1,'ZC Curve'!$B$8:$B$107,'ZC Curve'!R$9:R$108,,0))^(1/12)-1</f>
        <v>0</v>
      </c>
      <c r="C315" s="77">
        <f>(1+_xlfn.XLOOKUP(INT(($A315-1)/12)+1,'ZC Curve'!$B$8:$B$107,'ZC Curve'!S$9:S$108,,0))^(1/12)-1</f>
        <v>0</v>
      </c>
      <c r="D315" s="77">
        <f>(1+_xlfn.XLOOKUP(INT(($A315-1)/12)+1,'ZC Curve'!$B$8:$B$107,'ZC Curve'!T$9:T$108,,0))^(1/12)-1</f>
        <v>0</v>
      </c>
      <c r="E315" s="57">
        <f t="shared" si="20"/>
        <v>1</v>
      </c>
      <c r="F315" s="57">
        <f t="shared" si="21"/>
        <v>1</v>
      </c>
      <c r="G315" s="58">
        <f t="shared" si="22"/>
        <v>1</v>
      </c>
      <c r="H315" s="129">
        <f>'Table 5 - Liability Cashflows'!AV321</f>
        <v>0</v>
      </c>
    </row>
    <row r="316" spans="1:8" x14ac:dyDescent="0.25">
      <c r="A316" s="123">
        <f t="shared" si="19"/>
        <v>307</v>
      </c>
      <c r="B316" s="77">
        <f>(1+_xlfn.XLOOKUP(INT(($A316-1)/12)+1,'ZC Curve'!$B$8:$B$107,'ZC Curve'!R$9:R$108,,0))^(1/12)-1</f>
        <v>0</v>
      </c>
      <c r="C316" s="77">
        <f>(1+_xlfn.XLOOKUP(INT(($A316-1)/12)+1,'ZC Curve'!$B$8:$B$107,'ZC Curve'!S$9:S$108,,0))^(1/12)-1</f>
        <v>0</v>
      </c>
      <c r="D316" s="77">
        <f>(1+_xlfn.XLOOKUP(INT(($A316-1)/12)+1,'ZC Curve'!$B$8:$B$107,'ZC Curve'!T$9:T$108,,0))^(1/12)-1</f>
        <v>0</v>
      </c>
      <c r="E316" s="57">
        <f t="shared" si="20"/>
        <v>1</v>
      </c>
      <c r="F316" s="57">
        <f t="shared" si="21"/>
        <v>1</v>
      </c>
      <c r="G316" s="58">
        <f t="shared" si="22"/>
        <v>1</v>
      </c>
      <c r="H316" s="129">
        <f>'Table 5 - Liability Cashflows'!AV322</f>
        <v>0</v>
      </c>
    </row>
    <row r="317" spans="1:8" x14ac:dyDescent="0.25">
      <c r="A317" s="123">
        <f t="shared" si="19"/>
        <v>308</v>
      </c>
      <c r="B317" s="77">
        <f>(1+_xlfn.XLOOKUP(INT(($A317-1)/12)+1,'ZC Curve'!$B$8:$B$107,'ZC Curve'!R$9:R$108,,0))^(1/12)-1</f>
        <v>0</v>
      </c>
      <c r="C317" s="77">
        <f>(1+_xlfn.XLOOKUP(INT(($A317-1)/12)+1,'ZC Curve'!$B$8:$B$107,'ZC Curve'!S$9:S$108,,0))^(1/12)-1</f>
        <v>0</v>
      </c>
      <c r="D317" s="77">
        <f>(1+_xlfn.XLOOKUP(INT(($A317-1)/12)+1,'ZC Curve'!$B$8:$B$107,'ZC Curve'!T$9:T$108,,0))^(1/12)-1</f>
        <v>0</v>
      </c>
      <c r="E317" s="57">
        <f t="shared" si="20"/>
        <v>1</v>
      </c>
      <c r="F317" s="57">
        <f t="shared" si="21"/>
        <v>1</v>
      </c>
      <c r="G317" s="58">
        <f t="shared" si="22"/>
        <v>1</v>
      </c>
      <c r="H317" s="129">
        <f>'Table 5 - Liability Cashflows'!AV323</f>
        <v>0</v>
      </c>
    </row>
    <row r="318" spans="1:8" x14ac:dyDescent="0.25">
      <c r="A318" s="123">
        <f t="shared" si="19"/>
        <v>309</v>
      </c>
      <c r="B318" s="77">
        <f>(1+_xlfn.XLOOKUP(INT(($A318-1)/12)+1,'ZC Curve'!$B$8:$B$107,'ZC Curve'!R$9:R$108,,0))^(1/12)-1</f>
        <v>0</v>
      </c>
      <c r="C318" s="77">
        <f>(1+_xlfn.XLOOKUP(INT(($A318-1)/12)+1,'ZC Curve'!$B$8:$B$107,'ZC Curve'!S$9:S$108,,0))^(1/12)-1</f>
        <v>0</v>
      </c>
      <c r="D318" s="77">
        <f>(1+_xlfn.XLOOKUP(INT(($A318-1)/12)+1,'ZC Curve'!$B$8:$B$107,'ZC Curve'!T$9:T$108,,0))^(1/12)-1</f>
        <v>0</v>
      </c>
      <c r="E318" s="57">
        <f t="shared" si="20"/>
        <v>1</v>
      </c>
      <c r="F318" s="57">
        <f t="shared" si="21"/>
        <v>1</v>
      </c>
      <c r="G318" s="58">
        <f t="shared" si="22"/>
        <v>1</v>
      </c>
      <c r="H318" s="129">
        <f>'Table 5 - Liability Cashflows'!AV324</f>
        <v>0</v>
      </c>
    </row>
    <row r="319" spans="1:8" x14ac:dyDescent="0.25">
      <c r="A319" s="123">
        <f t="shared" si="19"/>
        <v>310</v>
      </c>
      <c r="B319" s="77">
        <f>(1+_xlfn.XLOOKUP(INT(($A319-1)/12)+1,'ZC Curve'!$B$8:$B$107,'ZC Curve'!R$9:R$108,,0))^(1/12)-1</f>
        <v>0</v>
      </c>
      <c r="C319" s="77">
        <f>(1+_xlfn.XLOOKUP(INT(($A319-1)/12)+1,'ZC Curve'!$B$8:$B$107,'ZC Curve'!S$9:S$108,,0))^(1/12)-1</f>
        <v>0</v>
      </c>
      <c r="D319" s="77">
        <f>(1+_xlfn.XLOOKUP(INT(($A319-1)/12)+1,'ZC Curve'!$B$8:$B$107,'ZC Curve'!T$9:T$108,,0))^(1/12)-1</f>
        <v>0</v>
      </c>
      <c r="E319" s="57">
        <f t="shared" si="20"/>
        <v>1</v>
      </c>
      <c r="F319" s="57">
        <f t="shared" si="21"/>
        <v>1</v>
      </c>
      <c r="G319" s="58">
        <f t="shared" si="22"/>
        <v>1</v>
      </c>
      <c r="H319" s="129">
        <f>'Table 5 - Liability Cashflows'!AV325</f>
        <v>0</v>
      </c>
    </row>
    <row r="320" spans="1:8" x14ac:dyDescent="0.25">
      <c r="A320" s="123">
        <f t="shared" si="19"/>
        <v>311</v>
      </c>
      <c r="B320" s="77">
        <f>(1+_xlfn.XLOOKUP(INT(($A320-1)/12)+1,'ZC Curve'!$B$8:$B$107,'ZC Curve'!R$9:R$108,,0))^(1/12)-1</f>
        <v>0</v>
      </c>
      <c r="C320" s="77">
        <f>(1+_xlfn.XLOOKUP(INT(($A320-1)/12)+1,'ZC Curve'!$B$8:$B$107,'ZC Curve'!S$9:S$108,,0))^(1/12)-1</f>
        <v>0</v>
      </c>
      <c r="D320" s="77">
        <f>(1+_xlfn.XLOOKUP(INT(($A320-1)/12)+1,'ZC Curve'!$B$8:$B$107,'ZC Curve'!T$9:T$108,,0))^(1/12)-1</f>
        <v>0</v>
      </c>
      <c r="E320" s="57">
        <f t="shared" si="20"/>
        <v>1</v>
      </c>
      <c r="F320" s="57">
        <f t="shared" si="21"/>
        <v>1</v>
      </c>
      <c r="G320" s="58">
        <f t="shared" si="22"/>
        <v>1</v>
      </c>
      <c r="H320" s="129">
        <f>'Table 5 - Liability Cashflows'!AV326</f>
        <v>0</v>
      </c>
    </row>
    <row r="321" spans="1:8" x14ac:dyDescent="0.25">
      <c r="A321" s="123">
        <f t="shared" si="19"/>
        <v>312</v>
      </c>
      <c r="B321" s="77">
        <f>(1+_xlfn.XLOOKUP(INT(($A321-1)/12)+1,'ZC Curve'!$B$8:$B$107,'ZC Curve'!R$9:R$108,,0))^(1/12)-1</f>
        <v>0</v>
      </c>
      <c r="C321" s="77">
        <f>(1+_xlfn.XLOOKUP(INT(($A321-1)/12)+1,'ZC Curve'!$B$8:$B$107,'ZC Curve'!S$9:S$108,,0))^(1/12)-1</f>
        <v>0</v>
      </c>
      <c r="D321" s="77">
        <f>(1+_xlfn.XLOOKUP(INT(($A321-1)/12)+1,'ZC Curve'!$B$8:$B$107,'ZC Curve'!T$9:T$108,,0))^(1/12)-1</f>
        <v>0</v>
      </c>
      <c r="E321" s="57">
        <f t="shared" si="20"/>
        <v>1</v>
      </c>
      <c r="F321" s="57">
        <f t="shared" si="21"/>
        <v>1</v>
      </c>
      <c r="G321" s="58">
        <f t="shared" si="22"/>
        <v>1</v>
      </c>
      <c r="H321" s="129">
        <f>'Table 5 - Liability Cashflows'!AV327</f>
        <v>0</v>
      </c>
    </row>
    <row r="322" spans="1:8" x14ac:dyDescent="0.25">
      <c r="A322" s="123">
        <f t="shared" si="19"/>
        <v>313</v>
      </c>
      <c r="B322" s="77">
        <f>(1+_xlfn.XLOOKUP(INT(($A322-1)/12)+1,'ZC Curve'!$B$8:$B$107,'ZC Curve'!R$9:R$108,,0))^(1/12)-1</f>
        <v>0</v>
      </c>
      <c r="C322" s="77">
        <f>(1+_xlfn.XLOOKUP(INT(($A322-1)/12)+1,'ZC Curve'!$B$8:$B$107,'ZC Curve'!S$9:S$108,,0))^(1/12)-1</f>
        <v>0</v>
      </c>
      <c r="D322" s="77">
        <f>(1+_xlfn.XLOOKUP(INT(($A322-1)/12)+1,'ZC Curve'!$B$8:$B$107,'ZC Curve'!T$9:T$108,,0))^(1/12)-1</f>
        <v>0</v>
      </c>
      <c r="E322" s="57">
        <f t="shared" si="20"/>
        <v>1</v>
      </c>
      <c r="F322" s="57">
        <f t="shared" si="21"/>
        <v>1</v>
      </c>
      <c r="G322" s="58">
        <f t="shared" si="22"/>
        <v>1</v>
      </c>
      <c r="H322" s="129">
        <f>'Table 5 - Liability Cashflows'!AV328</f>
        <v>0</v>
      </c>
    </row>
    <row r="323" spans="1:8" x14ac:dyDescent="0.25">
      <c r="A323" s="123">
        <f t="shared" si="19"/>
        <v>314</v>
      </c>
      <c r="B323" s="77">
        <f>(1+_xlfn.XLOOKUP(INT(($A323-1)/12)+1,'ZC Curve'!$B$8:$B$107,'ZC Curve'!R$9:R$108,,0))^(1/12)-1</f>
        <v>0</v>
      </c>
      <c r="C323" s="77">
        <f>(1+_xlfn.XLOOKUP(INT(($A323-1)/12)+1,'ZC Curve'!$B$8:$B$107,'ZC Curve'!S$9:S$108,,0))^(1/12)-1</f>
        <v>0</v>
      </c>
      <c r="D323" s="77">
        <f>(1+_xlfn.XLOOKUP(INT(($A323-1)/12)+1,'ZC Curve'!$B$8:$B$107,'ZC Curve'!T$9:T$108,,0))^(1/12)-1</f>
        <v>0</v>
      </c>
      <c r="E323" s="57">
        <f t="shared" si="20"/>
        <v>1</v>
      </c>
      <c r="F323" s="57">
        <f t="shared" si="21"/>
        <v>1</v>
      </c>
      <c r="G323" s="58">
        <f t="shared" si="22"/>
        <v>1</v>
      </c>
      <c r="H323" s="129">
        <f>'Table 5 - Liability Cashflows'!AV329</f>
        <v>0</v>
      </c>
    </row>
    <row r="324" spans="1:8" x14ac:dyDescent="0.25">
      <c r="A324" s="123">
        <f t="shared" si="19"/>
        <v>315</v>
      </c>
      <c r="B324" s="77">
        <f>(1+_xlfn.XLOOKUP(INT(($A324-1)/12)+1,'ZC Curve'!$B$8:$B$107,'ZC Curve'!R$9:R$108,,0))^(1/12)-1</f>
        <v>0</v>
      </c>
      <c r="C324" s="77">
        <f>(1+_xlfn.XLOOKUP(INT(($A324-1)/12)+1,'ZC Curve'!$B$8:$B$107,'ZC Curve'!S$9:S$108,,0))^(1/12)-1</f>
        <v>0</v>
      </c>
      <c r="D324" s="77">
        <f>(1+_xlfn.XLOOKUP(INT(($A324-1)/12)+1,'ZC Curve'!$B$8:$B$107,'ZC Curve'!T$9:T$108,,0))^(1/12)-1</f>
        <v>0</v>
      </c>
      <c r="E324" s="57">
        <f t="shared" si="20"/>
        <v>1</v>
      </c>
      <c r="F324" s="57">
        <f t="shared" si="21"/>
        <v>1</v>
      </c>
      <c r="G324" s="58">
        <f t="shared" si="22"/>
        <v>1</v>
      </c>
      <c r="H324" s="129">
        <f>'Table 5 - Liability Cashflows'!AV330</f>
        <v>0</v>
      </c>
    </row>
    <row r="325" spans="1:8" x14ac:dyDescent="0.25">
      <c r="A325" s="123">
        <f t="shared" si="19"/>
        <v>316</v>
      </c>
      <c r="B325" s="77">
        <f>(1+_xlfn.XLOOKUP(INT(($A325-1)/12)+1,'ZC Curve'!$B$8:$B$107,'ZC Curve'!R$9:R$108,,0))^(1/12)-1</f>
        <v>0</v>
      </c>
      <c r="C325" s="77">
        <f>(1+_xlfn.XLOOKUP(INT(($A325-1)/12)+1,'ZC Curve'!$B$8:$B$107,'ZC Curve'!S$9:S$108,,0))^(1/12)-1</f>
        <v>0</v>
      </c>
      <c r="D325" s="77">
        <f>(1+_xlfn.XLOOKUP(INT(($A325-1)/12)+1,'ZC Curve'!$B$8:$B$107,'ZC Curve'!T$9:T$108,,0))^(1/12)-1</f>
        <v>0</v>
      </c>
      <c r="E325" s="57">
        <f t="shared" si="20"/>
        <v>1</v>
      </c>
      <c r="F325" s="57">
        <f t="shared" si="21"/>
        <v>1</v>
      </c>
      <c r="G325" s="58">
        <f t="shared" si="22"/>
        <v>1</v>
      </c>
      <c r="H325" s="129">
        <f>'Table 5 - Liability Cashflows'!AV331</f>
        <v>0</v>
      </c>
    </row>
    <row r="326" spans="1:8" x14ac:dyDescent="0.25">
      <c r="A326" s="123">
        <f t="shared" si="19"/>
        <v>317</v>
      </c>
      <c r="B326" s="77">
        <f>(1+_xlfn.XLOOKUP(INT(($A326-1)/12)+1,'ZC Curve'!$B$8:$B$107,'ZC Curve'!R$9:R$108,,0))^(1/12)-1</f>
        <v>0</v>
      </c>
      <c r="C326" s="77">
        <f>(1+_xlfn.XLOOKUP(INT(($A326-1)/12)+1,'ZC Curve'!$B$8:$B$107,'ZC Curve'!S$9:S$108,,0))^(1/12)-1</f>
        <v>0</v>
      </c>
      <c r="D326" s="77">
        <f>(1+_xlfn.XLOOKUP(INT(($A326-1)/12)+1,'ZC Curve'!$B$8:$B$107,'ZC Curve'!T$9:T$108,,0))^(1/12)-1</f>
        <v>0</v>
      </c>
      <c r="E326" s="57">
        <f t="shared" si="20"/>
        <v>1</v>
      </c>
      <c r="F326" s="57">
        <f t="shared" si="21"/>
        <v>1</v>
      </c>
      <c r="G326" s="58">
        <f t="shared" si="22"/>
        <v>1</v>
      </c>
      <c r="H326" s="129">
        <f>'Table 5 - Liability Cashflows'!AV332</f>
        <v>0</v>
      </c>
    </row>
    <row r="327" spans="1:8" x14ac:dyDescent="0.25">
      <c r="A327" s="123">
        <f t="shared" si="19"/>
        <v>318</v>
      </c>
      <c r="B327" s="77">
        <f>(1+_xlfn.XLOOKUP(INT(($A327-1)/12)+1,'ZC Curve'!$B$8:$B$107,'ZC Curve'!R$9:R$108,,0))^(1/12)-1</f>
        <v>0</v>
      </c>
      <c r="C327" s="77">
        <f>(1+_xlfn.XLOOKUP(INT(($A327-1)/12)+1,'ZC Curve'!$B$8:$B$107,'ZC Curve'!S$9:S$108,,0))^(1/12)-1</f>
        <v>0</v>
      </c>
      <c r="D327" s="77">
        <f>(1+_xlfn.XLOOKUP(INT(($A327-1)/12)+1,'ZC Curve'!$B$8:$B$107,'ZC Curve'!T$9:T$108,,0))^(1/12)-1</f>
        <v>0</v>
      </c>
      <c r="E327" s="57">
        <f t="shared" si="20"/>
        <v>1</v>
      </c>
      <c r="F327" s="57">
        <f t="shared" si="21"/>
        <v>1</v>
      </c>
      <c r="G327" s="58">
        <f t="shared" si="22"/>
        <v>1</v>
      </c>
      <c r="H327" s="129">
        <f>'Table 5 - Liability Cashflows'!AV333</f>
        <v>0</v>
      </c>
    </row>
    <row r="328" spans="1:8" x14ac:dyDescent="0.25">
      <c r="A328" s="123">
        <f t="shared" si="19"/>
        <v>319</v>
      </c>
      <c r="B328" s="77">
        <f>(1+_xlfn.XLOOKUP(INT(($A328-1)/12)+1,'ZC Curve'!$B$8:$B$107,'ZC Curve'!R$9:R$108,,0))^(1/12)-1</f>
        <v>0</v>
      </c>
      <c r="C328" s="77">
        <f>(1+_xlfn.XLOOKUP(INT(($A328-1)/12)+1,'ZC Curve'!$B$8:$B$107,'ZC Curve'!S$9:S$108,,0))^(1/12)-1</f>
        <v>0</v>
      </c>
      <c r="D328" s="77">
        <f>(1+_xlfn.XLOOKUP(INT(($A328-1)/12)+1,'ZC Curve'!$B$8:$B$107,'ZC Curve'!T$9:T$108,,0))^(1/12)-1</f>
        <v>0</v>
      </c>
      <c r="E328" s="57">
        <f t="shared" si="20"/>
        <v>1</v>
      </c>
      <c r="F328" s="57">
        <f t="shared" si="21"/>
        <v>1</v>
      </c>
      <c r="G328" s="58">
        <f t="shared" si="22"/>
        <v>1</v>
      </c>
      <c r="H328" s="129">
        <f>'Table 5 - Liability Cashflows'!AV334</f>
        <v>0</v>
      </c>
    </row>
    <row r="329" spans="1:8" x14ac:dyDescent="0.25">
      <c r="A329" s="123">
        <f t="shared" si="19"/>
        <v>320</v>
      </c>
      <c r="B329" s="77">
        <f>(1+_xlfn.XLOOKUP(INT(($A329-1)/12)+1,'ZC Curve'!$B$8:$B$107,'ZC Curve'!R$9:R$108,,0))^(1/12)-1</f>
        <v>0</v>
      </c>
      <c r="C329" s="77">
        <f>(1+_xlfn.XLOOKUP(INT(($A329-1)/12)+1,'ZC Curve'!$B$8:$B$107,'ZC Curve'!S$9:S$108,,0))^(1/12)-1</f>
        <v>0</v>
      </c>
      <c r="D329" s="77">
        <f>(1+_xlfn.XLOOKUP(INT(($A329-1)/12)+1,'ZC Curve'!$B$8:$B$107,'ZC Curve'!T$9:T$108,,0))^(1/12)-1</f>
        <v>0</v>
      </c>
      <c r="E329" s="57">
        <f t="shared" si="20"/>
        <v>1</v>
      </c>
      <c r="F329" s="57">
        <f t="shared" si="21"/>
        <v>1</v>
      </c>
      <c r="G329" s="58">
        <f t="shared" si="22"/>
        <v>1</v>
      </c>
      <c r="H329" s="129">
        <f>'Table 5 - Liability Cashflows'!AV335</f>
        <v>0</v>
      </c>
    </row>
    <row r="330" spans="1:8" x14ac:dyDescent="0.25">
      <c r="A330" s="123">
        <f t="shared" si="19"/>
        <v>321</v>
      </c>
      <c r="B330" s="77">
        <f>(1+_xlfn.XLOOKUP(INT(($A330-1)/12)+1,'ZC Curve'!$B$8:$B$107,'ZC Curve'!R$9:R$108,,0))^(1/12)-1</f>
        <v>0</v>
      </c>
      <c r="C330" s="77">
        <f>(1+_xlfn.XLOOKUP(INT(($A330-1)/12)+1,'ZC Curve'!$B$8:$B$107,'ZC Curve'!S$9:S$108,,0))^(1/12)-1</f>
        <v>0</v>
      </c>
      <c r="D330" s="77">
        <f>(1+_xlfn.XLOOKUP(INT(($A330-1)/12)+1,'ZC Curve'!$B$8:$B$107,'ZC Curve'!T$9:T$108,,0))^(1/12)-1</f>
        <v>0</v>
      </c>
      <c r="E330" s="57">
        <f t="shared" si="20"/>
        <v>1</v>
      </c>
      <c r="F330" s="57">
        <f t="shared" si="21"/>
        <v>1</v>
      </c>
      <c r="G330" s="58">
        <f t="shared" si="22"/>
        <v>1</v>
      </c>
      <c r="H330" s="129">
        <f>'Table 5 - Liability Cashflows'!AV336</f>
        <v>0</v>
      </c>
    </row>
    <row r="331" spans="1:8" x14ac:dyDescent="0.25">
      <c r="A331" s="123">
        <f t="shared" si="19"/>
        <v>322</v>
      </c>
      <c r="B331" s="77">
        <f>(1+_xlfn.XLOOKUP(INT(($A331-1)/12)+1,'ZC Curve'!$B$8:$B$107,'ZC Curve'!R$9:R$108,,0))^(1/12)-1</f>
        <v>0</v>
      </c>
      <c r="C331" s="77">
        <f>(1+_xlfn.XLOOKUP(INT(($A331-1)/12)+1,'ZC Curve'!$B$8:$B$107,'ZC Curve'!S$9:S$108,,0))^(1/12)-1</f>
        <v>0</v>
      </c>
      <c r="D331" s="77">
        <f>(1+_xlfn.XLOOKUP(INT(($A331-1)/12)+1,'ZC Curve'!$B$8:$B$107,'ZC Curve'!T$9:T$108,,0))^(1/12)-1</f>
        <v>0</v>
      </c>
      <c r="E331" s="57">
        <f t="shared" si="20"/>
        <v>1</v>
      </c>
      <c r="F331" s="57">
        <f t="shared" si="21"/>
        <v>1</v>
      </c>
      <c r="G331" s="58">
        <f t="shared" si="22"/>
        <v>1</v>
      </c>
      <c r="H331" s="129">
        <f>'Table 5 - Liability Cashflows'!AV337</f>
        <v>0</v>
      </c>
    </row>
    <row r="332" spans="1:8" x14ac:dyDescent="0.25">
      <c r="A332" s="123">
        <f t="shared" ref="A332:A395" si="23">A331+1</f>
        <v>323</v>
      </c>
      <c r="B332" s="77">
        <f>(1+_xlfn.XLOOKUP(INT(($A332-1)/12)+1,'ZC Curve'!$B$8:$B$107,'ZC Curve'!R$9:R$108,,0))^(1/12)-1</f>
        <v>0</v>
      </c>
      <c r="C332" s="77">
        <f>(1+_xlfn.XLOOKUP(INT(($A332-1)/12)+1,'ZC Curve'!$B$8:$B$107,'ZC Curve'!S$9:S$108,,0))^(1/12)-1</f>
        <v>0</v>
      </c>
      <c r="D332" s="77">
        <f>(1+_xlfn.XLOOKUP(INT(($A332-1)/12)+1,'ZC Curve'!$B$8:$B$107,'ZC Curve'!T$9:T$108,,0))^(1/12)-1</f>
        <v>0</v>
      </c>
      <c r="E332" s="57">
        <f t="shared" ref="E332:E395" si="24">E331/(1+B332)</f>
        <v>1</v>
      </c>
      <c r="F332" s="57">
        <f t="shared" ref="F332:F395" si="25">F331/(1+C332)</f>
        <v>1</v>
      </c>
      <c r="G332" s="58">
        <f t="shared" ref="G332:G395" si="26">G331/(1+D332)</f>
        <v>1</v>
      </c>
      <c r="H332" s="129">
        <f>'Table 5 - Liability Cashflows'!AV338</f>
        <v>0</v>
      </c>
    </row>
    <row r="333" spans="1:8" x14ac:dyDescent="0.25">
      <c r="A333" s="123">
        <f t="shared" si="23"/>
        <v>324</v>
      </c>
      <c r="B333" s="77">
        <f>(1+_xlfn.XLOOKUP(INT(($A333-1)/12)+1,'ZC Curve'!$B$8:$B$107,'ZC Curve'!R$9:R$108,,0))^(1/12)-1</f>
        <v>0</v>
      </c>
      <c r="C333" s="77">
        <f>(1+_xlfn.XLOOKUP(INT(($A333-1)/12)+1,'ZC Curve'!$B$8:$B$107,'ZC Curve'!S$9:S$108,,0))^(1/12)-1</f>
        <v>0</v>
      </c>
      <c r="D333" s="77">
        <f>(1+_xlfn.XLOOKUP(INT(($A333-1)/12)+1,'ZC Curve'!$B$8:$B$107,'ZC Curve'!T$9:T$108,,0))^(1/12)-1</f>
        <v>0</v>
      </c>
      <c r="E333" s="57">
        <f t="shared" si="24"/>
        <v>1</v>
      </c>
      <c r="F333" s="57">
        <f t="shared" si="25"/>
        <v>1</v>
      </c>
      <c r="G333" s="58">
        <f t="shared" si="26"/>
        <v>1</v>
      </c>
      <c r="H333" s="129">
        <f>'Table 5 - Liability Cashflows'!AV339</f>
        <v>0</v>
      </c>
    </row>
    <row r="334" spans="1:8" x14ac:dyDescent="0.25">
      <c r="A334" s="123">
        <f t="shared" si="23"/>
        <v>325</v>
      </c>
      <c r="B334" s="77">
        <f>(1+_xlfn.XLOOKUP(INT(($A334-1)/12)+1,'ZC Curve'!$B$8:$B$107,'ZC Curve'!R$9:R$108,,0))^(1/12)-1</f>
        <v>0</v>
      </c>
      <c r="C334" s="77">
        <f>(1+_xlfn.XLOOKUP(INT(($A334-1)/12)+1,'ZC Curve'!$B$8:$B$107,'ZC Curve'!S$9:S$108,,0))^(1/12)-1</f>
        <v>0</v>
      </c>
      <c r="D334" s="77">
        <f>(1+_xlfn.XLOOKUP(INT(($A334-1)/12)+1,'ZC Curve'!$B$8:$B$107,'ZC Curve'!T$9:T$108,,0))^(1/12)-1</f>
        <v>0</v>
      </c>
      <c r="E334" s="57">
        <f t="shared" si="24"/>
        <v>1</v>
      </c>
      <c r="F334" s="57">
        <f t="shared" si="25"/>
        <v>1</v>
      </c>
      <c r="G334" s="58">
        <f t="shared" si="26"/>
        <v>1</v>
      </c>
      <c r="H334" s="129">
        <f>'Table 5 - Liability Cashflows'!AV340</f>
        <v>0</v>
      </c>
    </row>
    <row r="335" spans="1:8" x14ac:dyDescent="0.25">
      <c r="A335" s="123">
        <f t="shared" si="23"/>
        <v>326</v>
      </c>
      <c r="B335" s="77">
        <f>(1+_xlfn.XLOOKUP(INT(($A335-1)/12)+1,'ZC Curve'!$B$8:$B$107,'ZC Curve'!R$9:R$108,,0))^(1/12)-1</f>
        <v>0</v>
      </c>
      <c r="C335" s="77">
        <f>(1+_xlfn.XLOOKUP(INT(($A335-1)/12)+1,'ZC Curve'!$B$8:$B$107,'ZC Curve'!S$9:S$108,,0))^(1/12)-1</f>
        <v>0</v>
      </c>
      <c r="D335" s="77">
        <f>(1+_xlfn.XLOOKUP(INT(($A335-1)/12)+1,'ZC Curve'!$B$8:$B$107,'ZC Curve'!T$9:T$108,,0))^(1/12)-1</f>
        <v>0</v>
      </c>
      <c r="E335" s="57">
        <f t="shared" si="24"/>
        <v>1</v>
      </c>
      <c r="F335" s="57">
        <f t="shared" si="25"/>
        <v>1</v>
      </c>
      <c r="G335" s="58">
        <f t="shared" si="26"/>
        <v>1</v>
      </c>
      <c r="H335" s="129">
        <f>'Table 5 - Liability Cashflows'!AV341</f>
        <v>0</v>
      </c>
    </row>
    <row r="336" spans="1:8" x14ac:dyDescent="0.25">
      <c r="A336" s="123">
        <f t="shared" si="23"/>
        <v>327</v>
      </c>
      <c r="B336" s="77">
        <f>(1+_xlfn.XLOOKUP(INT(($A336-1)/12)+1,'ZC Curve'!$B$8:$B$107,'ZC Curve'!R$9:R$108,,0))^(1/12)-1</f>
        <v>0</v>
      </c>
      <c r="C336" s="77">
        <f>(1+_xlfn.XLOOKUP(INT(($A336-1)/12)+1,'ZC Curve'!$B$8:$B$107,'ZC Curve'!S$9:S$108,,0))^(1/12)-1</f>
        <v>0</v>
      </c>
      <c r="D336" s="77">
        <f>(1+_xlfn.XLOOKUP(INT(($A336-1)/12)+1,'ZC Curve'!$B$8:$B$107,'ZC Curve'!T$9:T$108,,0))^(1/12)-1</f>
        <v>0</v>
      </c>
      <c r="E336" s="57">
        <f t="shared" si="24"/>
        <v>1</v>
      </c>
      <c r="F336" s="57">
        <f t="shared" si="25"/>
        <v>1</v>
      </c>
      <c r="G336" s="58">
        <f t="shared" si="26"/>
        <v>1</v>
      </c>
      <c r="H336" s="129">
        <f>'Table 5 - Liability Cashflows'!AV342</f>
        <v>0</v>
      </c>
    </row>
    <row r="337" spans="1:8" x14ac:dyDescent="0.25">
      <c r="A337" s="123">
        <f t="shared" si="23"/>
        <v>328</v>
      </c>
      <c r="B337" s="77">
        <f>(1+_xlfn.XLOOKUP(INT(($A337-1)/12)+1,'ZC Curve'!$B$8:$B$107,'ZC Curve'!R$9:R$108,,0))^(1/12)-1</f>
        <v>0</v>
      </c>
      <c r="C337" s="77">
        <f>(1+_xlfn.XLOOKUP(INT(($A337-1)/12)+1,'ZC Curve'!$B$8:$B$107,'ZC Curve'!S$9:S$108,,0))^(1/12)-1</f>
        <v>0</v>
      </c>
      <c r="D337" s="77">
        <f>(1+_xlfn.XLOOKUP(INT(($A337-1)/12)+1,'ZC Curve'!$B$8:$B$107,'ZC Curve'!T$9:T$108,,0))^(1/12)-1</f>
        <v>0</v>
      </c>
      <c r="E337" s="57">
        <f t="shared" si="24"/>
        <v>1</v>
      </c>
      <c r="F337" s="57">
        <f t="shared" si="25"/>
        <v>1</v>
      </c>
      <c r="G337" s="58">
        <f t="shared" si="26"/>
        <v>1</v>
      </c>
      <c r="H337" s="129">
        <f>'Table 5 - Liability Cashflows'!AV343</f>
        <v>0</v>
      </c>
    </row>
    <row r="338" spans="1:8" x14ac:dyDescent="0.25">
      <c r="A338" s="123">
        <f t="shared" si="23"/>
        <v>329</v>
      </c>
      <c r="B338" s="77">
        <f>(1+_xlfn.XLOOKUP(INT(($A338-1)/12)+1,'ZC Curve'!$B$8:$B$107,'ZC Curve'!R$9:R$108,,0))^(1/12)-1</f>
        <v>0</v>
      </c>
      <c r="C338" s="77">
        <f>(1+_xlfn.XLOOKUP(INT(($A338-1)/12)+1,'ZC Curve'!$B$8:$B$107,'ZC Curve'!S$9:S$108,,0))^(1/12)-1</f>
        <v>0</v>
      </c>
      <c r="D338" s="77">
        <f>(1+_xlfn.XLOOKUP(INT(($A338-1)/12)+1,'ZC Curve'!$B$8:$B$107,'ZC Curve'!T$9:T$108,,0))^(1/12)-1</f>
        <v>0</v>
      </c>
      <c r="E338" s="57">
        <f t="shared" si="24"/>
        <v>1</v>
      </c>
      <c r="F338" s="57">
        <f t="shared" si="25"/>
        <v>1</v>
      </c>
      <c r="G338" s="58">
        <f t="shared" si="26"/>
        <v>1</v>
      </c>
      <c r="H338" s="129">
        <f>'Table 5 - Liability Cashflows'!AV344</f>
        <v>0</v>
      </c>
    </row>
    <row r="339" spans="1:8" x14ac:dyDescent="0.25">
      <c r="A339" s="123">
        <f t="shared" si="23"/>
        <v>330</v>
      </c>
      <c r="B339" s="77">
        <f>(1+_xlfn.XLOOKUP(INT(($A339-1)/12)+1,'ZC Curve'!$B$8:$B$107,'ZC Curve'!R$9:R$108,,0))^(1/12)-1</f>
        <v>0</v>
      </c>
      <c r="C339" s="77">
        <f>(1+_xlfn.XLOOKUP(INT(($A339-1)/12)+1,'ZC Curve'!$B$8:$B$107,'ZC Curve'!S$9:S$108,,0))^(1/12)-1</f>
        <v>0</v>
      </c>
      <c r="D339" s="77">
        <f>(1+_xlfn.XLOOKUP(INT(($A339-1)/12)+1,'ZC Curve'!$B$8:$B$107,'ZC Curve'!T$9:T$108,,0))^(1/12)-1</f>
        <v>0</v>
      </c>
      <c r="E339" s="57">
        <f t="shared" si="24"/>
        <v>1</v>
      </c>
      <c r="F339" s="57">
        <f t="shared" si="25"/>
        <v>1</v>
      </c>
      <c r="G339" s="58">
        <f t="shared" si="26"/>
        <v>1</v>
      </c>
      <c r="H339" s="129">
        <f>'Table 5 - Liability Cashflows'!AV345</f>
        <v>0</v>
      </c>
    </row>
    <row r="340" spans="1:8" x14ac:dyDescent="0.25">
      <c r="A340" s="123">
        <f t="shared" si="23"/>
        <v>331</v>
      </c>
      <c r="B340" s="77">
        <f>(1+_xlfn.XLOOKUP(INT(($A340-1)/12)+1,'ZC Curve'!$B$8:$B$107,'ZC Curve'!R$9:R$108,,0))^(1/12)-1</f>
        <v>0</v>
      </c>
      <c r="C340" s="77">
        <f>(1+_xlfn.XLOOKUP(INT(($A340-1)/12)+1,'ZC Curve'!$B$8:$B$107,'ZC Curve'!S$9:S$108,,0))^(1/12)-1</f>
        <v>0</v>
      </c>
      <c r="D340" s="77">
        <f>(1+_xlfn.XLOOKUP(INT(($A340-1)/12)+1,'ZC Curve'!$B$8:$B$107,'ZC Curve'!T$9:T$108,,0))^(1/12)-1</f>
        <v>0</v>
      </c>
      <c r="E340" s="57">
        <f t="shared" si="24"/>
        <v>1</v>
      </c>
      <c r="F340" s="57">
        <f t="shared" si="25"/>
        <v>1</v>
      </c>
      <c r="G340" s="58">
        <f t="shared" si="26"/>
        <v>1</v>
      </c>
      <c r="H340" s="129">
        <f>'Table 5 - Liability Cashflows'!AV346</f>
        <v>0</v>
      </c>
    </row>
    <row r="341" spans="1:8" x14ac:dyDescent="0.25">
      <c r="A341" s="123">
        <f t="shared" si="23"/>
        <v>332</v>
      </c>
      <c r="B341" s="77">
        <f>(1+_xlfn.XLOOKUP(INT(($A341-1)/12)+1,'ZC Curve'!$B$8:$B$107,'ZC Curve'!R$9:R$108,,0))^(1/12)-1</f>
        <v>0</v>
      </c>
      <c r="C341" s="77">
        <f>(1+_xlfn.XLOOKUP(INT(($A341-1)/12)+1,'ZC Curve'!$B$8:$B$107,'ZC Curve'!S$9:S$108,,0))^(1/12)-1</f>
        <v>0</v>
      </c>
      <c r="D341" s="77">
        <f>(1+_xlfn.XLOOKUP(INT(($A341-1)/12)+1,'ZC Curve'!$B$8:$B$107,'ZC Curve'!T$9:T$108,,0))^(1/12)-1</f>
        <v>0</v>
      </c>
      <c r="E341" s="57">
        <f t="shared" si="24"/>
        <v>1</v>
      </c>
      <c r="F341" s="57">
        <f t="shared" si="25"/>
        <v>1</v>
      </c>
      <c r="G341" s="58">
        <f t="shared" si="26"/>
        <v>1</v>
      </c>
      <c r="H341" s="129">
        <f>'Table 5 - Liability Cashflows'!AV347</f>
        <v>0</v>
      </c>
    </row>
    <row r="342" spans="1:8" x14ac:dyDescent="0.25">
      <c r="A342" s="123">
        <f t="shared" si="23"/>
        <v>333</v>
      </c>
      <c r="B342" s="77">
        <f>(1+_xlfn.XLOOKUP(INT(($A342-1)/12)+1,'ZC Curve'!$B$8:$B$107,'ZC Curve'!R$9:R$108,,0))^(1/12)-1</f>
        <v>0</v>
      </c>
      <c r="C342" s="77">
        <f>(1+_xlfn.XLOOKUP(INT(($A342-1)/12)+1,'ZC Curve'!$B$8:$B$107,'ZC Curve'!S$9:S$108,,0))^(1/12)-1</f>
        <v>0</v>
      </c>
      <c r="D342" s="77">
        <f>(1+_xlfn.XLOOKUP(INT(($A342-1)/12)+1,'ZC Curve'!$B$8:$B$107,'ZC Curve'!T$9:T$108,,0))^(1/12)-1</f>
        <v>0</v>
      </c>
      <c r="E342" s="57">
        <f t="shared" si="24"/>
        <v>1</v>
      </c>
      <c r="F342" s="57">
        <f t="shared" si="25"/>
        <v>1</v>
      </c>
      <c r="G342" s="58">
        <f t="shared" si="26"/>
        <v>1</v>
      </c>
      <c r="H342" s="129">
        <f>'Table 5 - Liability Cashflows'!AV348</f>
        <v>0</v>
      </c>
    </row>
    <row r="343" spans="1:8" x14ac:dyDescent="0.25">
      <c r="A343" s="123">
        <f t="shared" si="23"/>
        <v>334</v>
      </c>
      <c r="B343" s="77">
        <f>(1+_xlfn.XLOOKUP(INT(($A343-1)/12)+1,'ZC Curve'!$B$8:$B$107,'ZC Curve'!R$9:R$108,,0))^(1/12)-1</f>
        <v>0</v>
      </c>
      <c r="C343" s="77">
        <f>(1+_xlfn.XLOOKUP(INT(($A343-1)/12)+1,'ZC Curve'!$B$8:$B$107,'ZC Curve'!S$9:S$108,,0))^(1/12)-1</f>
        <v>0</v>
      </c>
      <c r="D343" s="77">
        <f>(1+_xlfn.XLOOKUP(INT(($A343-1)/12)+1,'ZC Curve'!$B$8:$B$107,'ZC Curve'!T$9:T$108,,0))^(1/12)-1</f>
        <v>0</v>
      </c>
      <c r="E343" s="57">
        <f t="shared" si="24"/>
        <v>1</v>
      </c>
      <c r="F343" s="57">
        <f t="shared" si="25"/>
        <v>1</v>
      </c>
      <c r="G343" s="58">
        <f t="shared" si="26"/>
        <v>1</v>
      </c>
      <c r="H343" s="129">
        <f>'Table 5 - Liability Cashflows'!AV349</f>
        <v>0</v>
      </c>
    </row>
    <row r="344" spans="1:8" x14ac:dyDescent="0.25">
      <c r="A344" s="123">
        <f t="shared" si="23"/>
        <v>335</v>
      </c>
      <c r="B344" s="77">
        <f>(1+_xlfn.XLOOKUP(INT(($A344-1)/12)+1,'ZC Curve'!$B$8:$B$107,'ZC Curve'!R$9:R$108,,0))^(1/12)-1</f>
        <v>0</v>
      </c>
      <c r="C344" s="77">
        <f>(1+_xlfn.XLOOKUP(INT(($A344-1)/12)+1,'ZC Curve'!$B$8:$B$107,'ZC Curve'!S$9:S$108,,0))^(1/12)-1</f>
        <v>0</v>
      </c>
      <c r="D344" s="77">
        <f>(1+_xlfn.XLOOKUP(INT(($A344-1)/12)+1,'ZC Curve'!$B$8:$B$107,'ZC Curve'!T$9:T$108,,0))^(1/12)-1</f>
        <v>0</v>
      </c>
      <c r="E344" s="57">
        <f t="shared" si="24"/>
        <v>1</v>
      </c>
      <c r="F344" s="57">
        <f t="shared" si="25"/>
        <v>1</v>
      </c>
      <c r="G344" s="58">
        <f t="shared" si="26"/>
        <v>1</v>
      </c>
      <c r="H344" s="129">
        <f>'Table 5 - Liability Cashflows'!AV350</f>
        <v>0</v>
      </c>
    </row>
    <row r="345" spans="1:8" x14ac:dyDescent="0.25">
      <c r="A345" s="123">
        <f t="shared" si="23"/>
        <v>336</v>
      </c>
      <c r="B345" s="77">
        <f>(1+_xlfn.XLOOKUP(INT(($A345-1)/12)+1,'ZC Curve'!$B$8:$B$107,'ZC Curve'!R$9:R$108,,0))^(1/12)-1</f>
        <v>0</v>
      </c>
      <c r="C345" s="77">
        <f>(1+_xlfn.XLOOKUP(INT(($A345-1)/12)+1,'ZC Curve'!$B$8:$B$107,'ZC Curve'!S$9:S$108,,0))^(1/12)-1</f>
        <v>0</v>
      </c>
      <c r="D345" s="77">
        <f>(1+_xlfn.XLOOKUP(INT(($A345-1)/12)+1,'ZC Curve'!$B$8:$B$107,'ZC Curve'!T$9:T$108,,0))^(1/12)-1</f>
        <v>0</v>
      </c>
      <c r="E345" s="57">
        <f t="shared" si="24"/>
        <v>1</v>
      </c>
      <c r="F345" s="57">
        <f t="shared" si="25"/>
        <v>1</v>
      </c>
      <c r="G345" s="58">
        <f t="shared" si="26"/>
        <v>1</v>
      </c>
      <c r="H345" s="129">
        <f>'Table 5 - Liability Cashflows'!AV351</f>
        <v>0</v>
      </c>
    </row>
    <row r="346" spans="1:8" x14ac:dyDescent="0.25">
      <c r="A346" s="123">
        <f t="shared" si="23"/>
        <v>337</v>
      </c>
      <c r="B346" s="77">
        <f>(1+_xlfn.XLOOKUP(INT(($A346-1)/12)+1,'ZC Curve'!$B$8:$B$107,'ZC Curve'!R$9:R$108,,0))^(1/12)-1</f>
        <v>0</v>
      </c>
      <c r="C346" s="77">
        <f>(1+_xlfn.XLOOKUP(INT(($A346-1)/12)+1,'ZC Curve'!$B$8:$B$107,'ZC Curve'!S$9:S$108,,0))^(1/12)-1</f>
        <v>0</v>
      </c>
      <c r="D346" s="77">
        <f>(1+_xlfn.XLOOKUP(INT(($A346-1)/12)+1,'ZC Curve'!$B$8:$B$107,'ZC Curve'!T$9:T$108,,0))^(1/12)-1</f>
        <v>0</v>
      </c>
      <c r="E346" s="57">
        <f t="shared" si="24"/>
        <v>1</v>
      </c>
      <c r="F346" s="57">
        <f t="shared" si="25"/>
        <v>1</v>
      </c>
      <c r="G346" s="58">
        <f t="shared" si="26"/>
        <v>1</v>
      </c>
      <c r="H346" s="129">
        <f>'Table 5 - Liability Cashflows'!AV352</f>
        <v>0</v>
      </c>
    </row>
    <row r="347" spans="1:8" x14ac:dyDescent="0.25">
      <c r="A347" s="123">
        <f t="shared" si="23"/>
        <v>338</v>
      </c>
      <c r="B347" s="77">
        <f>(1+_xlfn.XLOOKUP(INT(($A347-1)/12)+1,'ZC Curve'!$B$8:$B$107,'ZC Curve'!R$9:R$108,,0))^(1/12)-1</f>
        <v>0</v>
      </c>
      <c r="C347" s="77">
        <f>(1+_xlfn.XLOOKUP(INT(($A347-1)/12)+1,'ZC Curve'!$B$8:$B$107,'ZC Curve'!S$9:S$108,,0))^(1/12)-1</f>
        <v>0</v>
      </c>
      <c r="D347" s="77">
        <f>(1+_xlfn.XLOOKUP(INT(($A347-1)/12)+1,'ZC Curve'!$B$8:$B$107,'ZC Curve'!T$9:T$108,,0))^(1/12)-1</f>
        <v>0</v>
      </c>
      <c r="E347" s="57">
        <f t="shared" si="24"/>
        <v>1</v>
      </c>
      <c r="F347" s="57">
        <f t="shared" si="25"/>
        <v>1</v>
      </c>
      <c r="G347" s="58">
        <f t="shared" si="26"/>
        <v>1</v>
      </c>
      <c r="H347" s="129">
        <f>'Table 5 - Liability Cashflows'!AV353</f>
        <v>0</v>
      </c>
    </row>
    <row r="348" spans="1:8" x14ac:dyDescent="0.25">
      <c r="A348" s="123">
        <f t="shared" si="23"/>
        <v>339</v>
      </c>
      <c r="B348" s="77">
        <f>(1+_xlfn.XLOOKUP(INT(($A348-1)/12)+1,'ZC Curve'!$B$8:$B$107,'ZC Curve'!R$9:R$108,,0))^(1/12)-1</f>
        <v>0</v>
      </c>
      <c r="C348" s="77">
        <f>(1+_xlfn.XLOOKUP(INT(($A348-1)/12)+1,'ZC Curve'!$B$8:$B$107,'ZC Curve'!S$9:S$108,,0))^(1/12)-1</f>
        <v>0</v>
      </c>
      <c r="D348" s="77">
        <f>(1+_xlfn.XLOOKUP(INT(($A348-1)/12)+1,'ZC Curve'!$B$8:$B$107,'ZC Curve'!T$9:T$108,,0))^(1/12)-1</f>
        <v>0</v>
      </c>
      <c r="E348" s="57">
        <f t="shared" si="24"/>
        <v>1</v>
      </c>
      <c r="F348" s="57">
        <f t="shared" si="25"/>
        <v>1</v>
      </c>
      <c r="G348" s="58">
        <f t="shared" si="26"/>
        <v>1</v>
      </c>
      <c r="H348" s="129">
        <f>'Table 5 - Liability Cashflows'!AV354</f>
        <v>0</v>
      </c>
    </row>
    <row r="349" spans="1:8" x14ac:dyDescent="0.25">
      <c r="A349" s="123">
        <f t="shared" si="23"/>
        <v>340</v>
      </c>
      <c r="B349" s="77">
        <f>(1+_xlfn.XLOOKUP(INT(($A349-1)/12)+1,'ZC Curve'!$B$8:$B$107,'ZC Curve'!R$9:R$108,,0))^(1/12)-1</f>
        <v>0</v>
      </c>
      <c r="C349" s="77">
        <f>(1+_xlfn.XLOOKUP(INT(($A349-1)/12)+1,'ZC Curve'!$B$8:$B$107,'ZC Curve'!S$9:S$108,,0))^(1/12)-1</f>
        <v>0</v>
      </c>
      <c r="D349" s="77">
        <f>(1+_xlfn.XLOOKUP(INT(($A349-1)/12)+1,'ZC Curve'!$B$8:$B$107,'ZC Curve'!T$9:T$108,,0))^(1/12)-1</f>
        <v>0</v>
      </c>
      <c r="E349" s="57">
        <f t="shared" si="24"/>
        <v>1</v>
      </c>
      <c r="F349" s="57">
        <f t="shared" si="25"/>
        <v>1</v>
      </c>
      <c r="G349" s="58">
        <f t="shared" si="26"/>
        <v>1</v>
      </c>
      <c r="H349" s="129">
        <f>'Table 5 - Liability Cashflows'!AV355</f>
        <v>0</v>
      </c>
    </row>
    <row r="350" spans="1:8" x14ac:dyDescent="0.25">
      <c r="A350" s="123">
        <f t="shared" si="23"/>
        <v>341</v>
      </c>
      <c r="B350" s="77">
        <f>(1+_xlfn.XLOOKUP(INT(($A350-1)/12)+1,'ZC Curve'!$B$8:$B$107,'ZC Curve'!R$9:R$108,,0))^(1/12)-1</f>
        <v>0</v>
      </c>
      <c r="C350" s="77">
        <f>(1+_xlfn.XLOOKUP(INT(($A350-1)/12)+1,'ZC Curve'!$B$8:$B$107,'ZC Curve'!S$9:S$108,,0))^(1/12)-1</f>
        <v>0</v>
      </c>
      <c r="D350" s="77">
        <f>(1+_xlfn.XLOOKUP(INT(($A350-1)/12)+1,'ZC Curve'!$B$8:$B$107,'ZC Curve'!T$9:T$108,,0))^(1/12)-1</f>
        <v>0</v>
      </c>
      <c r="E350" s="57">
        <f t="shared" si="24"/>
        <v>1</v>
      </c>
      <c r="F350" s="57">
        <f t="shared" si="25"/>
        <v>1</v>
      </c>
      <c r="G350" s="58">
        <f t="shared" si="26"/>
        <v>1</v>
      </c>
      <c r="H350" s="129">
        <f>'Table 5 - Liability Cashflows'!AV356</f>
        <v>0</v>
      </c>
    </row>
    <row r="351" spans="1:8" x14ac:dyDescent="0.25">
      <c r="A351" s="123">
        <f t="shared" si="23"/>
        <v>342</v>
      </c>
      <c r="B351" s="77">
        <f>(1+_xlfn.XLOOKUP(INT(($A351-1)/12)+1,'ZC Curve'!$B$8:$B$107,'ZC Curve'!R$9:R$108,,0))^(1/12)-1</f>
        <v>0</v>
      </c>
      <c r="C351" s="77">
        <f>(1+_xlfn.XLOOKUP(INT(($A351-1)/12)+1,'ZC Curve'!$B$8:$B$107,'ZC Curve'!S$9:S$108,,0))^(1/12)-1</f>
        <v>0</v>
      </c>
      <c r="D351" s="77">
        <f>(1+_xlfn.XLOOKUP(INT(($A351-1)/12)+1,'ZC Curve'!$B$8:$B$107,'ZC Curve'!T$9:T$108,,0))^(1/12)-1</f>
        <v>0</v>
      </c>
      <c r="E351" s="57">
        <f t="shared" si="24"/>
        <v>1</v>
      </c>
      <c r="F351" s="57">
        <f t="shared" si="25"/>
        <v>1</v>
      </c>
      <c r="G351" s="58">
        <f t="shared" si="26"/>
        <v>1</v>
      </c>
      <c r="H351" s="129">
        <f>'Table 5 - Liability Cashflows'!AV357</f>
        <v>0</v>
      </c>
    </row>
    <row r="352" spans="1:8" x14ac:dyDescent="0.25">
      <c r="A352" s="123">
        <f t="shared" si="23"/>
        <v>343</v>
      </c>
      <c r="B352" s="77">
        <f>(1+_xlfn.XLOOKUP(INT(($A352-1)/12)+1,'ZC Curve'!$B$8:$B$107,'ZC Curve'!R$9:R$108,,0))^(1/12)-1</f>
        <v>0</v>
      </c>
      <c r="C352" s="77">
        <f>(1+_xlfn.XLOOKUP(INT(($A352-1)/12)+1,'ZC Curve'!$B$8:$B$107,'ZC Curve'!S$9:S$108,,0))^(1/12)-1</f>
        <v>0</v>
      </c>
      <c r="D352" s="77">
        <f>(1+_xlfn.XLOOKUP(INT(($A352-1)/12)+1,'ZC Curve'!$B$8:$B$107,'ZC Curve'!T$9:T$108,,0))^(1/12)-1</f>
        <v>0</v>
      </c>
      <c r="E352" s="57">
        <f t="shared" si="24"/>
        <v>1</v>
      </c>
      <c r="F352" s="57">
        <f t="shared" si="25"/>
        <v>1</v>
      </c>
      <c r="G352" s="58">
        <f t="shared" si="26"/>
        <v>1</v>
      </c>
      <c r="H352" s="129">
        <f>'Table 5 - Liability Cashflows'!AV358</f>
        <v>0</v>
      </c>
    </row>
    <row r="353" spans="1:8" x14ac:dyDescent="0.25">
      <c r="A353" s="123">
        <f t="shared" si="23"/>
        <v>344</v>
      </c>
      <c r="B353" s="77">
        <f>(1+_xlfn.XLOOKUP(INT(($A353-1)/12)+1,'ZC Curve'!$B$8:$B$107,'ZC Curve'!R$9:R$108,,0))^(1/12)-1</f>
        <v>0</v>
      </c>
      <c r="C353" s="77">
        <f>(1+_xlfn.XLOOKUP(INT(($A353-1)/12)+1,'ZC Curve'!$B$8:$B$107,'ZC Curve'!S$9:S$108,,0))^(1/12)-1</f>
        <v>0</v>
      </c>
      <c r="D353" s="77">
        <f>(1+_xlfn.XLOOKUP(INT(($A353-1)/12)+1,'ZC Curve'!$B$8:$B$107,'ZC Curve'!T$9:T$108,,0))^(1/12)-1</f>
        <v>0</v>
      </c>
      <c r="E353" s="57">
        <f t="shared" si="24"/>
        <v>1</v>
      </c>
      <c r="F353" s="57">
        <f t="shared" si="25"/>
        <v>1</v>
      </c>
      <c r="G353" s="58">
        <f t="shared" si="26"/>
        <v>1</v>
      </c>
      <c r="H353" s="129">
        <f>'Table 5 - Liability Cashflows'!AV359</f>
        <v>0</v>
      </c>
    </row>
    <row r="354" spans="1:8" x14ac:dyDescent="0.25">
      <c r="A354" s="123">
        <f t="shared" si="23"/>
        <v>345</v>
      </c>
      <c r="B354" s="77">
        <f>(1+_xlfn.XLOOKUP(INT(($A354-1)/12)+1,'ZC Curve'!$B$8:$B$107,'ZC Curve'!R$9:R$108,,0))^(1/12)-1</f>
        <v>0</v>
      </c>
      <c r="C354" s="77">
        <f>(1+_xlfn.XLOOKUP(INT(($A354-1)/12)+1,'ZC Curve'!$B$8:$B$107,'ZC Curve'!S$9:S$108,,0))^(1/12)-1</f>
        <v>0</v>
      </c>
      <c r="D354" s="77">
        <f>(1+_xlfn.XLOOKUP(INT(($A354-1)/12)+1,'ZC Curve'!$B$8:$B$107,'ZC Curve'!T$9:T$108,,0))^(1/12)-1</f>
        <v>0</v>
      </c>
      <c r="E354" s="57">
        <f t="shared" si="24"/>
        <v>1</v>
      </c>
      <c r="F354" s="57">
        <f t="shared" si="25"/>
        <v>1</v>
      </c>
      <c r="G354" s="58">
        <f t="shared" si="26"/>
        <v>1</v>
      </c>
      <c r="H354" s="129">
        <f>'Table 5 - Liability Cashflows'!AV360</f>
        <v>0</v>
      </c>
    </row>
    <row r="355" spans="1:8" x14ac:dyDescent="0.25">
      <c r="A355" s="123">
        <f t="shared" si="23"/>
        <v>346</v>
      </c>
      <c r="B355" s="77">
        <f>(1+_xlfn.XLOOKUP(INT(($A355-1)/12)+1,'ZC Curve'!$B$8:$B$107,'ZC Curve'!R$9:R$108,,0))^(1/12)-1</f>
        <v>0</v>
      </c>
      <c r="C355" s="77">
        <f>(1+_xlfn.XLOOKUP(INT(($A355-1)/12)+1,'ZC Curve'!$B$8:$B$107,'ZC Curve'!S$9:S$108,,0))^(1/12)-1</f>
        <v>0</v>
      </c>
      <c r="D355" s="77">
        <f>(1+_xlfn.XLOOKUP(INT(($A355-1)/12)+1,'ZC Curve'!$B$8:$B$107,'ZC Curve'!T$9:T$108,,0))^(1/12)-1</f>
        <v>0</v>
      </c>
      <c r="E355" s="57">
        <f t="shared" si="24"/>
        <v>1</v>
      </c>
      <c r="F355" s="57">
        <f t="shared" si="25"/>
        <v>1</v>
      </c>
      <c r="G355" s="58">
        <f t="shared" si="26"/>
        <v>1</v>
      </c>
      <c r="H355" s="129">
        <f>'Table 5 - Liability Cashflows'!AV361</f>
        <v>0</v>
      </c>
    </row>
    <row r="356" spans="1:8" x14ac:dyDescent="0.25">
      <c r="A356" s="123">
        <f t="shared" si="23"/>
        <v>347</v>
      </c>
      <c r="B356" s="77">
        <f>(1+_xlfn.XLOOKUP(INT(($A356-1)/12)+1,'ZC Curve'!$B$8:$B$107,'ZC Curve'!R$9:R$108,,0))^(1/12)-1</f>
        <v>0</v>
      </c>
      <c r="C356" s="77">
        <f>(1+_xlfn.XLOOKUP(INT(($A356-1)/12)+1,'ZC Curve'!$B$8:$B$107,'ZC Curve'!S$9:S$108,,0))^(1/12)-1</f>
        <v>0</v>
      </c>
      <c r="D356" s="77">
        <f>(1+_xlfn.XLOOKUP(INT(($A356-1)/12)+1,'ZC Curve'!$B$8:$B$107,'ZC Curve'!T$9:T$108,,0))^(1/12)-1</f>
        <v>0</v>
      </c>
      <c r="E356" s="57">
        <f t="shared" si="24"/>
        <v>1</v>
      </c>
      <c r="F356" s="57">
        <f t="shared" si="25"/>
        <v>1</v>
      </c>
      <c r="G356" s="58">
        <f t="shared" si="26"/>
        <v>1</v>
      </c>
      <c r="H356" s="129">
        <f>'Table 5 - Liability Cashflows'!AV362</f>
        <v>0</v>
      </c>
    </row>
    <row r="357" spans="1:8" x14ac:dyDescent="0.25">
      <c r="A357" s="123">
        <f t="shared" si="23"/>
        <v>348</v>
      </c>
      <c r="B357" s="77">
        <f>(1+_xlfn.XLOOKUP(INT(($A357-1)/12)+1,'ZC Curve'!$B$8:$B$107,'ZC Curve'!R$9:R$108,,0))^(1/12)-1</f>
        <v>0</v>
      </c>
      <c r="C357" s="77">
        <f>(1+_xlfn.XLOOKUP(INT(($A357-1)/12)+1,'ZC Curve'!$B$8:$B$107,'ZC Curve'!S$9:S$108,,0))^(1/12)-1</f>
        <v>0</v>
      </c>
      <c r="D357" s="77">
        <f>(1+_xlfn.XLOOKUP(INT(($A357-1)/12)+1,'ZC Curve'!$B$8:$B$107,'ZC Curve'!T$9:T$108,,0))^(1/12)-1</f>
        <v>0</v>
      </c>
      <c r="E357" s="57">
        <f t="shared" si="24"/>
        <v>1</v>
      </c>
      <c r="F357" s="57">
        <f t="shared" si="25"/>
        <v>1</v>
      </c>
      <c r="G357" s="58">
        <f t="shared" si="26"/>
        <v>1</v>
      </c>
      <c r="H357" s="129">
        <f>'Table 5 - Liability Cashflows'!AV363</f>
        <v>0</v>
      </c>
    </row>
    <row r="358" spans="1:8" x14ac:dyDescent="0.25">
      <c r="A358" s="123">
        <f t="shared" si="23"/>
        <v>349</v>
      </c>
      <c r="B358" s="77">
        <f>(1+_xlfn.XLOOKUP(INT(($A358-1)/12)+1,'ZC Curve'!$B$8:$B$107,'ZC Curve'!R$9:R$108,,0))^(1/12)-1</f>
        <v>0</v>
      </c>
      <c r="C358" s="77">
        <f>(1+_xlfn.XLOOKUP(INT(($A358-1)/12)+1,'ZC Curve'!$B$8:$B$107,'ZC Curve'!S$9:S$108,,0))^(1/12)-1</f>
        <v>0</v>
      </c>
      <c r="D358" s="77">
        <f>(1+_xlfn.XLOOKUP(INT(($A358-1)/12)+1,'ZC Curve'!$B$8:$B$107,'ZC Curve'!T$9:T$108,,0))^(1/12)-1</f>
        <v>0</v>
      </c>
      <c r="E358" s="57">
        <f t="shared" si="24"/>
        <v>1</v>
      </c>
      <c r="F358" s="57">
        <f t="shared" si="25"/>
        <v>1</v>
      </c>
      <c r="G358" s="58">
        <f t="shared" si="26"/>
        <v>1</v>
      </c>
      <c r="H358" s="129">
        <f>'Table 5 - Liability Cashflows'!AV364</f>
        <v>0</v>
      </c>
    </row>
    <row r="359" spans="1:8" x14ac:dyDescent="0.25">
      <c r="A359" s="123">
        <f t="shared" si="23"/>
        <v>350</v>
      </c>
      <c r="B359" s="77">
        <f>(1+_xlfn.XLOOKUP(INT(($A359-1)/12)+1,'ZC Curve'!$B$8:$B$107,'ZC Curve'!R$9:R$108,,0))^(1/12)-1</f>
        <v>0</v>
      </c>
      <c r="C359" s="77">
        <f>(1+_xlfn.XLOOKUP(INT(($A359-1)/12)+1,'ZC Curve'!$B$8:$B$107,'ZC Curve'!S$9:S$108,,0))^(1/12)-1</f>
        <v>0</v>
      </c>
      <c r="D359" s="77">
        <f>(1+_xlfn.XLOOKUP(INT(($A359-1)/12)+1,'ZC Curve'!$B$8:$B$107,'ZC Curve'!T$9:T$108,,0))^(1/12)-1</f>
        <v>0</v>
      </c>
      <c r="E359" s="57">
        <f t="shared" si="24"/>
        <v>1</v>
      </c>
      <c r="F359" s="57">
        <f t="shared" si="25"/>
        <v>1</v>
      </c>
      <c r="G359" s="58">
        <f t="shared" si="26"/>
        <v>1</v>
      </c>
      <c r="H359" s="129">
        <f>'Table 5 - Liability Cashflows'!AV365</f>
        <v>0</v>
      </c>
    </row>
    <row r="360" spans="1:8" x14ac:dyDescent="0.25">
      <c r="A360" s="123">
        <f t="shared" si="23"/>
        <v>351</v>
      </c>
      <c r="B360" s="77">
        <f>(1+_xlfn.XLOOKUP(INT(($A360-1)/12)+1,'ZC Curve'!$B$8:$B$107,'ZC Curve'!R$9:R$108,,0))^(1/12)-1</f>
        <v>0</v>
      </c>
      <c r="C360" s="77">
        <f>(1+_xlfn.XLOOKUP(INT(($A360-1)/12)+1,'ZC Curve'!$B$8:$B$107,'ZC Curve'!S$9:S$108,,0))^(1/12)-1</f>
        <v>0</v>
      </c>
      <c r="D360" s="77">
        <f>(1+_xlfn.XLOOKUP(INT(($A360-1)/12)+1,'ZC Curve'!$B$8:$B$107,'ZC Curve'!T$9:T$108,,0))^(1/12)-1</f>
        <v>0</v>
      </c>
      <c r="E360" s="57">
        <f t="shared" si="24"/>
        <v>1</v>
      </c>
      <c r="F360" s="57">
        <f t="shared" si="25"/>
        <v>1</v>
      </c>
      <c r="G360" s="58">
        <f t="shared" si="26"/>
        <v>1</v>
      </c>
      <c r="H360" s="129">
        <f>'Table 5 - Liability Cashflows'!AV366</f>
        <v>0</v>
      </c>
    </row>
    <row r="361" spans="1:8" x14ac:dyDescent="0.25">
      <c r="A361" s="123">
        <f t="shared" si="23"/>
        <v>352</v>
      </c>
      <c r="B361" s="77">
        <f>(1+_xlfn.XLOOKUP(INT(($A361-1)/12)+1,'ZC Curve'!$B$8:$B$107,'ZC Curve'!R$9:R$108,,0))^(1/12)-1</f>
        <v>0</v>
      </c>
      <c r="C361" s="77">
        <f>(1+_xlfn.XLOOKUP(INT(($A361-1)/12)+1,'ZC Curve'!$B$8:$B$107,'ZC Curve'!S$9:S$108,,0))^(1/12)-1</f>
        <v>0</v>
      </c>
      <c r="D361" s="77">
        <f>(1+_xlfn.XLOOKUP(INT(($A361-1)/12)+1,'ZC Curve'!$B$8:$B$107,'ZC Curve'!T$9:T$108,,0))^(1/12)-1</f>
        <v>0</v>
      </c>
      <c r="E361" s="57">
        <f t="shared" si="24"/>
        <v>1</v>
      </c>
      <c r="F361" s="57">
        <f t="shared" si="25"/>
        <v>1</v>
      </c>
      <c r="G361" s="58">
        <f t="shared" si="26"/>
        <v>1</v>
      </c>
      <c r="H361" s="129">
        <f>'Table 5 - Liability Cashflows'!AV367</f>
        <v>0</v>
      </c>
    </row>
    <row r="362" spans="1:8" x14ac:dyDescent="0.25">
      <c r="A362" s="123">
        <f t="shared" si="23"/>
        <v>353</v>
      </c>
      <c r="B362" s="77">
        <f>(1+_xlfn.XLOOKUP(INT(($A362-1)/12)+1,'ZC Curve'!$B$8:$B$107,'ZC Curve'!R$9:R$108,,0))^(1/12)-1</f>
        <v>0</v>
      </c>
      <c r="C362" s="77">
        <f>(1+_xlfn.XLOOKUP(INT(($A362-1)/12)+1,'ZC Curve'!$B$8:$B$107,'ZC Curve'!S$9:S$108,,0))^(1/12)-1</f>
        <v>0</v>
      </c>
      <c r="D362" s="77">
        <f>(1+_xlfn.XLOOKUP(INT(($A362-1)/12)+1,'ZC Curve'!$B$8:$B$107,'ZC Curve'!T$9:T$108,,0))^(1/12)-1</f>
        <v>0</v>
      </c>
      <c r="E362" s="57">
        <f t="shared" si="24"/>
        <v>1</v>
      </c>
      <c r="F362" s="57">
        <f t="shared" si="25"/>
        <v>1</v>
      </c>
      <c r="G362" s="58">
        <f t="shared" si="26"/>
        <v>1</v>
      </c>
      <c r="H362" s="129">
        <f>'Table 5 - Liability Cashflows'!AV368</f>
        <v>0</v>
      </c>
    </row>
    <row r="363" spans="1:8" x14ac:dyDescent="0.25">
      <c r="A363" s="123">
        <f t="shared" si="23"/>
        <v>354</v>
      </c>
      <c r="B363" s="77">
        <f>(1+_xlfn.XLOOKUP(INT(($A363-1)/12)+1,'ZC Curve'!$B$8:$B$107,'ZC Curve'!R$9:R$108,,0))^(1/12)-1</f>
        <v>0</v>
      </c>
      <c r="C363" s="77">
        <f>(1+_xlfn.XLOOKUP(INT(($A363-1)/12)+1,'ZC Curve'!$B$8:$B$107,'ZC Curve'!S$9:S$108,,0))^(1/12)-1</f>
        <v>0</v>
      </c>
      <c r="D363" s="77">
        <f>(1+_xlfn.XLOOKUP(INT(($A363-1)/12)+1,'ZC Curve'!$B$8:$B$107,'ZC Curve'!T$9:T$108,,0))^(1/12)-1</f>
        <v>0</v>
      </c>
      <c r="E363" s="57">
        <f t="shared" si="24"/>
        <v>1</v>
      </c>
      <c r="F363" s="57">
        <f t="shared" si="25"/>
        <v>1</v>
      </c>
      <c r="G363" s="58">
        <f t="shared" si="26"/>
        <v>1</v>
      </c>
      <c r="H363" s="129">
        <f>'Table 5 - Liability Cashflows'!AV369</f>
        <v>0</v>
      </c>
    </row>
    <row r="364" spans="1:8" x14ac:dyDescent="0.25">
      <c r="A364" s="123">
        <f t="shared" si="23"/>
        <v>355</v>
      </c>
      <c r="B364" s="77">
        <f>(1+_xlfn.XLOOKUP(INT(($A364-1)/12)+1,'ZC Curve'!$B$8:$B$107,'ZC Curve'!R$9:R$108,,0))^(1/12)-1</f>
        <v>0</v>
      </c>
      <c r="C364" s="77">
        <f>(1+_xlfn.XLOOKUP(INT(($A364-1)/12)+1,'ZC Curve'!$B$8:$B$107,'ZC Curve'!S$9:S$108,,0))^(1/12)-1</f>
        <v>0</v>
      </c>
      <c r="D364" s="77">
        <f>(1+_xlfn.XLOOKUP(INT(($A364-1)/12)+1,'ZC Curve'!$B$8:$B$107,'ZC Curve'!T$9:T$108,,0))^(1/12)-1</f>
        <v>0</v>
      </c>
      <c r="E364" s="57">
        <f t="shared" si="24"/>
        <v>1</v>
      </c>
      <c r="F364" s="57">
        <f t="shared" si="25"/>
        <v>1</v>
      </c>
      <c r="G364" s="58">
        <f t="shared" si="26"/>
        <v>1</v>
      </c>
      <c r="H364" s="129">
        <f>'Table 5 - Liability Cashflows'!AV370</f>
        <v>0</v>
      </c>
    </row>
    <row r="365" spans="1:8" x14ac:dyDescent="0.25">
      <c r="A365" s="123">
        <f t="shared" si="23"/>
        <v>356</v>
      </c>
      <c r="B365" s="77">
        <f>(1+_xlfn.XLOOKUP(INT(($A365-1)/12)+1,'ZC Curve'!$B$8:$B$107,'ZC Curve'!R$9:R$108,,0))^(1/12)-1</f>
        <v>0</v>
      </c>
      <c r="C365" s="77">
        <f>(1+_xlfn.XLOOKUP(INT(($A365-1)/12)+1,'ZC Curve'!$B$8:$B$107,'ZC Curve'!S$9:S$108,,0))^(1/12)-1</f>
        <v>0</v>
      </c>
      <c r="D365" s="77">
        <f>(1+_xlfn.XLOOKUP(INT(($A365-1)/12)+1,'ZC Curve'!$B$8:$B$107,'ZC Curve'!T$9:T$108,,0))^(1/12)-1</f>
        <v>0</v>
      </c>
      <c r="E365" s="57">
        <f t="shared" si="24"/>
        <v>1</v>
      </c>
      <c r="F365" s="57">
        <f t="shared" si="25"/>
        <v>1</v>
      </c>
      <c r="G365" s="58">
        <f t="shared" si="26"/>
        <v>1</v>
      </c>
      <c r="H365" s="129">
        <f>'Table 5 - Liability Cashflows'!AV371</f>
        <v>0</v>
      </c>
    </row>
    <row r="366" spans="1:8" x14ac:dyDescent="0.25">
      <c r="A366" s="123">
        <f t="shared" si="23"/>
        <v>357</v>
      </c>
      <c r="B366" s="77">
        <f>(1+_xlfn.XLOOKUP(INT(($A366-1)/12)+1,'ZC Curve'!$B$8:$B$107,'ZC Curve'!R$9:R$108,,0))^(1/12)-1</f>
        <v>0</v>
      </c>
      <c r="C366" s="77">
        <f>(1+_xlfn.XLOOKUP(INT(($A366-1)/12)+1,'ZC Curve'!$B$8:$B$107,'ZC Curve'!S$9:S$108,,0))^(1/12)-1</f>
        <v>0</v>
      </c>
      <c r="D366" s="77">
        <f>(1+_xlfn.XLOOKUP(INT(($A366-1)/12)+1,'ZC Curve'!$B$8:$B$107,'ZC Curve'!T$9:T$108,,0))^(1/12)-1</f>
        <v>0</v>
      </c>
      <c r="E366" s="57">
        <f t="shared" si="24"/>
        <v>1</v>
      </c>
      <c r="F366" s="57">
        <f t="shared" si="25"/>
        <v>1</v>
      </c>
      <c r="G366" s="58">
        <f t="shared" si="26"/>
        <v>1</v>
      </c>
      <c r="H366" s="129">
        <f>'Table 5 - Liability Cashflows'!AV372</f>
        <v>0</v>
      </c>
    </row>
    <row r="367" spans="1:8" x14ac:dyDescent="0.25">
      <c r="A367" s="123">
        <f t="shared" si="23"/>
        <v>358</v>
      </c>
      <c r="B367" s="77">
        <f>(1+_xlfn.XLOOKUP(INT(($A367-1)/12)+1,'ZC Curve'!$B$8:$B$107,'ZC Curve'!R$9:R$108,,0))^(1/12)-1</f>
        <v>0</v>
      </c>
      <c r="C367" s="77">
        <f>(1+_xlfn.XLOOKUP(INT(($A367-1)/12)+1,'ZC Curve'!$B$8:$B$107,'ZC Curve'!S$9:S$108,,0))^(1/12)-1</f>
        <v>0</v>
      </c>
      <c r="D367" s="77">
        <f>(1+_xlfn.XLOOKUP(INT(($A367-1)/12)+1,'ZC Curve'!$B$8:$B$107,'ZC Curve'!T$9:T$108,,0))^(1/12)-1</f>
        <v>0</v>
      </c>
      <c r="E367" s="57">
        <f t="shared" si="24"/>
        <v>1</v>
      </c>
      <c r="F367" s="57">
        <f t="shared" si="25"/>
        <v>1</v>
      </c>
      <c r="G367" s="58">
        <f t="shared" si="26"/>
        <v>1</v>
      </c>
      <c r="H367" s="129">
        <f>'Table 5 - Liability Cashflows'!AV373</f>
        <v>0</v>
      </c>
    </row>
    <row r="368" spans="1:8" x14ac:dyDescent="0.25">
      <c r="A368" s="123">
        <f t="shared" si="23"/>
        <v>359</v>
      </c>
      <c r="B368" s="77">
        <f>(1+_xlfn.XLOOKUP(INT(($A368-1)/12)+1,'ZC Curve'!$B$8:$B$107,'ZC Curve'!R$9:R$108,,0))^(1/12)-1</f>
        <v>0</v>
      </c>
      <c r="C368" s="77">
        <f>(1+_xlfn.XLOOKUP(INT(($A368-1)/12)+1,'ZC Curve'!$B$8:$B$107,'ZC Curve'!S$9:S$108,,0))^(1/12)-1</f>
        <v>0</v>
      </c>
      <c r="D368" s="77">
        <f>(1+_xlfn.XLOOKUP(INT(($A368-1)/12)+1,'ZC Curve'!$B$8:$B$107,'ZC Curve'!T$9:T$108,,0))^(1/12)-1</f>
        <v>0</v>
      </c>
      <c r="E368" s="57">
        <f t="shared" si="24"/>
        <v>1</v>
      </c>
      <c r="F368" s="57">
        <f t="shared" si="25"/>
        <v>1</v>
      </c>
      <c r="G368" s="58">
        <f t="shared" si="26"/>
        <v>1</v>
      </c>
      <c r="H368" s="129">
        <f>'Table 5 - Liability Cashflows'!AV374</f>
        <v>0</v>
      </c>
    </row>
    <row r="369" spans="1:8" x14ac:dyDescent="0.25">
      <c r="A369" s="123">
        <f t="shared" si="23"/>
        <v>360</v>
      </c>
      <c r="B369" s="77">
        <f>(1+_xlfn.XLOOKUP(INT(($A369-1)/12)+1,'ZC Curve'!$B$8:$B$107,'ZC Curve'!R$9:R$108,,0))^(1/12)-1</f>
        <v>0</v>
      </c>
      <c r="C369" s="77">
        <f>(1+_xlfn.XLOOKUP(INT(($A369-1)/12)+1,'ZC Curve'!$B$8:$B$107,'ZC Curve'!S$9:S$108,,0))^(1/12)-1</f>
        <v>0</v>
      </c>
      <c r="D369" s="77">
        <f>(1+_xlfn.XLOOKUP(INT(($A369-1)/12)+1,'ZC Curve'!$B$8:$B$107,'ZC Curve'!T$9:T$108,,0))^(1/12)-1</f>
        <v>0</v>
      </c>
      <c r="E369" s="57">
        <f t="shared" si="24"/>
        <v>1</v>
      </c>
      <c r="F369" s="57">
        <f t="shared" si="25"/>
        <v>1</v>
      </c>
      <c r="G369" s="58">
        <f t="shared" si="26"/>
        <v>1</v>
      </c>
      <c r="H369" s="129">
        <f>'Table 5 - Liability Cashflows'!AV375</f>
        <v>0</v>
      </c>
    </row>
    <row r="370" spans="1:8" x14ac:dyDescent="0.25">
      <c r="A370" s="123">
        <f t="shared" si="23"/>
        <v>361</v>
      </c>
      <c r="B370" s="77">
        <f>(1+_xlfn.XLOOKUP(INT(($A370-1)/12)+1,'ZC Curve'!$B$8:$B$107,'ZC Curve'!R$9:R$108,,0))^(1/12)-1</f>
        <v>0</v>
      </c>
      <c r="C370" s="77">
        <f>(1+_xlfn.XLOOKUP(INT(($A370-1)/12)+1,'ZC Curve'!$B$8:$B$107,'ZC Curve'!S$9:S$108,,0))^(1/12)-1</f>
        <v>0</v>
      </c>
      <c r="D370" s="77">
        <f>(1+_xlfn.XLOOKUP(INT(($A370-1)/12)+1,'ZC Curve'!$B$8:$B$107,'ZC Curve'!T$9:T$108,,0))^(1/12)-1</f>
        <v>0</v>
      </c>
      <c r="E370" s="57">
        <f t="shared" si="24"/>
        <v>1</v>
      </c>
      <c r="F370" s="57">
        <f t="shared" si="25"/>
        <v>1</v>
      </c>
      <c r="G370" s="58">
        <f t="shared" si="26"/>
        <v>1</v>
      </c>
      <c r="H370" s="129">
        <f>'Table 5 - Liability Cashflows'!AV376</f>
        <v>0</v>
      </c>
    </row>
    <row r="371" spans="1:8" x14ac:dyDescent="0.25">
      <c r="A371" s="123">
        <f t="shared" si="23"/>
        <v>362</v>
      </c>
      <c r="B371" s="77">
        <f>(1+_xlfn.XLOOKUP(INT(($A371-1)/12)+1,'ZC Curve'!$B$8:$B$107,'ZC Curve'!R$9:R$108,,0))^(1/12)-1</f>
        <v>0</v>
      </c>
      <c r="C371" s="77">
        <f>(1+_xlfn.XLOOKUP(INT(($A371-1)/12)+1,'ZC Curve'!$B$8:$B$107,'ZC Curve'!S$9:S$108,,0))^(1/12)-1</f>
        <v>0</v>
      </c>
      <c r="D371" s="77">
        <f>(1+_xlfn.XLOOKUP(INT(($A371-1)/12)+1,'ZC Curve'!$B$8:$B$107,'ZC Curve'!T$9:T$108,,0))^(1/12)-1</f>
        <v>0</v>
      </c>
      <c r="E371" s="57">
        <f t="shared" si="24"/>
        <v>1</v>
      </c>
      <c r="F371" s="57">
        <f t="shared" si="25"/>
        <v>1</v>
      </c>
      <c r="G371" s="58">
        <f t="shared" si="26"/>
        <v>1</v>
      </c>
      <c r="H371" s="129">
        <f>'Table 5 - Liability Cashflows'!AV377</f>
        <v>0</v>
      </c>
    </row>
    <row r="372" spans="1:8" x14ac:dyDescent="0.25">
      <c r="A372" s="123">
        <f t="shared" si="23"/>
        <v>363</v>
      </c>
      <c r="B372" s="77">
        <f>(1+_xlfn.XLOOKUP(INT(($A372-1)/12)+1,'ZC Curve'!$B$8:$B$107,'ZC Curve'!R$9:R$108,,0))^(1/12)-1</f>
        <v>0</v>
      </c>
      <c r="C372" s="77">
        <f>(1+_xlfn.XLOOKUP(INT(($A372-1)/12)+1,'ZC Curve'!$B$8:$B$107,'ZC Curve'!S$9:S$108,,0))^(1/12)-1</f>
        <v>0</v>
      </c>
      <c r="D372" s="77">
        <f>(1+_xlfn.XLOOKUP(INT(($A372-1)/12)+1,'ZC Curve'!$B$8:$B$107,'ZC Curve'!T$9:T$108,,0))^(1/12)-1</f>
        <v>0</v>
      </c>
      <c r="E372" s="57">
        <f t="shared" si="24"/>
        <v>1</v>
      </c>
      <c r="F372" s="57">
        <f t="shared" si="25"/>
        <v>1</v>
      </c>
      <c r="G372" s="58">
        <f t="shared" si="26"/>
        <v>1</v>
      </c>
      <c r="H372" s="129">
        <f>'Table 5 - Liability Cashflows'!AV378</f>
        <v>0</v>
      </c>
    </row>
    <row r="373" spans="1:8" x14ac:dyDescent="0.25">
      <c r="A373" s="123">
        <f t="shared" si="23"/>
        <v>364</v>
      </c>
      <c r="B373" s="77">
        <f>(1+_xlfn.XLOOKUP(INT(($A373-1)/12)+1,'ZC Curve'!$B$8:$B$107,'ZC Curve'!R$9:R$108,,0))^(1/12)-1</f>
        <v>0</v>
      </c>
      <c r="C373" s="77">
        <f>(1+_xlfn.XLOOKUP(INT(($A373-1)/12)+1,'ZC Curve'!$B$8:$B$107,'ZC Curve'!S$9:S$108,,0))^(1/12)-1</f>
        <v>0</v>
      </c>
      <c r="D373" s="77">
        <f>(1+_xlfn.XLOOKUP(INT(($A373-1)/12)+1,'ZC Curve'!$B$8:$B$107,'ZC Curve'!T$9:T$108,,0))^(1/12)-1</f>
        <v>0</v>
      </c>
      <c r="E373" s="57">
        <f t="shared" si="24"/>
        <v>1</v>
      </c>
      <c r="F373" s="57">
        <f t="shared" si="25"/>
        <v>1</v>
      </c>
      <c r="G373" s="58">
        <f t="shared" si="26"/>
        <v>1</v>
      </c>
      <c r="H373" s="129">
        <f>'Table 5 - Liability Cashflows'!AV379</f>
        <v>0</v>
      </c>
    </row>
    <row r="374" spans="1:8" x14ac:dyDescent="0.25">
      <c r="A374" s="123">
        <f t="shared" si="23"/>
        <v>365</v>
      </c>
      <c r="B374" s="77">
        <f>(1+_xlfn.XLOOKUP(INT(($A374-1)/12)+1,'ZC Curve'!$B$8:$B$107,'ZC Curve'!R$9:R$108,,0))^(1/12)-1</f>
        <v>0</v>
      </c>
      <c r="C374" s="77">
        <f>(1+_xlfn.XLOOKUP(INT(($A374-1)/12)+1,'ZC Curve'!$B$8:$B$107,'ZC Curve'!S$9:S$108,,0))^(1/12)-1</f>
        <v>0</v>
      </c>
      <c r="D374" s="77">
        <f>(1+_xlfn.XLOOKUP(INT(($A374-1)/12)+1,'ZC Curve'!$B$8:$B$107,'ZC Curve'!T$9:T$108,,0))^(1/12)-1</f>
        <v>0</v>
      </c>
      <c r="E374" s="57">
        <f t="shared" si="24"/>
        <v>1</v>
      </c>
      <c r="F374" s="57">
        <f t="shared" si="25"/>
        <v>1</v>
      </c>
      <c r="G374" s="58">
        <f t="shared" si="26"/>
        <v>1</v>
      </c>
      <c r="H374" s="129">
        <f>'Table 5 - Liability Cashflows'!AV380</f>
        <v>0</v>
      </c>
    </row>
    <row r="375" spans="1:8" x14ac:dyDescent="0.25">
      <c r="A375" s="123">
        <f t="shared" si="23"/>
        <v>366</v>
      </c>
      <c r="B375" s="77">
        <f>(1+_xlfn.XLOOKUP(INT(($A375-1)/12)+1,'ZC Curve'!$B$8:$B$107,'ZC Curve'!R$9:R$108,,0))^(1/12)-1</f>
        <v>0</v>
      </c>
      <c r="C375" s="77">
        <f>(1+_xlfn.XLOOKUP(INT(($A375-1)/12)+1,'ZC Curve'!$B$8:$B$107,'ZC Curve'!S$9:S$108,,0))^(1/12)-1</f>
        <v>0</v>
      </c>
      <c r="D375" s="77">
        <f>(1+_xlfn.XLOOKUP(INT(($A375-1)/12)+1,'ZC Curve'!$B$8:$B$107,'ZC Curve'!T$9:T$108,,0))^(1/12)-1</f>
        <v>0</v>
      </c>
      <c r="E375" s="57">
        <f t="shared" si="24"/>
        <v>1</v>
      </c>
      <c r="F375" s="57">
        <f t="shared" si="25"/>
        <v>1</v>
      </c>
      <c r="G375" s="58">
        <f t="shared" si="26"/>
        <v>1</v>
      </c>
      <c r="H375" s="129">
        <f>'Table 5 - Liability Cashflows'!AV381</f>
        <v>0</v>
      </c>
    </row>
    <row r="376" spans="1:8" x14ac:dyDescent="0.25">
      <c r="A376" s="123">
        <f t="shared" si="23"/>
        <v>367</v>
      </c>
      <c r="B376" s="77">
        <f>(1+_xlfn.XLOOKUP(INT(($A376-1)/12)+1,'ZC Curve'!$B$8:$B$107,'ZC Curve'!R$9:R$108,,0))^(1/12)-1</f>
        <v>0</v>
      </c>
      <c r="C376" s="77">
        <f>(1+_xlfn.XLOOKUP(INT(($A376-1)/12)+1,'ZC Curve'!$B$8:$B$107,'ZC Curve'!S$9:S$108,,0))^(1/12)-1</f>
        <v>0</v>
      </c>
      <c r="D376" s="77">
        <f>(1+_xlfn.XLOOKUP(INT(($A376-1)/12)+1,'ZC Curve'!$B$8:$B$107,'ZC Curve'!T$9:T$108,,0))^(1/12)-1</f>
        <v>0</v>
      </c>
      <c r="E376" s="57">
        <f t="shared" si="24"/>
        <v>1</v>
      </c>
      <c r="F376" s="57">
        <f t="shared" si="25"/>
        <v>1</v>
      </c>
      <c r="G376" s="58">
        <f t="shared" si="26"/>
        <v>1</v>
      </c>
      <c r="H376" s="129">
        <f>'Table 5 - Liability Cashflows'!AV382</f>
        <v>0</v>
      </c>
    </row>
    <row r="377" spans="1:8" x14ac:dyDescent="0.25">
      <c r="A377" s="123">
        <f t="shared" si="23"/>
        <v>368</v>
      </c>
      <c r="B377" s="77">
        <f>(1+_xlfn.XLOOKUP(INT(($A377-1)/12)+1,'ZC Curve'!$B$8:$B$107,'ZC Curve'!R$9:R$108,,0))^(1/12)-1</f>
        <v>0</v>
      </c>
      <c r="C377" s="77">
        <f>(1+_xlfn.XLOOKUP(INT(($A377-1)/12)+1,'ZC Curve'!$B$8:$B$107,'ZC Curve'!S$9:S$108,,0))^(1/12)-1</f>
        <v>0</v>
      </c>
      <c r="D377" s="77">
        <f>(1+_xlfn.XLOOKUP(INT(($A377-1)/12)+1,'ZC Curve'!$B$8:$B$107,'ZC Curve'!T$9:T$108,,0))^(1/12)-1</f>
        <v>0</v>
      </c>
      <c r="E377" s="57">
        <f t="shared" si="24"/>
        <v>1</v>
      </c>
      <c r="F377" s="57">
        <f t="shared" si="25"/>
        <v>1</v>
      </c>
      <c r="G377" s="58">
        <f t="shared" si="26"/>
        <v>1</v>
      </c>
      <c r="H377" s="129">
        <f>'Table 5 - Liability Cashflows'!AV383</f>
        <v>0</v>
      </c>
    </row>
    <row r="378" spans="1:8" x14ac:dyDescent="0.25">
      <c r="A378" s="123">
        <f t="shared" si="23"/>
        <v>369</v>
      </c>
      <c r="B378" s="77">
        <f>(1+_xlfn.XLOOKUP(INT(($A378-1)/12)+1,'ZC Curve'!$B$8:$B$107,'ZC Curve'!R$9:R$108,,0))^(1/12)-1</f>
        <v>0</v>
      </c>
      <c r="C378" s="77">
        <f>(1+_xlfn.XLOOKUP(INT(($A378-1)/12)+1,'ZC Curve'!$B$8:$B$107,'ZC Curve'!S$9:S$108,,0))^(1/12)-1</f>
        <v>0</v>
      </c>
      <c r="D378" s="77">
        <f>(1+_xlfn.XLOOKUP(INT(($A378-1)/12)+1,'ZC Curve'!$B$8:$B$107,'ZC Curve'!T$9:T$108,,0))^(1/12)-1</f>
        <v>0</v>
      </c>
      <c r="E378" s="57">
        <f t="shared" si="24"/>
        <v>1</v>
      </c>
      <c r="F378" s="57">
        <f t="shared" si="25"/>
        <v>1</v>
      </c>
      <c r="G378" s="58">
        <f t="shared" si="26"/>
        <v>1</v>
      </c>
      <c r="H378" s="129">
        <f>'Table 5 - Liability Cashflows'!AV384</f>
        <v>0</v>
      </c>
    </row>
    <row r="379" spans="1:8" x14ac:dyDescent="0.25">
      <c r="A379" s="123">
        <f t="shared" si="23"/>
        <v>370</v>
      </c>
      <c r="B379" s="77">
        <f>(1+_xlfn.XLOOKUP(INT(($A379-1)/12)+1,'ZC Curve'!$B$8:$B$107,'ZC Curve'!R$9:R$108,,0))^(1/12)-1</f>
        <v>0</v>
      </c>
      <c r="C379" s="77">
        <f>(1+_xlfn.XLOOKUP(INT(($A379-1)/12)+1,'ZC Curve'!$B$8:$B$107,'ZC Curve'!S$9:S$108,,0))^(1/12)-1</f>
        <v>0</v>
      </c>
      <c r="D379" s="77">
        <f>(1+_xlfn.XLOOKUP(INT(($A379-1)/12)+1,'ZC Curve'!$B$8:$B$107,'ZC Curve'!T$9:T$108,,0))^(1/12)-1</f>
        <v>0</v>
      </c>
      <c r="E379" s="57">
        <f t="shared" si="24"/>
        <v>1</v>
      </c>
      <c r="F379" s="57">
        <f t="shared" si="25"/>
        <v>1</v>
      </c>
      <c r="G379" s="58">
        <f t="shared" si="26"/>
        <v>1</v>
      </c>
      <c r="H379" s="129">
        <f>'Table 5 - Liability Cashflows'!AV385</f>
        <v>0</v>
      </c>
    </row>
    <row r="380" spans="1:8" x14ac:dyDescent="0.25">
      <c r="A380" s="123">
        <f t="shared" si="23"/>
        <v>371</v>
      </c>
      <c r="B380" s="77">
        <f>(1+_xlfn.XLOOKUP(INT(($A380-1)/12)+1,'ZC Curve'!$B$8:$B$107,'ZC Curve'!R$9:R$108,,0))^(1/12)-1</f>
        <v>0</v>
      </c>
      <c r="C380" s="77">
        <f>(1+_xlfn.XLOOKUP(INT(($A380-1)/12)+1,'ZC Curve'!$B$8:$B$107,'ZC Curve'!S$9:S$108,,0))^(1/12)-1</f>
        <v>0</v>
      </c>
      <c r="D380" s="77">
        <f>(1+_xlfn.XLOOKUP(INT(($A380-1)/12)+1,'ZC Curve'!$B$8:$B$107,'ZC Curve'!T$9:T$108,,0))^(1/12)-1</f>
        <v>0</v>
      </c>
      <c r="E380" s="57">
        <f t="shared" si="24"/>
        <v>1</v>
      </c>
      <c r="F380" s="57">
        <f t="shared" si="25"/>
        <v>1</v>
      </c>
      <c r="G380" s="58">
        <f t="shared" si="26"/>
        <v>1</v>
      </c>
      <c r="H380" s="129">
        <f>'Table 5 - Liability Cashflows'!AV386</f>
        <v>0</v>
      </c>
    </row>
    <row r="381" spans="1:8" x14ac:dyDescent="0.25">
      <c r="A381" s="123">
        <f t="shared" si="23"/>
        <v>372</v>
      </c>
      <c r="B381" s="77">
        <f>(1+_xlfn.XLOOKUP(INT(($A381-1)/12)+1,'ZC Curve'!$B$8:$B$107,'ZC Curve'!R$9:R$108,,0))^(1/12)-1</f>
        <v>0</v>
      </c>
      <c r="C381" s="77">
        <f>(1+_xlfn.XLOOKUP(INT(($A381-1)/12)+1,'ZC Curve'!$B$8:$B$107,'ZC Curve'!S$9:S$108,,0))^(1/12)-1</f>
        <v>0</v>
      </c>
      <c r="D381" s="77">
        <f>(1+_xlfn.XLOOKUP(INT(($A381-1)/12)+1,'ZC Curve'!$B$8:$B$107,'ZC Curve'!T$9:T$108,,0))^(1/12)-1</f>
        <v>0</v>
      </c>
      <c r="E381" s="57">
        <f t="shared" si="24"/>
        <v>1</v>
      </c>
      <c r="F381" s="57">
        <f t="shared" si="25"/>
        <v>1</v>
      </c>
      <c r="G381" s="58">
        <f t="shared" si="26"/>
        <v>1</v>
      </c>
      <c r="H381" s="129">
        <f>'Table 5 - Liability Cashflows'!AV387</f>
        <v>0</v>
      </c>
    </row>
    <row r="382" spans="1:8" x14ac:dyDescent="0.25">
      <c r="A382" s="123">
        <f t="shared" si="23"/>
        <v>373</v>
      </c>
      <c r="B382" s="77">
        <f>(1+_xlfn.XLOOKUP(INT(($A382-1)/12)+1,'ZC Curve'!$B$8:$B$107,'ZC Curve'!R$9:R$108,,0))^(1/12)-1</f>
        <v>0</v>
      </c>
      <c r="C382" s="77">
        <f>(1+_xlfn.XLOOKUP(INT(($A382-1)/12)+1,'ZC Curve'!$B$8:$B$107,'ZC Curve'!S$9:S$108,,0))^(1/12)-1</f>
        <v>0</v>
      </c>
      <c r="D382" s="77">
        <f>(1+_xlfn.XLOOKUP(INT(($A382-1)/12)+1,'ZC Curve'!$B$8:$B$107,'ZC Curve'!T$9:T$108,,0))^(1/12)-1</f>
        <v>0</v>
      </c>
      <c r="E382" s="57">
        <f t="shared" si="24"/>
        <v>1</v>
      </c>
      <c r="F382" s="57">
        <f t="shared" si="25"/>
        <v>1</v>
      </c>
      <c r="G382" s="58">
        <f t="shared" si="26"/>
        <v>1</v>
      </c>
      <c r="H382" s="129">
        <f>'Table 5 - Liability Cashflows'!AV388</f>
        <v>0</v>
      </c>
    </row>
    <row r="383" spans="1:8" x14ac:dyDescent="0.25">
      <c r="A383" s="123">
        <f t="shared" si="23"/>
        <v>374</v>
      </c>
      <c r="B383" s="77">
        <f>(1+_xlfn.XLOOKUP(INT(($A383-1)/12)+1,'ZC Curve'!$B$8:$B$107,'ZC Curve'!R$9:R$108,,0))^(1/12)-1</f>
        <v>0</v>
      </c>
      <c r="C383" s="77">
        <f>(1+_xlfn.XLOOKUP(INT(($A383-1)/12)+1,'ZC Curve'!$B$8:$B$107,'ZC Curve'!S$9:S$108,,0))^(1/12)-1</f>
        <v>0</v>
      </c>
      <c r="D383" s="77">
        <f>(1+_xlfn.XLOOKUP(INT(($A383-1)/12)+1,'ZC Curve'!$B$8:$B$107,'ZC Curve'!T$9:T$108,,0))^(1/12)-1</f>
        <v>0</v>
      </c>
      <c r="E383" s="57">
        <f t="shared" si="24"/>
        <v>1</v>
      </c>
      <c r="F383" s="57">
        <f t="shared" si="25"/>
        <v>1</v>
      </c>
      <c r="G383" s="58">
        <f t="shared" si="26"/>
        <v>1</v>
      </c>
      <c r="H383" s="129">
        <f>'Table 5 - Liability Cashflows'!AV389</f>
        <v>0</v>
      </c>
    </row>
    <row r="384" spans="1:8" x14ac:dyDescent="0.25">
      <c r="A384" s="123">
        <f t="shared" si="23"/>
        <v>375</v>
      </c>
      <c r="B384" s="77">
        <f>(1+_xlfn.XLOOKUP(INT(($A384-1)/12)+1,'ZC Curve'!$B$8:$B$107,'ZC Curve'!R$9:R$108,,0))^(1/12)-1</f>
        <v>0</v>
      </c>
      <c r="C384" s="77">
        <f>(1+_xlfn.XLOOKUP(INT(($A384-1)/12)+1,'ZC Curve'!$B$8:$B$107,'ZC Curve'!S$9:S$108,,0))^(1/12)-1</f>
        <v>0</v>
      </c>
      <c r="D384" s="77">
        <f>(1+_xlfn.XLOOKUP(INT(($A384-1)/12)+1,'ZC Curve'!$B$8:$B$107,'ZC Curve'!T$9:T$108,,0))^(1/12)-1</f>
        <v>0</v>
      </c>
      <c r="E384" s="57">
        <f t="shared" si="24"/>
        <v>1</v>
      </c>
      <c r="F384" s="57">
        <f t="shared" si="25"/>
        <v>1</v>
      </c>
      <c r="G384" s="58">
        <f t="shared" si="26"/>
        <v>1</v>
      </c>
      <c r="H384" s="129">
        <f>'Table 5 - Liability Cashflows'!AV390</f>
        <v>0</v>
      </c>
    </row>
    <row r="385" spans="1:8" x14ac:dyDescent="0.25">
      <c r="A385" s="123">
        <f t="shared" si="23"/>
        <v>376</v>
      </c>
      <c r="B385" s="77">
        <f>(1+_xlfn.XLOOKUP(INT(($A385-1)/12)+1,'ZC Curve'!$B$8:$B$107,'ZC Curve'!R$9:R$108,,0))^(1/12)-1</f>
        <v>0</v>
      </c>
      <c r="C385" s="77">
        <f>(1+_xlfn.XLOOKUP(INT(($A385-1)/12)+1,'ZC Curve'!$B$8:$B$107,'ZC Curve'!S$9:S$108,,0))^(1/12)-1</f>
        <v>0</v>
      </c>
      <c r="D385" s="77">
        <f>(1+_xlfn.XLOOKUP(INT(($A385-1)/12)+1,'ZC Curve'!$B$8:$B$107,'ZC Curve'!T$9:T$108,,0))^(1/12)-1</f>
        <v>0</v>
      </c>
      <c r="E385" s="57">
        <f t="shared" si="24"/>
        <v>1</v>
      </c>
      <c r="F385" s="57">
        <f t="shared" si="25"/>
        <v>1</v>
      </c>
      <c r="G385" s="58">
        <f t="shared" si="26"/>
        <v>1</v>
      </c>
      <c r="H385" s="129">
        <f>'Table 5 - Liability Cashflows'!AV391</f>
        <v>0</v>
      </c>
    </row>
    <row r="386" spans="1:8" x14ac:dyDescent="0.25">
      <c r="A386" s="123">
        <f t="shared" si="23"/>
        <v>377</v>
      </c>
      <c r="B386" s="77">
        <f>(1+_xlfn.XLOOKUP(INT(($A386-1)/12)+1,'ZC Curve'!$B$8:$B$107,'ZC Curve'!R$9:R$108,,0))^(1/12)-1</f>
        <v>0</v>
      </c>
      <c r="C386" s="77">
        <f>(1+_xlfn.XLOOKUP(INT(($A386-1)/12)+1,'ZC Curve'!$B$8:$B$107,'ZC Curve'!S$9:S$108,,0))^(1/12)-1</f>
        <v>0</v>
      </c>
      <c r="D386" s="77">
        <f>(1+_xlfn.XLOOKUP(INT(($A386-1)/12)+1,'ZC Curve'!$B$8:$B$107,'ZC Curve'!T$9:T$108,,0))^(1/12)-1</f>
        <v>0</v>
      </c>
      <c r="E386" s="57">
        <f t="shared" si="24"/>
        <v>1</v>
      </c>
      <c r="F386" s="57">
        <f t="shared" si="25"/>
        <v>1</v>
      </c>
      <c r="G386" s="58">
        <f t="shared" si="26"/>
        <v>1</v>
      </c>
      <c r="H386" s="129">
        <f>'Table 5 - Liability Cashflows'!AV392</f>
        <v>0</v>
      </c>
    </row>
    <row r="387" spans="1:8" x14ac:dyDescent="0.25">
      <c r="A387" s="123">
        <f t="shared" si="23"/>
        <v>378</v>
      </c>
      <c r="B387" s="77">
        <f>(1+_xlfn.XLOOKUP(INT(($A387-1)/12)+1,'ZC Curve'!$B$8:$B$107,'ZC Curve'!R$9:R$108,,0))^(1/12)-1</f>
        <v>0</v>
      </c>
      <c r="C387" s="77">
        <f>(1+_xlfn.XLOOKUP(INT(($A387-1)/12)+1,'ZC Curve'!$B$8:$B$107,'ZC Curve'!S$9:S$108,,0))^(1/12)-1</f>
        <v>0</v>
      </c>
      <c r="D387" s="77">
        <f>(1+_xlfn.XLOOKUP(INT(($A387-1)/12)+1,'ZC Curve'!$B$8:$B$107,'ZC Curve'!T$9:T$108,,0))^(1/12)-1</f>
        <v>0</v>
      </c>
      <c r="E387" s="57">
        <f t="shared" si="24"/>
        <v>1</v>
      </c>
      <c r="F387" s="57">
        <f t="shared" si="25"/>
        <v>1</v>
      </c>
      <c r="G387" s="58">
        <f t="shared" si="26"/>
        <v>1</v>
      </c>
      <c r="H387" s="129">
        <f>'Table 5 - Liability Cashflows'!AV393</f>
        <v>0</v>
      </c>
    </row>
    <row r="388" spans="1:8" x14ac:dyDescent="0.25">
      <c r="A388" s="123">
        <f t="shared" si="23"/>
        <v>379</v>
      </c>
      <c r="B388" s="77">
        <f>(1+_xlfn.XLOOKUP(INT(($A388-1)/12)+1,'ZC Curve'!$B$8:$B$107,'ZC Curve'!R$9:R$108,,0))^(1/12)-1</f>
        <v>0</v>
      </c>
      <c r="C388" s="77">
        <f>(1+_xlfn.XLOOKUP(INT(($A388-1)/12)+1,'ZC Curve'!$B$8:$B$107,'ZC Curve'!S$9:S$108,,0))^(1/12)-1</f>
        <v>0</v>
      </c>
      <c r="D388" s="77">
        <f>(1+_xlfn.XLOOKUP(INT(($A388-1)/12)+1,'ZC Curve'!$B$8:$B$107,'ZC Curve'!T$9:T$108,,0))^(1/12)-1</f>
        <v>0</v>
      </c>
      <c r="E388" s="57">
        <f t="shared" si="24"/>
        <v>1</v>
      </c>
      <c r="F388" s="57">
        <f t="shared" si="25"/>
        <v>1</v>
      </c>
      <c r="G388" s="58">
        <f t="shared" si="26"/>
        <v>1</v>
      </c>
      <c r="H388" s="129">
        <f>'Table 5 - Liability Cashflows'!AV394</f>
        <v>0</v>
      </c>
    </row>
    <row r="389" spans="1:8" x14ac:dyDescent="0.25">
      <c r="A389" s="123">
        <f t="shared" si="23"/>
        <v>380</v>
      </c>
      <c r="B389" s="77">
        <f>(1+_xlfn.XLOOKUP(INT(($A389-1)/12)+1,'ZC Curve'!$B$8:$B$107,'ZC Curve'!R$9:R$108,,0))^(1/12)-1</f>
        <v>0</v>
      </c>
      <c r="C389" s="77">
        <f>(1+_xlfn.XLOOKUP(INT(($A389-1)/12)+1,'ZC Curve'!$B$8:$B$107,'ZC Curve'!S$9:S$108,,0))^(1/12)-1</f>
        <v>0</v>
      </c>
      <c r="D389" s="77">
        <f>(1+_xlfn.XLOOKUP(INT(($A389-1)/12)+1,'ZC Curve'!$B$8:$B$107,'ZC Curve'!T$9:T$108,,0))^(1/12)-1</f>
        <v>0</v>
      </c>
      <c r="E389" s="57">
        <f t="shared" si="24"/>
        <v>1</v>
      </c>
      <c r="F389" s="57">
        <f t="shared" si="25"/>
        <v>1</v>
      </c>
      <c r="G389" s="58">
        <f t="shared" si="26"/>
        <v>1</v>
      </c>
      <c r="H389" s="129">
        <f>'Table 5 - Liability Cashflows'!AV395</f>
        <v>0</v>
      </c>
    </row>
    <row r="390" spans="1:8" x14ac:dyDescent="0.25">
      <c r="A390" s="123">
        <f t="shared" si="23"/>
        <v>381</v>
      </c>
      <c r="B390" s="77">
        <f>(1+_xlfn.XLOOKUP(INT(($A390-1)/12)+1,'ZC Curve'!$B$8:$B$107,'ZC Curve'!R$9:R$108,,0))^(1/12)-1</f>
        <v>0</v>
      </c>
      <c r="C390" s="77">
        <f>(1+_xlfn.XLOOKUP(INT(($A390-1)/12)+1,'ZC Curve'!$B$8:$B$107,'ZC Curve'!S$9:S$108,,0))^(1/12)-1</f>
        <v>0</v>
      </c>
      <c r="D390" s="77">
        <f>(1+_xlfn.XLOOKUP(INT(($A390-1)/12)+1,'ZC Curve'!$B$8:$B$107,'ZC Curve'!T$9:T$108,,0))^(1/12)-1</f>
        <v>0</v>
      </c>
      <c r="E390" s="57">
        <f t="shared" si="24"/>
        <v>1</v>
      </c>
      <c r="F390" s="57">
        <f t="shared" si="25"/>
        <v>1</v>
      </c>
      <c r="G390" s="58">
        <f t="shared" si="26"/>
        <v>1</v>
      </c>
      <c r="H390" s="129">
        <f>'Table 5 - Liability Cashflows'!AV396</f>
        <v>0</v>
      </c>
    </row>
    <row r="391" spans="1:8" x14ac:dyDescent="0.25">
      <c r="A391" s="123">
        <f t="shared" si="23"/>
        <v>382</v>
      </c>
      <c r="B391" s="77">
        <f>(1+_xlfn.XLOOKUP(INT(($A391-1)/12)+1,'ZC Curve'!$B$8:$B$107,'ZC Curve'!R$9:R$108,,0))^(1/12)-1</f>
        <v>0</v>
      </c>
      <c r="C391" s="77">
        <f>(1+_xlfn.XLOOKUP(INT(($A391-1)/12)+1,'ZC Curve'!$B$8:$B$107,'ZC Curve'!S$9:S$108,,0))^(1/12)-1</f>
        <v>0</v>
      </c>
      <c r="D391" s="77">
        <f>(1+_xlfn.XLOOKUP(INT(($A391-1)/12)+1,'ZC Curve'!$B$8:$B$107,'ZC Curve'!T$9:T$108,,0))^(1/12)-1</f>
        <v>0</v>
      </c>
      <c r="E391" s="57">
        <f t="shared" si="24"/>
        <v>1</v>
      </c>
      <c r="F391" s="57">
        <f t="shared" si="25"/>
        <v>1</v>
      </c>
      <c r="G391" s="58">
        <f t="shared" si="26"/>
        <v>1</v>
      </c>
      <c r="H391" s="129">
        <f>'Table 5 - Liability Cashflows'!AV397</f>
        <v>0</v>
      </c>
    </row>
    <row r="392" spans="1:8" x14ac:dyDescent="0.25">
      <c r="A392" s="123">
        <f t="shared" si="23"/>
        <v>383</v>
      </c>
      <c r="B392" s="77">
        <f>(1+_xlfn.XLOOKUP(INT(($A392-1)/12)+1,'ZC Curve'!$B$8:$B$107,'ZC Curve'!R$9:R$108,,0))^(1/12)-1</f>
        <v>0</v>
      </c>
      <c r="C392" s="77">
        <f>(1+_xlfn.XLOOKUP(INT(($A392-1)/12)+1,'ZC Curve'!$B$8:$B$107,'ZC Curve'!S$9:S$108,,0))^(1/12)-1</f>
        <v>0</v>
      </c>
      <c r="D392" s="77">
        <f>(1+_xlfn.XLOOKUP(INT(($A392-1)/12)+1,'ZC Curve'!$B$8:$B$107,'ZC Curve'!T$9:T$108,,0))^(1/12)-1</f>
        <v>0</v>
      </c>
      <c r="E392" s="57">
        <f t="shared" si="24"/>
        <v>1</v>
      </c>
      <c r="F392" s="57">
        <f t="shared" si="25"/>
        <v>1</v>
      </c>
      <c r="G392" s="58">
        <f t="shared" si="26"/>
        <v>1</v>
      </c>
      <c r="H392" s="129">
        <f>'Table 5 - Liability Cashflows'!AV398</f>
        <v>0</v>
      </c>
    </row>
    <row r="393" spans="1:8" x14ac:dyDescent="0.25">
      <c r="A393" s="123">
        <f t="shared" si="23"/>
        <v>384</v>
      </c>
      <c r="B393" s="77">
        <f>(1+_xlfn.XLOOKUP(INT(($A393-1)/12)+1,'ZC Curve'!$B$8:$B$107,'ZC Curve'!R$9:R$108,,0))^(1/12)-1</f>
        <v>0</v>
      </c>
      <c r="C393" s="77">
        <f>(1+_xlfn.XLOOKUP(INT(($A393-1)/12)+1,'ZC Curve'!$B$8:$B$107,'ZC Curve'!S$9:S$108,,0))^(1/12)-1</f>
        <v>0</v>
      </c>
      <c r="D393" s="77">
        <f>(1+_xlfn.XLOOKUP(INT(($A393-1)/12)+1,'ZC Curve'!$B$8:$B$107,'ZC Curve'!T$9:T$108,,0))^(1/12)-1</f>
        <v>0</v>
      </c>
      <c r="E393" s="57">
        <f t="shared" si="24"/>
        <v>1</v>
      </c>
      <c r="F393" s="57">
        <f t="shared" si="25"/>
        <v>1</v>
      </c>
      <c r="G393" s="58">
        <f t="shared" si="26"/>
        <v>1</v>
      </c>
      <c r="H393" s="129">
        <f>'Table 5 - Liability Cashflows'!AV399</f>
        <v>0</v>
      </c>
    </row>
    <row r="394" spans="1:8" x14ac:dyDescent="0.25">
      <c r="A394" s="123">
        <f t="shared" si="23"/>
        <v>385</v>
      </c>
      <c r="B394" s="77">
        <f>(1+_xlfn.XLOOKUP(INT(($A394-1)/12)+1,'ZC Curve'!$B$8:$B$107,'ZC Curve'!R$9:R$108,,0))^(1/12)-1</f>
        <v>0</v>
      </c>
      <c r="C394" s="77">
        <f>(1+_xlfn.XLOOKUP(INT(($A394-1)/12)+1,'ZC Curve'!$B$8:$B$107,'ZC Curve'!S$9:S$108,,0))^(1/12)-1</f>
        <v>0</v>
      </c>
      <c r="D394" s="77">
        <f>(1+_xlfn.XLOOKUP(INT(($A394-1)/12)+1,'ZC Curve'!$B$8:$B$107,'ZC Curve'!T$9:T$108,,0))^(1/12)-1</f>
        <v>0</v>
      </c>
      <c r="E394" s="57">
        <f t="shared" si="24"/>
        <v>1</v>
      </c>
      <c r="F394" s="57">
        <f t="shared" si="25"/>
        <v>1</v>
      </c>
      <c r="G394" s="58">
        <f t="shared" si="26"/>
        <v>1</v>
      </c>
      <c r="H394" s="129">
        <f>'Table 5 - Liability Cashflows'!AV400</f>
        <v>0</v>
      </c>
    </row>
    <row r="395" spans="1:8" x14ac:dyDescent="0.25">
      <c r="A395" s="123">
        <f t="shared" si="23"/>
        <v>386</v>
      </c>
      <c r="B395" s="77">
        <f>(1+_xlfn.XLOOKUP(INT(($A395-1)/12)+1,'ZC Curve'!$B$8:$B$107,'ZC Curve'!R$9:R$108,,0))^(1/12)-1</f>
        <v>0</v>
      </c>
      <c r="C395" s="77">
        <f>(1+_xlfn.XLOOKUP(INT(($A395-1)/12)+1,'ZC Curve'!$B$8:$B$107,'ZC Curve'!S$9:S$108,,0))^(1/12)-1</f>
        <v>0</v>
      </c>
      <c r="D395" s="77">
        <f>(1+_xlfn.XLOOKUP(INT(($A395-1)/12)+1,'ZC Curve'!$B$8:$B$107,'ZC Curve'!T$9:T$108,,0))^(1/12)-1</f>
        <v>0</v>
      </c>
      <c r="E395" s="57">
        <f t="shared" si="24"/>
        <v>1</v>
      </c>
      <c r="F395" s="57">
        <f t="shared" si="25"/>
        <v>1</v>
      </c>
      <c r="G395" s="58">
        <f t="shared" si="26"/>
        <v>1</v>
      </c>
      <c r="H395" s="129">
        <f>'Table 5 - Liability Cashflows'!AV401</f>
        <v>0</v>
      </c>
    </row>
    <row r="396" spans="1:8" x14ac:dyDescent="0.25">
      <c r="A396" s="123">
        <f t="shared" ref="A396:A405" si="27">A395+1</f>
        <v>387</v>
      </c>
      <c r="B396" s="77">
        <f>(1+_xlfn.XLOOKUP(INT(($A396-1)/12)+1,'ZC Curve'!$B$8:$B$107,'ZC Curve'!R$9:R$108,,0))^(1/12)-1</f>
        <v>0</v>
      </c>
      <c r="C396" s="77">
        <f>(1+_xlfn.XLOOKUP(INT(($A396-1)/12)+1,'ZC Curve'!$B$8:$B$107,'ZC Curve'!S$9:S$108,,0))^(1/12)-1</f>
        <v>0</v>
      </c>
      <c r="D396" s="77">
        <f>(1+_xlfn.XLOOKUP(INT(($A396-1)/12)+1,'ZC Curve'!$B$8:$B$107,'ZC Curve'!T$9:T$108,,0))^(1/12)-1</f>
        <v>0</v>
      </c>
      <c r="E396" s="57">
        <f t="shared" ref="E396:E459" si="28">E395/(1+B396)</f>
        <v>1</v>
      </c>
      <c r="F396" s="57">
        <f t="shared" ref="F396:F459" si="29">F395/(1+C396)</f>
        <v>1</v>
      </c>
      <c r="G396" s="58">
        <f t="shared" ref="G396:G459" si="30">G395/(1+D396)</f>
        <v>1</v>
      </c>
      <c r="H396" s="129">
        <f>'Table 5 - Liability Cashflows'!AV402</f>
        <v>0</v>
      </c>
    </row>
    <row r="397" spans="1:8" x14ac:dyDescent="0.25">
      <c r="A397" s="123">
        <f t="shared" si="27"/>
        <v>388</v>
      </c>
      <c r="B397" s="77">
        <f>(1+_xlfn.XLOOKUP(INT(($A397-1)/12)+1,'ZC Curve'!$B$8:$B$107,'ZC Curve'!R$9:R$108,,0))^(1/12)-1</f>
        <v>0</v>
      </c>
      <c r="C397" s="77">
        <f>(1+_xlfn.XLOOKUP(INT(($A397-1)/12)+1,'ZC Curve'!$B$8:$B$107,'ZC Curve'!S$9:S$108,,0))^(1/12)-1</f>
        <v>0</v>
      </c>
      <c r="D397" s="77">
        <f>(1+_xlfn.XLOOKUP(INT(($A397-1)/12)+1,'ZC Curve'!$B$8:$B$107,'ZC Curve'!T$9:T$108,,0))^(1/12)-1</f>
        <v>0</v>
      </c>
      <c r="E397" s="57">
        <f t="shared" si="28"/>
        <v>1</v>
      </c>
      <c r="F397" s="57">
        <f t="shared" si="29"/>
        <v>1</v>
      </c>
      <c r="G397" s="58">
        <f t="shared" si="30"/>
        <v>1</v>
      </c>
      <c r="H397" s="129">
        <f>'Table 5 - Liability Cashflows'!AV403</f>
        <v>0</v>
      </c>
    </row>
    <row r="398" spans="1:8" x14ac:dyDescent="0.25">
      <c r="A398" s="123">
        <f t="shared" si="27"/>
        <v>389</v>
      </c>
      <c r="B398" s="77">
        <f>(1+_xlfn.XLOOKUP(INT(($A398-1)/12)+1,'ZC Curve'!$B$8:$B$107,'ZC Curve'!R$9:R$108,,0))^(1/12)-1</f>
        <v>0</v>
      </c>
      <c r="C398" s="77">
        <f>(1+_xlfn.XLOOKUP(INT(($A398-1)/12)+1,'ZC Curve'!$B$8:$B$107,'ZC Curve'!S$9:S$108,,0))^(1/12)-1</f>
        <v>0</v>
      </c>
      <c r="D398" s="77">
        <f>(1+_xlfn.XLOOKUP(INT(($A398-1)/12)+1,'ZC Curve'!$B$8:$B$107,'ZC Curve'!T$9:T$108,,0))^(1/12)-1</f>
        <v>0</v>
      </c>
      <c r="E398" s="57">
        <f t="shared" si="28"/>
        <v>1</v>
      </c>
      <c r="F398" s="57">
        <f t="shared" si="29"/>
        <v>1</v>
      </c>
      <c r="G398" s="58">
        <f t="shared" si="30"/>
        <v>1</v>
      </c>
      <c r="H398" s="129">
        <f>'Table 5 - Liability Cashflows'!AV404</f>
        <v>0</v>
      </c>
    </row>
    <row r="399" spans="1:8" x14ac:dyDescent="0.25">
      <c r="A399" s="123">
        <f t="shared" si="27"/>
        <v>390</v>
      </c>
      <c r="B399" s="77">
        <f>(1+_xlfn.XLOOKUP(INT(($A399-1)/12)+1,'ZC Curve'!$B$8:$B$107,'ZC Curve'!R$9:R$108,,0))^(1/12)-1</f>
        <v>0</v>
      </c>
      <c r="C399" s="77">
        <f>(1+_xlfn.XLOOKUP(INT(($A399-1)/12)+1,'ZC Curve'!$B$8:$B$107,'ZC Curve'!S$9:S$108,,0))^(1/12)-1</f>
        <v>0</v>
      </c>
      <c r="D399" s="77">
        <f>(1+_xlfn.XLOOKUP(INT(($A399-1)/12)+1,'ZC Curve'!$B$8:$B$107,'ZC Curve'!T$9:T$108,,0))^(1/12)-1</f>
        <v>0</v>
      </c>
      <c r="E399" s="57">
        <f t="shared" si="28"/>
        <v>1</v>
      </c>
      <c r="F399" s="57">
        <f t="shared" si="29"/>
        <v>1</v>
      </c>
      <c r="G399" s="58">
        <f t="shared" si="30"/>
        <v>1</v>
      </c>
      <c r="H399" s="129">
        <f>'Table 5 - Liability Cashflows'!AV405</f>
        <v>0</v>
      </c>
    </row>
    <row r="400" spans="1:8" x14ac:dyDescent="0.25">
      <c r="A400" s="123">
        <f t="shared" si="27"/>
        <v>391</v>
      </c>
      <c r="B400" s="77">
        <f>(1+_xlfn.XLOOKUP(INT(($A400-1)/12)+1,'ZC Curve'!$B$8:$B$107,'ZC Curve'!R$9:R$108,,0))^(1/12)-1</f>
        <v>0</v>
      </c>
      <c r="C400" s="77">
        <f>(1+_xlfn.XLOOKUP(INT(($A400-1)/12)+1,'ZC Curve'!$B$8:$B$107,'ZC Curve'!S$9:S$108,,0))^(1/12)-1</f>
        <v>0</v>
      </c>
      <c r="D400" s="77">
        <f>(1+_xlfn.XLOOKUP(INT(($A400-1)/12)+1,'ZC Curve'!$B$8:$B$107,'ZC Curve'!T$9:T$108,,0))^(1/12)-1</f>
        <v>0</v>
      </c>
      <c r="E400" s="57">
        <f t="shared" si="28"/>
        <v>1</v>
      </c>
      <c r="F400" s="57">
        <f t="shared" si="29"/>
        <v>1</v>
      </c>
      <c r="G400" s="58">
        <f t="shared" si="30"/>
        <v>1</v>
      </c>
      <c r="H400" s="129">
        <f>'Table 5 - Liability Cashflows'!AV406</f>
        <v>0</v>
      </c>
    </row>
    <row r="401" spans="1:8" x14ac:dyDescent="0.25">
      <c r="A401" s="123">
        <f t="shared" si="27"/>
        <v>392</v>
      </c>
      <c r="B401" s="77">
        <f>(1+_xlfn.XLOOKUP(INT(($A401-1)/12)+1,'ZC Curve'!$B$8:$B$107,'ZC Curve'!R$9:R$108,,0))^(1/12)-1</f>
        <v>0</v>
      </c>
      <c r="C401" s="77">
        <f>(1+_xlfn.XLOOKUP(INT(($A401-1)/12)+1,'ZC Curve'!$B$8:$B$107,'ZC Curve'!S$9:S$108,,0))^(1/12)-1</f>
        <v>0</v>
      </c>
      <c r="D401" s="77">
        <f>(1+_xlfn.XLOOKUP(INT(($A401-1)/12)+1,'ZC Curve'!$B$8:$B$107,'ZC Curve'!T$9:T$108,,0))^(1/12)-1</f>
        <v>0</v>
      </c>
      <c r="E401" s="57">
        <f t="shared" si="28"/>
        <v>1</v>
      </c>
      <c r="F401" s="57">
        <f t="shared" si="29"/>
        <v>1</v>
      </c>
      <c r="G401" s="58">
        <f t="shared" si="30"/>
        <v>1</v>
      </c>
      <c r="H401" s="129">
        <f>'Table 5 - Liability Cashflows'!AV407</f>
        <v>0</v>
      </c>
    </row>
    <row r="402" spans="1:8" x14ac:dyDescent="0.25">
      <c r="A402" s="123">
        <f t="shared" si="27"/>
        <v>393</v>
      </c>
      <c r="B402" s="77">
        <f>(1+_xlfn.XLOOKUP(INT(($A402-1)/12)+1,'ZC Curve'!$B$8:$B$107,'ZC Curve'!R$9:R$108,,0))^(1/12)-1</f>
        <v>0</v>
      </c>
      <c r="C402" s="77">
        <f>(1+_xlfn.XLOOKUP(INT(($A402-1)/12)+1,'ZC Curve'!$B$8:$B$107,'ZC Curve'!S$9:S$108,,0))^(1/12)-1</f>
        <v>0</v>
      </c>
      <c r="D402" s="77">
        <f>(1+_xlfn.XLOOKUP(INT(($A402-1)/12)+1,'ZC Curve'!$B$8:$B$107,'ZC Curve'!T$9:T$108,,0))^(1/12)-1</f>
        <v>0</v>
      </c>
      <c r="E402" s="57">
        <f t="shared" si="28"/>
        <v>1</v>
      </c>
      <c r="F402" s="57">
        <f t="shared" si="29"/>
        <v>1</v>
      </c>
      <c r="G402" s="58">
        <f t="shared" si="30"/>
        <v>1</v>
      </c>
      <c r="H402" s="129">
        <f>'Table 5 - Liability Cashflows'!AV408</f>
        <v>0</v>
      </c>
    </row>
    <row r="403" spans="1:8" x14ac:dyDescent="0.25">
      <c r="A403" s="123">
        <f t="shared" si="27"/>
        <v>394</v>
      </c>
      <c r="B403" s="77">
        <f>(1+_xlfn.XLOOKUP(INT(($A403-1)/12)+1,'ZC Curve'!$B$8:$B$107,'ZC Curve'!R$9:R$108,,0))^(1/12)-1</f>
        <v>0</v>
      </c>
      <c r="C403" s="77">
        <f>(1+_xlfn.XLOOKUP(INT(($A403-1)/12)+1,'ZC Curve'!$B$8:$B$107,'ZC Curve'!S$9:S$108,,0))^(1/12)-1</f>
        <v>0</v>
      </c>
      <c r="D403" s="77">
        <f>(1+_xlfn.XLOOKUP(INT(($A403-1)/12)+1,'ZC Curve'!$B$8:$B$107,'ZC Curve'!T$9:T$108,,0))^(1/12)-1</f>
        <v>0</v>
      </c>
      <c r="E403" s="57">
        <f t="shared" si="28"/>
        <v>1</v>
      </c>
      <c r="F403" s="57">
        <f t="shared" si="29"/>
        <v>1</v>
      </c>
      <c r="G403" s="58">
        <f t="shared" si="30"/>
        <v>1</v>
      </c>
      <c r="H403" s="129">
        <f>'Table 5 - Liability Cashflows'!AV409</f>
        <v>0</v>
      </c>
    </row>
    <row r="404" spans="1:8" x14ac:dyDescent="0.25">
      <c r="A404" s="123">
        <f t="shared" si="27"/>
        <v>395</v>
      </c>
      <c r="B404" s="77">
        <f>(1+_xlfn.XLOOKUP(INT(($A404-1)/12)+1,'ZC Curve'!$B$8:$B$107,'ZC Curve'!R$9:R$108,,0))^(1/12)-1</f>
        <v>0</v>
      </c>
      <c r="C404" s="77">
        <f>(1+_xlfn.XLOOKUP(INT(($A404-1)/12)+1,'ZC Curve'!$B$8:$B$107,'ZC Curve'!S$9:S$108,,0))^(1/12)-1</f>
        <v>0</v>
      </c>
      <c r="D404" s="77">
        <f>(1+_xlfn.XLOOKUP(INT(($A404-1)/12)+1,'ZC Curve'!$B$8:$B$107,'ZC Curve'!T$9:T$108,,0))^(1/12)-1</f>
        <v>0</v>
      </c>
      <c r="E404" s="57">
        <f t="shared" si="28"/>
        <v>1</v>
      </c>
      <c r="F404" s="57">
        <f t="shared" si="29"/>
        <v>1</v>
      </c>
      <c r="G404" s="58">
        <f t="shared" si="30"/>
        <v>1</v>
      </c>
      <c r="H404" s="129">
        <f>'Table 5 - Liability Cashflows'!AV410</f>
        <v>0</v>
      </c>
    </row>
    <row r="405" spans="1:8" x14ac:dyDescent="0.25">
      <c r="A405" s="123">
        <f t="shared" si="27"/>
        <v>396</v>
      </c>
      <c r="B405" s="77">
        <f>(1+_xlfn.XLOOKUP(INT(($A405-1)/12)+1,'ZC Curve'!$B$8:$B$107,'ZC Curve'!R$9:R$108,,0))^(1/12)-1</f>
        <v>0</v>
      </c>
      <c r="C405" s="77">
        <f>(1+_xlfn.XLOOKUP(INT(($A405-1)/12)+1,'ZC Curve'!$B$8:$B$107,'ZC Curve'!S$9:S$108,,0))^(1/12)-1</f>
        <v>0</v>
      </c>
      <c r="D405" s="77">
        <f>(1+_xlfn.XLOOKUP(INT(($A405-1)/12)+1,'ZC Curve'!$B$8:$B$107,'ZC Curve'!T$9:T$108,,0))^(1/12)-1</f>
        <v>0</v>
      </c>
      <c r="E405" s="57">
        <f t="shared" si="28"/>
        <v>1</v>
      </c>
      <c r="F405" s="57">
        <f t="shared" si="29"/>
        <v>1</v>
      </c>
      <c r="G405" s="58">
        <f t="shared" si="30"/>
        <v>1</v>
      </c>
      <c r="H405" s="129">
        <f>'Table 5 - Liability Cashflows'!AV411</f>
        <v>0</v>
      </c>
    </row>
    <row r="406" spans="1:8" x14ac:dyDescent="0.25">
      <c r="A406" s="123">
        <f t="shared" ref="A406:A469" si="31">A405+1</f>
        <v>397</v>
      </c>
      <c r="B406" s="77">
        <f>(1+_xlfn.XLOOKUP(INT(($A406-1)/12)+1,'ZC Curve'!$B$8:$B$107,'ZC Curve'!R$9:R$108,,0))^(1/12)-1</f>
        <v>0</v>
      </c>
      <c r="C406" s="77">
        <f>(1+_xlfn.XLOOKUP(INT(($A406-1)/12)+1,'ZC Curve'!$B$8:$B$107,'ZC Curve'!S$9:S$108,,0))^(1/12)-1</f>
        <v>0</v>
      </c>
      <c r="D406" s="77">
        <f>(1+_xlfn.XLOOKUP(INT(($A406-1)/12)+1,'ZC Curve'!$B$8:$B$107,'ZC Curve'!T$9:T$108,,0))^(1/12)-1</f>
        <v>0</v>
      </c>
      <c r="E406" s="57">
        <f t="shared" si="28"/>
        <v>1</v>
      </c>
      <c r="F406" s="57">
        <f t="shared" si="29"/>
        <v>1</v>
      </c>
      <c r="G406" s="58">
        <f t="shared" si="30"/>
        <v>1</v>
      </c>
      <c r="H406" s="129">
        <f>'Table 5 - Liability Cashflows'!AV412</f>
        <v>0</v>
      </c>
    </row>
    <row r="407" spans="1:8" x14ac:dyDescent="0.25">
      <c r="A407" s="123">
        <f t="shared" si="31"/>
        <v>398</v>
      </c>
      <c r="B407" s="77">
        <f>(1+_xlfn.XLOOKUP(INT(($A407-1)/12)+1,'ZC Curve'!$B$8:$B$107,'ZC Curve'!R$9:R$108,,0))^(1/12)-1</f>
        <v>0</v>
      </c>
      <c r="C407" s="77">
        <f>(1+_xlfn.XLOOKUP(INT(($A407-1)/12)+1,'ZC Curve'!$B$8:$B$107,'ZC Curve'!S$9:S$108,,0))^(1/12)-1</f>
        <v>0</v>
      </c>
      <c r="D407" s="77">
        <f>(1+_xlfn.XLOOKUP(INT(($A407-1)/12)+1,'ZC Curve'!$B$8:$B$107,'ZC Curve'!T$9:T$108,,0))^(1/12)-1</f>
        <v>0</v>
      </c>
      <c r="E407" s="57">
        <f t="shared" si="28"/>
        <v>1</v>
      </c>
      <c r="F407" s="57">
        <f t="shared" si="29"/>
        <v>1</v>
      </c>
      <c r="G407" s="58">
        <f t="shared" si="30"/>
        <v>1</v>
      </c>
      <c r="H407" s="129">
        <f>'Table 5 - Liability Cashflows'!AV413</f>
        <v>0</v>
      </c>
    </row>
    <row r="408" spans="1:8" x14ac:dyDescent="0.25">
      <c r="A408" s="123">
        <f t="shared" si="31"/>
        <v>399</v>
      </c>
      <c r="B408" s="77">
        <f>(1+_xlfn.XLOOKUP(INT(($A408-1)/12)+1,'ZC Curve'!$B$8:$B$107,'ZC Curve'!R$9:R$108,,0))^(1/12)-1</f>
        <v>0</v>
      </c>
      <c r="C408" s="77">
        <f>(1+_xlfn.XLOOKUP(INT(($A408-1)/12)+1,'ZC Curve'!$B$8:$B$107,'ZC Curve'!S$9:S$108,,0))^(1/12)-1</f>
        <v>0</v>
      </c>
      <c r="D408" s="77">
        <f>(1+_xlfn.XLOOKUP(INT(($A408-1)/12)+1,'ZC Curve'!$B$8:$B$107,'ZC Curve'!T$9:T$108,,0))^(1/12)-1</f>
        <v>0</v>
      </c>
      <c r="E408" s="57">
        <f t="shared" si="28"/>
        <v>1</v>
      </c>
      <c r="F408" s="57">
        <f t="shared" si="29"/>
        <v>1</v>
      </c>
      <c r="G408" s="58">
        <f t="shared" si="30"/>
        <v>1</v>
      </c>
      <c r="H408" s="129">
        <f>'Table 5 - Liability Cashflows'!AV414</f>
        <v>0</v>
      </c>
    </row>
    <row r="409" spans="1:8" x14ac:dyDescent="0.25">
      <c r="A409" s="123">
        <f t="shared" si="31"/>
        <v>400</v>
      </c>
      <c r="B409" s="77">
        <f>(1+_xlfn.XLOOKUP(INT(($A409-1)/12)+1,'ZC Curve'!$B$8:$B$107,'ZC Curve'!R$9:R$108,,0))^(1/12)-1</f>
        <v>0</v>
      </c>
      <c r="C409" s="77">
        <f>(1+_xlfn.XLOOKUP(INT(($A409-1)/12)+1,'ZC Curve'!$B$8:$B$107,'ZC Curve'!S$9:S$108,,0))^(1/12)-1</f>
        <v>0</v>
      </c>
      <c r="D409" s="77">
        <f>(1+_xlfn.XLOOKUP(INT(($A409-1)/12)+1,'ZC Curve'!$B$8:$B$107,'ZC Curve'!T$9:T$108,,0))^(1/12)-1</f>
        <v>0</v>
      </c>
      <c r="E409" s="57">
        <f t="shared" si="28"/>
        <v>1</v>
      </c>
      <c r="F409" s="57">
        <f t="shared" si="29"/>
        <v>1</v>
      </c>
      <c r="G409" s="58">
        <f t="shared" si="30"/>
        <v>1</v>
      </c>
      <c r="H409" s="129">
        <f>'Table 5 - Liability Cashflows'!AV415</f>
        <v>0</v>
      </c>
    </row>
    <row r="410" spans="1:8" x14ac:dyDescent="0.25">
      <c r="A410" s="123">
        <f t="shared" si="31"/>
        <v>401</v>
      </c>
      <c r="B410" s="77">
        <f>(1+_xlfn.XLOOKUP(INT(($A410-1)/12)+1,'ZC Curve'!$B$8:$B$107,'ZC Curve'!R$9:R$108,,0))^(1/12)-1</f>
        <v>0</v>
      </c>
      <c r="C410" s="77">
        <f>(1+_xlfn.XLOOKUP(INT(($A410-1)/12)+1,'ZC Curve'!$B$8:$B$107,'ZC Curve'!S$9:S$108,,0))^(1/12)-1</f>
        <v>0</v>
      </c>
      <c r="D410" s="77">
        <f>(1+_xlfn.XLOOKUP(INT(($A410-1)/12)+1,'ZC Curve'!$B$8:$B$107,'ZC Curve'!T$9:T$108,,0))^(1/12)-1</f>
        <v>0</v>
      </c>
      <c r="E410" s="57">
        <f t="shared" si="28"/>
        <v>1</v>
      </c>
      <c r="F410" s="57">
        <f t="shared" si="29"/>
        <v>1</v>
      </c>
      <c r="G410" s="58">
        <f t="shared" si="30"/>
        <v>1</v>
      </c>
      <c r="H410" s="129">
        <f>'Table 5 - Liability Cashflows'!AV416</f>
        <v>0</v>
      </c>
    </row>
    <row r="411" spans="1:8" x14ac:dyDescent="0.25">
      <c r="A411" s="123">
        <f t="shared" si="31"/>
        <v>402</v>
      </c>
      <c r="B411" s="77">
        <f>(1+_xlfn.XLOOKUP(INT(($A411-1)/12)+1,'ZC Curve'!$B$8:$B$107,'ZC Curve'!R$9:R$108,,0))^(1/12)-1</f>
        <v>0</v>
      </c>
      <c r="C411" s="77">
        <f>(1+_xlfn.XLOOKUP(INT(($A411-1)/12)+1,'ZC Curve'!$B$8:$B$107,'ZC Curve'!S$9:S$108,,0))^(1/12)-1</f>
        <v>0</v>
      </c>
      <c r="D411" s="77">
        <f>(1+_xlfn.XLOOKUP(INT(($A411-1)/12)+1,'ZC Curve'!$B$8:$B$107,'ZC Curve'!T$9:T$108,,0))^(1/12)-1</f>
        <v>0</v>
      </c>
      <c r="E411" s="57">
        <f t="shared" si="28"/>
        <v>1</v>
      </c>
      <c r="F411" s="57">
        <f t="shared" si="29"/>
        <v>1</v>
      </c>
      <c r="G411" s="58">
        <f t="shared" si="30"/>
        <v>1</v>
      </c>
      <c r="H411" s="129">
        <f>'Table 5 - Liability Cashflows'!AV417</f>
        <v>0</v>
      </c>
    </row>
    <row r="412" spans="1:8" x14ac:dyDescent="0.25">
      <c r="A412" s="123">
        <f t="shared" si="31"/>
        <v>403</v>
      </c>
      <c r="B412" s="77">
        <f>(1+_xlfn.XLOOKUP(INT(($A412-1)/12)+1,'ZC Curve'!$B$8:$B$107,'ZC Curve'!R$9:R$108,,0))^(1/12)-1</f>
        <v>0</v>
      </c>
      <c r="C412" s="77">
        <f>(1+_xlfn.XLOOKUP(INT(($A412-1)/12)+1,'ZC Curve'!$B$8:$B$107,'ZC Curve'!S$9:S$108,,0))^(1/12)-1</f>
        <v>0</v>
      </c>
      <c r="D412" s="77">
        <f>(1+_xlfn.XLOOKUP(INT(($A412-1)/12)+1,'ZC Curve'!$B$8:$B$107,'ZC Curve'!T$9:T$108,,0))^(1/12)-1</f>
        <v>0</v>
      </c>
      <c r="E412" s="57">
        <f t="shared" si="28"/>
        <v>1</v>
      </c>
      <c r="F412" s="57">
        <f t="shared" si="29"/>
        <v>1</v>
      </c>
      <c r="G412" s="58">
        <f t="shared" si="30"/>
        <v>1</v>
      </c>
      <c r="H412" s="129">
        <f>'Table 5 - Liability Cashflows'!AV418</f>
        <v>0</v>
      </c>
    </row>
    <row r="413" spans="1:8" x14ac:dyDescent="0.25">
      <c r="A413" s="123">
        <f t="shared" si="31"/>
        <v>404</v>
      </c>
      <c r="B413" s="77">
        <f>(1+_xlfn.XLOOKUP(INT(($A413-1)/12)+1,'ZC Curve'!$B$8:$B$107,'ZC Curve'!R$9:R$108,,0))^(1/12)-1</f>
        <v>0</v>
      </c>
      <c r="C413" s="77">
        <f>(1+_xlfn.XLOOKUP(INT(($A413-1)/12)+1,'ZC Curve'!$B$8:$B$107,'ZC Curve'!S$9:S$108,,0))^(1/12)-1</f>
        <v>0</v>
      </c>
      <c r="D413" s="77">
        <f>(1+_xlfn.XLOOKUP(INT(($A413-1)/12)+1,'ZC Curve'!$B$8:$B$107,'ZC Curve'!T$9:T$108,,0))^(1/12)-1</f>
        <v>0</v>
      </c>
      <c r="E413" s="57">
        <f t="shared" si="28"/>
        <v>1</v>
      </c>
      <c r="F413" s="57">
        <f t="shared" si="29"/>
        <v>1</v>
      </c>
      <c r="G413" s="58">
        <f t="shared" si="30"/>
        <v>1</v>
      </c>
      <c r="H413" s="129">
        <f>'Table 5 - Liability Cashflows'!AV419</f>
        <v>0</v>
      </c>
    </row>
    <row r="414" spans="1:8" x14ac:dyDescent="0.25">
      <c r="A414" s="123">
        <f t="shared" si="31"/>
        <v>405</v>
      </c>
      <c r="B414" s="77">
        <f>(1+_xlfn.XLOOKUP(INT(($A414-1)/12)+1,'ZC Curve'!$B$8:$B$107,'ZC Curve'!R$9:R$108,,0))^(1/12)-1</f>
        <v>0</v>
      </c>
      <c r="C414" s="77">
        <f>(1+_xlfn.XLOOKUP(INT(($A414-1)/12)+1,'ZC Curve'!$B$8:$B$107,'ZC Curve'!S$9:S$108,,0))^(1/12)-1</f>
        <v>0</v>
      </c>
      <c r="D414" s="77">
        <f>(1+_xlfn.XLOOKUP(INT(($A414-1)/12)+1,'ZC Curve'!$B$8:$B$107,'ZC Curve'!T$9:T$108,,0))^(1/12)-1</f>
        <v>0</v>
      </c>
      <c r="E414" s="57">
        <f t="shared" si="28"/>
        <v>1</v>
      </c>
      <c r="F414" s="57">
        <f t="shared" si="29"/>
        <v>1</v>
      </c>
      <c r="G414" s="58">
        <f t="shared" si="30"/>
        <v>1</v>
      </c>
      <c r="H414" s="129">
        <f>'Table 5 - Liability Cashflows'!AV420</f>
        <v>0</v>
      </c>
    </row>
    <row r="415" spans="1:8" x14ac:dyDescent="0.25">
      <c r="A415" s="123">
        <f t="shared" si="31"/>
        <v>406</v>
      </c>
      <c r="B415" s="77">
        <f>(1+_xlfn.XLOOKUP(INT(($A415-1)/12)+1,'ZC Curve'!$B$8:$B$107,'ZC Curve'!R$9:R$108,,0))^(1/12)-1</f>
        <v>0</v>
      </c>
      <c r="C415" s="77">
        <f>(1+_xlfn.XLOOKUP(INT(($A415-1)/12)+1,'ZC Curve'!$B$8:$B$107,'ZC Curve'!S$9:S$108,,0))^(1/12)-1</f>
        <v>0</v>
      </c>
      <c r="D415" s="77">
        <f>(1+_xlfn.XLOOKUP(INT(($A415-1)/12)+1,'ZC Curve'!$B$8:$B$107,'ZC Curve'!T$9:T$108,,0))^(1/12)-1</f>
        <v>0</v>
      </c>
      <c r="E415" s="57">
        <f t="shared" si="28"/>
        <v>1</v>
      </c>
      <c r="F415" s="57">
        <f t="shared" si="29"/>
        <v>1</v>
      </c>
      <c r="G415" s="58">
        <f t="shared" si="30"/>
        <v>1</v>
      </c>
      <c r="H415" s="129">
        <f>'Table 5 - Liability Cashflows'!AV421</f>
        <v>0</v>
      </c>
    </row>
    <row r="416" spans="1:8" x14ac:dyDescent="0.25">
      <c r="A416" s="123">
        <f t="shared" si="31"/>
        <v>407</v>
      </c>
      <c r="B416" s="77">
        <f>(1+_xlfn.XLOOKUP(INT(($A416-1)/12)+1,'ZC Curve'!$B$8:$B$107,'ZC Curve'!R$9:R$108,,0))^(1/12)-1</f>
        <v>0</v>
      </c>
      <c r="C416" s="77">
        <f>(1+_xlfn.XLOOKUP(INT(($A416-1)/12)+1,'ZC Curve'!$B$8:$B$107,'ZC Curve'!S$9:S$108,,0))^(1/12)-1</f>
        <v>0</v>
      </c>
      <c r="D416" s="77">
        <f>(1+_xlfn.XLOOKUP(INT(($A416-1)/12)+1,'ZC Curve'!$B$8:$B$107,'ZC Curve'!T$9:T$108,,0))^(1/12)-1</f>
        <v>0</v>
      </c>
      <c r="E416" s="57">
        <f t="shared" si="28"/>
        <v>1</v>
      </c>
      <c r="F416" s="57">
        <f t="shared" si="29"/>
        <v>1</v>
      </c>
      <c r="G416" s="58">
        <f t="shared" si="30"/>
        <v>1</v>
      </c>
      <c r="H416" s="129">
        <f>'Table 5 - Liability Cashflows'!AV422</f>
        <v>0</v>
      </c>
    </row>
    <row r="417" spans="1:8" x14ac:dyDescent="0.25">
      <c r="A417" s="123">
        <f t="shared" si="31"/>
        <v>408</v>
      </c>
      <c r="B417" s="77">
        <f>(1+_xlfn.XLOOKUP(INT(($A417-1)/12)+1,'ZC Curve'!$B$8:$B$107,'ZC Curve'!R$9:R$108,,0))^(1/12)-1</f>
        <v>0</v>
      </c>
      <c r="C417" s="77">
        <f>(1+_xlfn.XLOOKUP(INT(($A417-1)/12)+1,'ZC Curve'!$B$8:$B$107,'ZC Curve'!S$9:S$108,,0))^(1/12)-1</f>
        <v>0</v>
      </c>
      <c r="D417" s="77">
        <f>(1+_xlfn.XLOOKUP(INT(($A417-1)/12)+1,'ZC Curve'!$B$8:$B$107,'ZC Curve'!T$9:T$108,,0))^(1/12)-1</f>
        <v>0</v>
      </c>
      <c r="E417" s="57">
        <f t="shared" si="28"/>
        <v>1</v>
      </c>
      <c r="F417" s="57">
        <f t="shared" si="29"/>
        <v>1</v>
      </c>
      <c r="G417" s="58">
        <f t="shared" si="30"/>
        <v>1</v>
      </c>
      <c r="H417" s="129">
        <f>'Table 5 - Liability Cashflows'!AV423</f>
        <v>0</v>
      </c>
    </row>
    <row r="418" spans="1:8" x14ac:dyDescent="0.25">
      <c r="A418" s="123">
        <f t="shared" si="31"/>
        <v>409</v>
      </c>
      <c r="B418" s="77">
        <f>(1+_xlfn.XLOOKUP(INT(($A418-1)/12)+1,'ZC Curve'!$B$8:$B$107,'ZC Curve'!R$9:R$108,,0))^(1/12)-1</f>
        <v>0</v>
      </c>
      <c r="C418" s="77">
        <f>(1+_xlfn.XLOOKUP(INT(($A418-1)/12)+1,'ZC Curve'!$B$8:$B$107,'ZC Curve'!S$9:S$108,,0))^(1/12)-1</f>
        <v>0</v>
      </c>
      <c r="D418" s="77">
        <f>(1+_xlfn.XLOOKUP(INT(($A418-1)/12)+1,'ZC Curve'!$B$8:$B$107,'ZC Curve'!T$9:T$108,,0))^(1/12)-1</f>
        <v>0</v>
      </c>
      <c r="E418" s="57">
        <f t="shared" si="28"/>
        <v>1</v>
      </c>
      <c r="F418" s="57">
        <f t="shared" si="29"/>
        <v>1</v>
      </c>
      <c r="G418" s="58">
        <f t="shared" si="30"/>
        <v>1</v>
      </c>
      <c r="H418" s="129">
        <f>'Table 5 - Liability Cashflows'!AV424</f>
        <v>0</v>
      </c>
    </row>
    <row r="419" spans="1:8" x14ac:dyDescent="0.25">
      <c r="A419" s="123">
        <f t="shared" si="31"/>
        <v>410</v>
      </c>
      <c r="B419" s="77">
        <f>(1+_xlfn.XLOOKUP(INT(($A419-1)/12)+1,'ZC Curve'!$B$8:$B$107,'ZC Curve'!R$9:R$108,,0))^(1/12)-1</f>
        <v>0</v>
      </c>
      <c r="C419" s="77">
        <f>(1+_xlfn.XLOOKUP(INT(($A419-1)/12)+1,'ZC Curve'!$B$8:$B$107,'ZC Curve'!S$9:S$108,,0))^(1/12)-1</f>
        <v>0</v>
      </c>
      <c r="D419" s="77">
        <f>(1+_xlfn.XLOOKUP(INT(($A419-1)/12)+1,'ZC Curve'!$B$8:$B$107,'ZC Curve'!T$9:T$108,,0))^(1/12)-1</f>
        <v>0</v>
      </c>
      <c r="E419" s="57">
        <f t="shared" si="28"/>
        <v>1</v>
      </c>
      <c r="F419" s="57">
        <f t="shared" si="29"/>
        <v>1</v>
      </c>
      <c r="G419" s="58">
        <f t="shared" si="30"/>
        <v>1</v>
      </c>
      <c r="H419" s="129">
        <f>'Table 5 - Liability Cashflows'!AV425</f>
        <v>0</v>
      </c>
    </row>
    <row r="420" spans="1:8" x14ac:dyDescent="0.25">
      <c r="A420" s="123">
        <f t="shared" si="31"/>
        <v>411</v>
      </c>
      <c r="B420" s="77">
        <f>(1+_xlfn.XLOOKUP(INT(($A420-1)/12)+1,'ZC Curve'!$B$8:$B$107,'ZC Curve'!R$9:R$108,,0))^(1/12)-1</f>
        <v>0</v>
      </c>
      <c r="C420" s="77">
        <f>(1+_xlfn.XLOOKUP(INT(($A420-1)/12)+1,'ZC Curve'!$B$8:$B$107,'ZC Curve'!S$9:S$108,,0))^(1/12)-1</f>
        <v>0</v>
      </c>
      <c r="D420" s="77">
        <f>(1+_xlfn.XLOOKUP(INT(($A420-1)/12)+1,'ZC Curve'!$B$8:$B$107,'ZC Curve'!T$9:T$108,,0))^(1/12)-1</f>
        <v>0</v>
      </c>
      <c r="E420" s="57">
        <f t="shared" si="28"/>
        <v>1</v>
      </c>
      <c r="F420" s="57">
        <f t="shared" si="29"/>
        <v>1</v>
      </c>
      <c r="G420" s="58">
        <f t="shared" si="30"/>
        <v>1</v>
      </c>
      <c r="H420" s="129">
        <f>'Table 5 - Liability Cashflows'!AV426</f>
        <v>0</v>
      </c>
    </row>
    <row r="421" spans="1:8" x14ac:dyDescent="0.25">
      <c r="A421" s="123">
        <f t="shared" si="31"/>
        <v>412</v>
      </c>
      <c r="B421" s="77">
        <f>(1+_xlfn.XLOOKUP(INT(($A421-1)/12)+1,'ZC Curve'!$B$8:$B$107,'ZC Curve'!R$9:R$108,,0))^(1/12)-1</f>
        <v>0</v>
      </c>
      <c r="C421" s="77">
        <f>(1+_xlfn.XLOOKUP(INT(($A421-1)/12)+1,'ZC Curve'!$B$8:$B$107,'ZC Curve'!S$9:S$108,,0))^(1/12)-1</f>
        <v>0</v>
      </c>
      <c r="D421" s="77">
        <f>(1+_xlfn.XLOOKUP(INT(($A421-1)/12)+1,'ZC Curve'!$B$8:$B$107,'ZC Curve'!T$9:T$108,,0))^(1/12)-1</f>
        <v>0</v>
      </c>
      <c r="E421" s="57">
        <f t="shared" si="28"/>
        <v>1</v>
      </c>
      <c r="F421" s="57">
        <f t="shared" si="29"/>
        <v>1</v>
      </c>
      <c r="G421" s="58">
        <f t="shared" si="30"/>
        <v>1</v>
      </c>
      <c r="H421" s="129">
        <f>'Table 5 - Liability Cashflows'!AV427</f>
        <v>0</v>
      </c>
    </row>
    <row r="422" spans="1:8" x14ac:dyDescent="0.25">
      <c r="A422" s="123">
        <f t="shared" si="31"/>
        <v>413</v>
      </c>
      <c r="B422" s="77">
        <f>(1+_xlfn.XLOOKUP(INT(($A422-1)/12)+1,'ZC Curve'!$B$8:$B$107,'ZC Curve'!R$9:R$108,,0))^(1/12)-1</f>
        <v>0</v>
      </c>
      <c r="C422" s="77">
        <f>(1+_xlfn.XLOOKUP(INT(($A422-1)/12)+1,'ZC Curve'!$B$8:$B$107,'ZC Curve'!S$9:S$108,,0))^(1/12)-1</f>
        <v>0</v>
      </c>
      <c r="D422" s="77">
        <f>(1+_xlfn.XLOOKUP(INT(($A422-1)/12)+1,'ZC Curve'!$B$8:$B$107,'ZC Curve'!T$9:T$108,,0))^(1/12)-1</f>
        <v>0</v>
      </c>
      <c r="E422" s="57">
        <f t="shared" si="28"/>
        <v>1</v>
      </c>
      <c r="F422" s="57">
        <f t="shared" si="29"/>
        <v>1</v>
      </c>
      <c r="G422" s="58">
        <f t="shared" si="30"/>
        <v>1</v>
      </c>
      <c r="H422" s="129">
        <f>'Table 5 - Liability Cashflows'!AV428</f>
        <v>0</v>
      </c>
    </row>
    <row r="423" spans="1:8" x14ac:dyDescent="0.25">
      <c r="A423" s="123">
        <f t="shared" si="31"/>
        <v>414</v>
      </c>
      <c r="B423" s="77">
        <f>(1+_xlfn.XLOOKUP(INT(($A423-1)/12)+1,'ZC Curve'!$B$8:$B$107,'ZC Curve'!R$9:R$108,,0))^(1/12)-1</f>
        <v>0</v>
      </c>
      <c r="C423" s="77">
        <f>(1+_xlfn.XLOOKUP(INT(($A423-1)/12)+1,'ZC Curve'!$B$8:$B$107,'ZC Curve'!S$9:S$108,,0))^(1/12)-1</f>
        <v>0</v>
      </c>
      <c r="D423" s="77">
        <f>(1+_xlfn.XLOOKUP(INT(($A423-1)/12)+1,'ZC Curve'!$B$8:$B$107,'ZC Curve'!T$9:T$108,,0))^(1/12)-1</f>
        <v>0</v>
      </c>
      <c r="E423" s="57">
        <f t="shared" si="28"/>
        <v>1</v>
      </c>
      <c r="F423" s="57">
        <f t="shared" si="29"/>
        <v>1</v>
      </c>
      <c r="G423" s="58">
        <f t="shared" si="30"/>
        <v>1</v>
      </c>
      <c r="H423" s="129">
        <f>'Table 5 - Liability Cashflows'!AV429</f>
        <v>0</v>
      </c>
    </row>
    <row r="424" spans="1:8" x14ac:dyDescent="0.25">
      <c r="A424" s="123">
        <f t="shared" si="31"/>
        <v>415</v>
      </c>
      <c r="B424" s="77">
        <f>(1+_xlfn.XLOOKUP(INT(($A424-1)/12)+1,'ZC Curve'!$B$8:$B$107,'ZC Curve'!R$9:R$108,,0))^(1/12)-1</f>
        <v>0</v>
      </c>
      <c r="C424" s="77">
        <f>(1+_xlfn.XLOOKUP(INT(($A424-1)/12)+1,'ZC Curve'!$B$8:$B$107,'ZC Curve'!S$9:S$108,,0))^(1/12)-1</f>
        <v>0</v>
      </c>
      <c r="D424" s="77">
        <f>(1+_xlfn.XLOOKUP(INT(($A424-1)/12)+1,'ZC Curve'!$B$8:$B$107,'ZC Curve'!T$9:T$108,,0))^(1/12)-1</f>
        <v>0</v>
      </c>
      <c r="E424" s="57">
        <f t="shared" si="28"/>
        <v>1</v>
      </c>
      <c r="F424" s="57">
        <f t="shared" si="29"/>
        <v>1</v>
      </c>
      <c r="G424" s="58">
        <f t="shared" si="30"/>
        <v>1</v>
      </c>
      <c r="H424" s="129">
        <f>'Table 5 - Liability Cashflows'!AV430</f>
        <v>0</v>
      </c>
    </row>
    <row r="425" spans="1:8" x14ac:dyDescent="0.25">
      <c r="A425" s="123">
        <f t="shared" si="31"/>
        <v>416</v>
      </c>
      <c r="B425" s="77">
        <f>(1+_xlfn.XLOOKUP(INT(($A425-1)/12)+1,'ZC Curve'!$B$8:$B$107,'ZC Curve'!R$9:R$108,,0))^(1/12)-1</f>
        <v>0</v>
      </c>
      <c r="C425" s="77">
        <f>(1+_xlfn.XLOOKUP(INT(($A425-1)/12)+1,'ZC Curve'!$B$8:$B$107,'ZC Curve'!S$9:S$108,,0))^(1/12)-1</f>
        <v>0</v>
      </c>
      <c r="D425" s="77">
        <f>(1+_xlfn.XLOOKUP(INT(($A425-1)/12)+1,'ZC Curve'!$B$8:$B$107,'ZC Curve'!T$9:T$108,,0))^(1/12)-1</f>
        <v>0</v>
      </c>
      <c r="E425" s="57">
        <f t="shared" si="28"/>
        <v>1</v>
      </c>
      <c r="F425" s="57">
        <f t="shared" si="29"/>
        <v>1</v>
      </c>
      <c r="G425" s="58">
        <f t="shared" si="30"/>
        <v>1</v>
      </c>
      <c r="H425" s="129">
        <f>'Table 5 - Liability Cashflows'!AV431</f>
        <v>0</v>
      </c>
    </row>
    <row r="426" spans="1:8" x14ac:dyDescent="0.25">
      <c r="A426" s="123">
        <f t="shared" si="31"/>
        <v>417</v>
      </c>
      <c r="B426" s="77">
        <f>(1+_xlfn.XLOOKUP(INT(($A426-1)/12)+1,'ZC Curve'!$B$8:$B$107,'ZC Curve'!R$9:R$108,,0))^(1/12)-1</f>
        <v>0</v>
      </c>
      <c r="C426" s="77">
        <f>(1+_xlfn.XLOOKUP(INT(($A426-1)/12)+1,'ZC Curve'!$B$8:$B$107,'ZC Curve'!S$9:S$108,,0))^(1/12)-1</f>
        <v>0</v>
      </c>
      <c r="D426" s="77">
        <f>(1+_xlfn.XLOOKUP(INT(($A426-1)/12)+1,'ZC Curve'!$B$8:$B$107,'ZC Curve'!T$9:T$108,,0))^(1/12)-1</f>
        <v>0</v>
      </c>
      <c r="E426" s="57">
        <f t="shared" si="28"/>
        <v>1</v>
      </c>
      <c r="F426" s="57">
        <f t="shared" si="29"/>
        <v>1</v>
      </c>
      <c r="G426" s="58">
        <f t="shared" si="30"/>
        <v>1</v>
      </c>
      <c r="H426" s="129">
        <f>'Table 5 - Liability Cashflows'!AV432</f>
        <v>0</v>
      </c>
    </row>
    <row r="427" spans="1:8" x14ac:dyDescent="0.25">
      <c r="A427" s="123">
        <f t="shared" si="31"/>
        <v>418</v>
      </c>
      <c r="B427" s="77">
        <f>(1+_xlfn.XLOOKUP(INT(($A427-1)/12)+1,'ZC Curve'!$B$8:$B$107,'ZC Curve'!R$9:R$108,,0))^(1/12)-1</f>
        <v>0</v>
      </c>
      <c r="C427" s="77">
        <f>(1+_xlfn.XLOOKUP(INT(($A427-1)/12)+1,'ZC Curve'!$B$8:$B$107,'ZC Curve'!S$9:S$108,,0))^(1/12)-1</f>
        <v>0</v>
      </c>
      <c r="D427" s="77">
        <f>(1+_xlfn.XLOOKUP(INT(($A427-1)/12)+1,'ZC Curve'!$B$8:$B$107,'ZC Curve'!T$9:T$108,,0))^(1/12)-1</f>
        <v>0</v>
      </c>
      <c r="E427" s="57">
        <f t="shared" si="28"/>
        <v>1</v>
      </c>
      <c r="F427" s="57">
        <f t="shared" si="29"/>
        <v>1</v>
      </c>
      <c r="G427" s="58">
        <f t="shared" si="30"/>
        <v>1</v>
      </c>
      <c r="H427" s="129">
        <f>'Table 5 - Liability Cashflows'!AV433</f>
        <v>0</v>
      </c>
    </row>
    <row r="428" spans="1:8" x14ac:dyDescent="0.25">
      <c r="A428" s="123">
        <f t="shared" si="31"/>
        <v>419</v>
      </c>
      <c r="B428" s="77">
        <f>(1+_xlfn.XLOOKUP(INT(($A428-1)/12)+1,'ZC Curve'!$B$8:$B$107,'ZC Curve'!R$9:R$108,,0))^(1/12)-1</f>
        <v>0</v>
      </c>
      <c r="C428" s="77">
        <f>(1+_xlfn.XLOOKUP(INT(($A428-1)/12)+1,'ZC Curve'!$B$8:$B$107,'ZC Curve'!S$9:S$108,,0))^(1/12)-1</f>
        <v>0</v>
      </c>
      <c r="D428" s="77">
        <f>(1+_xlfn.XLOOKUP(INT(($A428-1)/12)+1,'ZC Curve'!$B$8:$B$107,'ZC Curve'!T$9:T$108,,0))^(1/12)-1</f>
        <v>0</v>
      </c>
      <c r="E428" s="57">
        <f t="shared" si="28"/>
        <v>1</v>
      </c>
      <c r="F428" s="57">
        <f t="shared" si="29"/>
        <v>1</v>
      </c>
      <c r="G428" s="58">
        <f t="shared" si="30"/>
        <v>1</v>
      </c>
      <c r="H428" s="129">
        <f>'Table 5 - Liability Cashflows'!AV434</f>
        <v>0</v>
      </c>
    </row>
    <row r="429" spans="1:8" x14ac:dyDescent="0.25">
      <c r="A429" s="123">
        <f t="shared" si="31"/>
        <v>420</v>
      </c>
      <c r="B429" s="77">
        <f>(1+_xlfn.XLOOKUP(INT(($A429-1)/12)+1,'ZC Curve'!$B$8:$B$107,'ZC Curve'!R$9:R$108,,0))^(1/12)-1</f>
        <v>0</v>
      </c>
      <c r="C429" s="77">
        <f>(1+_xlfn.XLOOKUP(INT(($A429-1)/12)+1,'ZC Curve'!$B$8:$B$107,'ZC Curve'!S$9:S$108,,0))^(1/12)-1</f>
        <v>0</v>
      </c>
      <c r="D429" s="77">
        <f>(1+_xlfn.XLOOKUP(INT(($A429-1)/12)+1,'ZC Curve'!$B$8:$B$107,'ZC Curve'!T$9:T$108,,0))^(1/12)-1</f>
        <v>0</v>
      </c>
      <c r="E429" s="57">
        <f t="shared" si="28"/>
        <v>1</v>
      </c>
      <c r="F429" s="57">
        <f t="shared" si="29"/>
        <v>1</v>
      </c>
      <c r="G429" s="58">
        <f t="shared" si="30"/>
        <v>1</v>
      </c>
      <c r="H429" s="129">
        <f>'Table 5 - Liability Cashflows'!AV435</f>
        <v>0</v>
      </c>
    </row>
    <row r="430" spans="1:8" x14ac:dyDescent="0.25">
      <c r="A430" s="123">
        <f t="shared" si="31"/>
        <v>421</v>
      </c>
      <c r="B430" s="77">
        <f>(1+_xlfn.XLOOKUP(INT(($A430-1)/12)+1,'ZC Curve'!$B$8:$B$107,'ZC Curve'!R$9:R$108,,0))^(1/12)-1</f>
        <v>0</v>
      </c>
      <c r="C430" s="77">
        <f>(1+_xlfn.XLOOKUP(INT(($A430-1)/12)+1,'ZC Curve'!$B$8:$B$107,'ZC Curve'!S$9:S$108,,0))^(1/12)-1</f>
        <v>0</v>
      </c>
      <c r="D430" s="77">
        <f>(1+_xlfn.XLOOKUP(INT(($A430-1)/12)+1,'ZC Curve'!$B$8:$B$107,'ZC Curve'!T$9:T$108,,0))^(1/12)-1</f>
        <v>0</v>
      </c>
      <c r="E430" s="57">
        <f t="shared" si="28"/>
        <v>1</v>
      </c>
      <c r="F430" s="57">
        <f t="shared" si="29"/>
        <v>1</v>
      </c>
      <c r="G430" s="58">
        <f t="shared" si="30"/>
        <v>1</v>
      </c>
      <c r="H430" s="129">
        <f>'Table 5 - Liability Cashflows'!AV436</f>
        <v>0</v>
      </c>
    </row>
    <row r="431" spans="1:8" x14ac:dyDescent="0.25">
      <c r="A431" s="123">
        <f t="shared" si="31"/>
        <v>422</v>
      </c>
      <c r="B431" s="77">
        <f>(1+_xlfn.XLOOKUP(INT(($A431-1)/12)+1,'ZC Curve'!$B$8:$B$107,'ZC Curve'!R$9:R$108,,0))^(1/12)-1</f>
        <v>0</v>
      </c>
      <c r="C431" s="77">
        <f>(1+_xlfn.XLOOKUP(INT(($A431-1)/12)+1,'ZC Curve'!$B$8:$B$107,'ZC Curve'!S$9:S$108,,0))^(1/12)-1</f>
        <v>0</v>
      </c>
      <c r="D431" s="77">
        <f>(1+_xlfn.XLOOKUP(INT(($A431-1)/12)+1,'ZC Curve'!$B$8:$B$107,'ZC Curve'!T$9:T$108,,0))^(1/12)-1</f>
        <v>0</v>
      </c>
      <c r="E431" s="57">
        <f t="shared" si="28"/>
        <v>1</v>
      </c>
      <c r="F431" s="57">
        <f t="shared" si="29"/>
        <v>1</v>
      </c>
      <c r="G431" s="58">
        <f t="shared" si="30"/>
        <v>1</v>
      </c>
      <c r="H431" s="129">
        <f>'Table 5 - Liability Cashflows'!AV437</f>
        <v>0</v>
      </c>
    </row>
    <row r="432" spans="1:8" x14ac:dyDescent="0.25">
      <c r="A432" s="123">
        <f t="shared" si="31"/>
        <v>423</v>
      </c>
      <c r="B432" s="77">
        <f>(1+_xlfn.XLOOKUP(INT(($A432-1)/12)+1,'ZC Curve'!$B$8:$B$107,'ZC Curve'!R$9:R$108,,0))^(1/12)-1</f>
        <v>0</v>
      </c>
      <c r="C432" s="77">
        <f>(1+_xlfn.XLOOKUP(INT(($A432-1)/12)+1,'ZC Curve'!$B$8:$B$107,'ZC Curve'!S$9:S$108,,0))^(1/12)-1</f>
        <v>0</v>
      </c>
      <c r="D432" s="77">
        <f>(1+_xlfn.XLOOKUP(INT(($A432-1)/12)+1,'ZC Curve'!$B$8:$B$107,'ZC Curve'!T$9:T$108,,0))^(1/12)-1</f>
        <v>0</v>
      </c>
      <c r="E432" s="57">
        <f t="shared" si="28"/>
        <v>1</v>
      </c>
      <c r="F432" s="57">
        <f t="shared" si="29"/>
        <v>1</v>
      </c>
      <c r="G432" s="58">
        <f t="shared" si="30"/>
        <v>1</v>
      </c>
      <c r="H432" s="129">
        <f>'Table 5 - Liability Cashflows'!AV438</f>
        <v>0</v>
      </c>
    </row>
    <row r="433" spans="1:8" x14ac:dyDescent="0.25">
      <c r="A433" s="123">
        <f t="shared" si="31"/>
        <v>424</v>
      </c>
      <c r="B433" s="77">
        <f>(1+_xlfn.XLOOKUP(INT(($A433-1)/12)+1,'ZC Curve'!$B$8:$B$107,'ZC Curve'!R$9:R$108,,0))^(1/12)-1</f>
        <v>0</v>
      </c>
      <c r="C433" s="77">
        <f>(1+_xlfn.XLOOKUP(INT(($A433-1)/12)+1,'ZC Curve'!$B$8:$B$107,'ZC Curve'!S$9:S$108,,0))^(1/12)-1</f>
        <v>0</v>
      </c>
      <c r="D433" s="77">
        <f>(1+_xlfn.XLOOKUP(INT(($A433-1)/12)+1,'ZC Curve'!$B$8:$B$107,'ZC Curve'!T$9:T$108,,0))^(1/12)-1</f>
        <v>0</v>
      </c>
      <c r="E433" s="57">
        <f t="shared" si="28"/>
        <v>1</v>
      </c>
      <c r="F433" s="57">
        <f t="shared" si="29"/>
        <v>1</v>
      </c>
      <c r="G433" s="58">
        <f t="shared" si="30"/>
        <v>1</v>
      </c>
      <c r="H433" s="129">
        <f>'Table 5 - Liability Cashflows'!AV439</f>
        <v>0</v>
      </c>
    </row>
    <row r="434" spans="1:8" x14ac:dyDescent="0.25">
      <c r="A434" s="123">
        <f t="shared" si="31"/>
        <v>425</v>
      </c>
      <c r="B434" s="77">
        <f>(1+_xlfn.XLOOKUP(INT(($A434-1)/12)+1,'ZC Curve'!$B$8:$B$107,'ZC Curve'!R$9:R$108,,0))^(1/12)-1</f>
        <v>0</v>
      </c>
      <c r="C434" s="77">
        <f>(1+_xlfn.XLOOKUP(INT(($A434-1)/12)+1,'ZC Curve'!$B$8:$B$107,'ZC Curve'!S$9:S$108,,0))^(1/12)-1</f>
        <v>0</v>
      </c>
      <c r="D434" s="77">
        <f>(1+_xlfn.XLOOKUP(INT(($A434-1)/12)+1,'ZC Curve'!$B$8:$B$107,'ZC Curve'!T$9:T$108,,0))^(1/12)-1</f>
        <v>0</v>
      </c>
      <c r="E434" s="57">
        <f t="shared" si="28"/>
        <v>1</v>
      </c>
      <c r="F434" s="57">
        <f t="shared" si="29"/>
        <v>1</v>
      </c>
      <c r="G434" s="58">
        <f t="shared" si="30"/>
        <v>1</v>
      </c>
      <c r="H434" s="129">
        <f>'Table 5 - Liability Cashflows'!AV440</f>
        <v>0</v>
      </c>
    </row>
    <row r="435" spans="1:8" x14ac:dyDescent="0.25">
      <c r="A435" s="123">
        <f t="shared" si="31"/>
        <v>426</v>
      </c>
      <c r="B435" s="77">
        <f>(1+_xlfn.XLOOKUP(INT(($A435-1)/12)+1,'ZC Curve'!$B$8:$B$107,'ZC Curve'!R$9:R$108,,0))^(1/12)-1</f>
        <v>0</v>
      </c>
      <c r="C435" s="77">
        <f>(1+_xlfn.XLOOKUP(INT(($A435-1)/12)+1,'ZC Curve'!$B$8:$B$107,'ZC Curve'!S$9:S$108,,0))^(1/12)-1</f>
        <v>0</v>
      </c>
      <c r="D435" s="77">
        <f>(1+_xlfn.XLOOKUP(INT(($A435-1)/12)+1,'ZC Curve'!$B$8:$B$107,'ZC Curve'!T$9:T$108,,0))^(1/12)-1</f>
        <v>0</v>
      </c>
      <c r="E435" s="57">
        <f t="shared" si="28"/>
        <v>1</v>
      </c>
      <c r="F435" s="57">
        <f t="shared" si="29"/>
        <v>1</v>
      </c>
      <c r="G435" s="58">
        <f t="shared" si="30"/>
        <v>1</v>
      </c>
      <c r="H435" s="129">
        <f>'Table 5 - Liability Cashflows'!AV441</f>
        <v>0</v>
      </c>
    </row>
    <row r="436" spans="1:8" x14ac:dyDescent="0.25">
      <c r="A436" s="123">
        <f t="shared" si="31"/>
        <v>427</v>
      </c>
      <c r="B436" s="77">
        <f>(1+_xlfn.XLOOKUP(INT(($A436-1)/12)+1,'ZC Curve'!$B$8:$B$107,'ZC Curve'!R$9:R$108,,0))^(1/12)-1</f>
        <v>0</v>
      </c>
      <c r="C436" s="77">
        <f>(1+_xlfn.XLOOKUP(INT(($A436-1)/12)+1,'ZC Curve'!$B$8:$B$107,'ZC Curve'!S$9:S$108,,0))^(1/12)-1</f>
        <v>0</v>
      </c>
      <c r="D436" s="77">
        <f>(1+_xlfn.XLOOKUP(INT(($A436-1)/12)+1,'ZC Curve'!$B$8:$B$107,'ZC Curve'!T$9:T$108,,0))^(1/12)-1</f>
        <v>0</v>
      </c>
      <c r="E436" s="57">
        <f t="shared" si="28"/>
        <v>1</v>
      </c>
      <c r="F436" s="57">
        <f t="shared" si="29"/>
        <v>1</v>
      </c>
      <c r="G436" s="58">
        <f t="shared" si="30"/>
        <v>1</v>
      </c>
      <c r="H436" s="129">
        <f>'Table 5 - Liability Cashflows'!AV442</f>
        <v>0</v>
      </c>
    </row>
    <row r="437" spans="1:8" x14ac:dyDescent="0.25">
      <c r="A437" s="123">
        <f t="shared" si="31"/>
        <v>428</v>
      </c>
      <c r="B437" s="77">
        <f>(1+_xlfn.XLOOKUP(INT(($A437-1)/12)+1,'ZC Curve'!$B$8:$B$107,'ZC Curve'!R$9:R$108,,0))^(1/12)-1</f>
        <v>0</v>
      </c>
      <c r="C437" s="77">
        <f>(1+_xlfn.XLOOKUP(INT(($A437-1)/12)+1,'ZC Curve'!$B$8:$B$107,'ZC Curve'!S$9:S$108,,0))^(1/12)-1</f>
        <v>0</v>
      </c>
      <c r="D437" s="77">
        <f>(1+_xlfn.XLOOKUP(INT(($A437-1)/12)+1,'ZC Curve'!$B$8:$B$107,'ZC Curve'!T$9:T$108,,0))^(1/12)-1</f>
        <v>0</v>
      </c>
      <c r="E437" s="57">
        <f t="shared" si="28"/>
        <v>1</v>
      </c>
      <c r="F437" s="57">
        <f t="shared" si="29"/>
        <v>1</v>
      </c>
      <c r="G437" s="58">
        <f t="shared" si="30"/>
        <v>1</v>
      </c>
      <c r="H437" s="129">
        <f>'Table 5 - Liability Cashflows'!AV443</f>
        <v>0</v>
      </c>
    </row>
    <row r="438" spans="1:8" x14ac:dyDescent="0.25">
      <c r="A438" s="123">
        <f t="shared" si="31"/>
        <v>429</v>
      </c>
      <c r="B438" s="77">
        <f>(1+_xlfn.XLOOKUP(INT(($A438-1)/12)+1,'ZC Curve'!$B$8:$B$107,'ZC Curve'!R$9:R$108,,0))^(1/12)-1</f>
        <v>0</v>
      </c>
      <c r="C438" s="77">
        <f>(1+_xlfn.XLOOKUP(INT(($A438-1)/12)+1,'ZC Curve'!$B$8:$B$107,'ZC Curve'!S$9:S$108,,0))^(1/12)-1</f>
        <v>0</v>
      </c>
      <c r="D438" s="77">
        <f>(1+_xlfn.XLOOKUP(INT(($A438-1)/12)+1,'ZC Curve'!$B$8:$B$107,'ZC Curve'!T$9:T$108,,0))^(1/12)-1</f>
        <v>0</v>
      </c>
      <c r="E438" s="57">
        <f t="shared" si="28"/>
        <v>1</v>
      </c>
      <c r="F438" s="57">
        <f t="shared" si="29"/>
        <v>1</v>
      </c>
      <c r="G438" s="58">
        <f t="shared" si="30"/>
        <v>1</v>
      </c>
      <c r="H438" s="129">
        <f>'Table 5 - Liability Cashflows'!AV444</f>
        <v>0</v>
      </c>
    </row>
    <row r="439" spans="1:8" x14ac:dyDescent="0.25">
      <c r="A439" s="123">
        <f t="shared" si="31"/>
        <v>430</v>
      </c>
      <c r="B439" s="77">
        <f>(1+_xlfn.XLOOKUP(INT(($A439-1)/12)+1,'ZC Curve'!$B$8:$B$107,'ZC Curve'!R$9:R$108,,0))^(1/12)-1</f>
        <v>0</v>
      </c>
      <c r="C439" s="77">
        <f>(1+_xlfn.XLOOKUP(INT(($A439-1)/12)+1,'ZC Curve'!$B$8:$B$107,'ZC Curve'!S$9:S$108,,0))^(1/12)-1</f>
        <v>0</v>
      </c>
      <c r="D439" s="77">
        <f>(1+_xlfn.XLOOKUP(INT(($A439-1)/12)+1,'ZC Curve'!$B$8:$B$107,'ZC Curve'!T$9:T$108,,0))^(1/12)-1</f>
        <v>0</v>
      </c>
      <c r="E439" s="57">
        <f t="shared" si="28"/>
        <v>1</v>
      </c>
      <c r="F439" s="57">
        <f t="shared" si="29"/>
        <v>1</v>
      </c>
      <c r="G439" s="58">
        <f t="shared" si="30"/>
        <v>1</v>
      </c>
      <c r="H439" s="129">
        <f>'Table 5 - Liability Cashflows'!AV445</f>
        <v>0</v>
      </c>
    </row>
    <row r="440" spans="1:8" x14ac:dyDescent="0.25">
      <c r="A440" s="123">
        <f t="shared" si="31"/>
        <v>431</v>
      </c>
      <c r="B440" s="77">
        <f>(1+_xlfn.XLOOKUP(INT(($A440-1)/12)+1,'ZC Curve'!$B$8:$B$107,'ZC Curve'!R$9:R$108,,0))^(1/12)-1</f>
        <v>0</v>
      </c>
      <c r="C440" s="77">
        <f>(1+_xlfn.XLOOKUP(INT(($A440-1)/12)+1,'ZC Curve'!$B$8:$B$107,'ZC Curve'!S$9:S$108,,0))^(1/12)-1</f>
        <v>0</v>
      </c>
      <c r="D440" s="77">
        <f>(1+_xlfn.XLOOKUP(INT(($A440-1)/12)+1,'ZC Curve'!$B$8:$B$107,'ZC Curve'!T$9:T$108,,0))^(1/12)-1</f>
        <v>0</v>
      </c>
      <c r="E440" s="57">
        <f t="shared" si="28"/>
        <v>1</v>
      </c>
      <c r="F440" s="57">
        <f t="shared" si="29"/>
        <v>1</v>
      </c>
      <c r="G440" s="58">
        <f t="shared" si="30"/>
        <v>1</v>
      </c>
      <c r="H440" s="129">
        <f>'Table 5 - Liability Cashflows'!AV446</f>
        <v>0</v>
      </c>
    </row>
    <row r="441" spans="1:8" x14ac:dyDescent="0.25">
      <c r="A441" s="123">
        <f t="shared" si="31"/>
        <v>432</v>
      </c>
      <c r="B441" s="77">
        <f>(1+_xlfn.XLOOKUP(INT(($A441-1)/12)+1,'ZC Curve'!$B$8:$B$107,'ZC Curve'!R$9:R$108,,0))^(1/12)-1</f>
        <v>0</v>
      </c>
      <c r="C441" s="77">
        <f>(1+_xlfn.XLOOKUP(INT(($A441-1)/12)+1,'ZC Curve'!$B$8:$B$107,'ZC Curve'!S$9:S$108,,0))^(1/12)-1</f>
        <v>0</v>
      </c>
      <c r="D441" s="77">
        <f>(1+_xlfn.XLOOKUP(INT(($A441-1)/12)+1,'ZC Curve'!$B$8:$B$107,'ZC Curve'!T$9:T$108,,0))^(1/12)-1</f>
        <v>0</v>
      </c>
      <c r="E441" s="57">
        <f t="shared" si="28"/>
        <v>1</v>
      </c>
      <c r="F441" s="57">
        <f t="shared" si="29"/>
        <v>1</v>
      </c>
      <c r="G441" s="58">
        <f t="shared" si="30"/>
        <v>1</v>
      </c>
      <c r="H441" s="129">
        <f>'Table 5 - Liability Cashflows'!AV447</f>
        <v>0</v>
      </c>
    </row>
    <row r="442" spans="1:8" x14ac:dyDescent="0.25">
      <c r="A442" s="123">
        <f t="shared" si="31"/>
        <v>433</v>
      </c>
      <c r="B442" s="77">
        <f>(1+_xlfn.XLOOKUP(INT(($A442-1)/12)+1,'ZC Curve'!$B$8:$B$107,'ZC Curve'!R$9:R$108,,0))^(1/12)-1</f>
        <v>0</v>
      </c>
      <c r="C442" s="77">
        <f>(1+_xlfn.XLOOKUP(INT(($A442-1)/12)+1,'ZC Curve'!$B$8:$B$107,'ZC Curve'!S$9:S$108,,0))^(1/12)-1</f>
        <v>0</v>
      </c>
      <c r="D442" s="77">
        <f>(1+_xlfn.XLOOKUP(INT(($A442-1)/12)+1,'ZC Curve'!$B$8:$B$107,'ZC Curve'!T$9:T$108,,0))^(1/12)-1</f>
        <v>0</v>
      </c>
      <c r="E442" s="57">
        <f t="shared" si="28"/>
        <v>1</v>
      </c>
      <c r="F442" s="57">
        <f t="shared" si="29"/>
        <v>1</v>
      </c>
      <c r="G442" s="58">
        <f t="shared" si="30"/>
        <v>1</v>
      </c>
      <c r="H442" s="129">
        <f>'Table 5 - Liability Cashflows'!AV448</f>
        <v>0</v>
      </c>
    </row>
    <row r="443" spans="1:8" x14ac:dyDescent="0.25">
      <c r="A443" s="123">
        <f t="shared" si="31"/>
        <v>434</v>
      </c>
      <c r="B443" s="77">
        <f>(1+_xlfn.XLOOKUP(INT(($A443-1)/12)+1,'ZC Curve'!$B$8:$B$107,'ZC Curve'!R$9:R$108,,0))^(1/12)-1</f>
        <v>0</v>
      </c>
      <c r="C443" s="77">
        <f>(1+_xlfn.XLOOKUP(INT(($A443-1)/12)+1,'ZC Curve'!$B$8:$B$107,'ZC Curve'!S$9:S$108,,0))^(1/12)-1</f>
        <v>0</v>
      </c>
      <c r="D443" s="77">
        <f>(1+_xlfn.XLOOKUP(INT(($A443-1)/12)+1,'ZC Curve'!$B$8:$B$107,'ZC Curve'!T$9:T$108,,0))^(1/12)-1</f>
        <v>0</v>
      </c>
      <c r="E443" s="57">
        <f t="shared" si="28"/>
        <v>1</v>
      </c>
      <c r="F443" s="57">
        <f t="shared" si="29"/>
        <v>1</v>
      </c>
      <c r="G443" s="58">
        <f t="shared" si="30"/>
        <v>1</v>
      </c>
      <c r="H443" s="129">
        <f>'Table 5 - Liability Cashflows'!AV449</f>
        <v>0</v>
      </c>
    </row>
    <row r="444" spans="1:8" x14ac:dyDescent="0.25">
      <c r="A444" s="123">
        <f t="shared" si="31"/>
        <v>435</v>
      </c>
      <c r="B444" s="77">
        <f>(1+_xlfn.XLOOKUP(INT(($A444-1)/12)+1,'ZC Curve'!$B$8:$B$107,'ZC Curve'!R$9:R$108,,0))^(1/12)-1</f>
        <v>0</v>
      </c>
      <c r="C444" s="77">
        <f>(1+_xlfn.XLOOKUP(INT(($A444-1)/12)+1,'ZC Curve'!$B$8:$B$107,'ZC Curve'!S$9:S$108,,0))^(1/12)-1</f>
        <v>0</v>
      </c>
      <c r="D444" s="77">
        <f>(1+_xlfn.XLOOKUP(INT(($A444-1)/12)+1,'ZC Curve'!$B$8:$B$107,'ZC Curve'!T$9:T$108,,0))^(1/12)-1</f>
        <v>0</v>
      </c>
      <c r="E444" s="57">
        <f t="shared" si="28"/>
        <v>1</v>
      </c>
      <c r="F444" s="57">
        <f t="shared" si="29"/>
        <v>1</v>
      </c>
      <c r="G444" s="58">
        <f t="shared" si="30"/>
        <v>1</v>
      </c>
      <c r="H444" s="129">
        <f>'Table 5 - Liability Cashflows'!AV450</f>
        <v>0</v>
      </c>
    </row>
    <row r="445" spans="1:8" x14ac:dyDescent="0.25">
      <c r="A445" s="123">
        <f t="shared" si="31"/>
        <v>436</v>
      </c>
      <c r="B445" s="77">
        <f>(1+_xlfn.XLOOKUP(INT(($A445-1)/12)+1,'ZC Curve'!$B$8:$B$107,'ZC Curve'!R$9:R$108,,0))^(1/12)-1</f>
        <v>0</v>
      </c>
      <c r="C445" s="77">
        <f>(1+_xlfn.XLOOKUP(INT(($A445-1)/12)+1,'ZC Curve'!$B$8:$B$107,'ZC Curve'!S$9:S$108,,0))^(1/12)-1</f>
        <v>0</v>
      </c>
      <c r="D445" s="77">
        <f>(1+_xlfn.XLOOKUP(INT(($A445-1)/12)+1,'ZC Curve'!$B$8:$B$107,'ZC Curve'!T$9:T$108,,0))^(1/12)-1</f>
        <v>0</v>
      </c>
      <c r="E445" s="57">
        <f t="shared" si="28"/>
        <v>1</v>
      </c>
      <c r="F445" s="57">
        <f t="shared" si="29"/>
        <v>1</v>
      </c>
      <c r="G445" s="58">
        <f t="shared" si="30"/>
        <v>1</v>
      </c>
      <c r="H445" s="129">
        <f>'Table 5 - Liability Cashflows'!AV451</f>
        <v>0</v>
      </c>
    </row>
    <row r="446" spans="1:8" x14ac:dyDescent="0.25">
      <c r="A446" s="123">
        <f t="shared" si="31"/>
        <v>437</v>
      </c>
      <c r="B446" s="77">
        <f>(1+_xlfn.XLOOKUP(INT(($A446-1)/12)+1,'ZC Curve'!$B$8:$B$107,'ZC Curve'!R$9:R$108,,0))^(1/12)-1</f>
        <v>0</v>
      </c>
      <c r="C446" s="77">
        <f>(1+_xlfn.XLOOKUP(INT(($A446-1)/12)+1,'ZC Curve'!$B$8:$B$107,'ZC Curve'!S$9:S$108,,0))^(1/12)-1</f>
        <v>0</v>
      </c>
      <c r="D446" s="77">
        <f>(1+_xlfn.XLOOKUP(INT(($A446-1)/12)+1,'ZC Curve'!$B$8:$B$107,'ZC Curve'!T$9:T$108,,0))^(1/12)-1</f>
        <v>0</v>
      </c>
      <c r="E446" s="57">
        <f t="shared" si="28"/>
        <v>1</v>
      </c>
      <c r="F446" s="57">
        <f t="shared" si="29"/>
        <v>1</v>
      </c>
      <c r="G446" s="58">
        <f t="shared" si="30"/>
        <v>1</v>
      </c>
      <c r="H446" s="129">
        <f>'Table 5 - Liability Cashflows'!AV452</f>
        <v>0</v>
      </c>
    </row>
    <row r="447" spans="1:8" x14ac:dyDescent="0.25">
      <c r="A447" s="123">
        <f t="shared" si="31"/>
        <v>438</v>
      </c>
      <c r="B447" s="77">
        <f>(1+_xlfn.XLOOKUP(INT(($A447-1)/12)+1,'ZC Curve'!$B$8:$B$107,'ZC Curve'!R$9:R$108,,0))^(1/12)-1</f>
        <v>0</v>
      </c>
      <c r="C447" s="77">
        <f>(1+_xlfn.XLOOKUP(INT(($A447-1)/12)+1,'ZC Curve'!$B$8:$B$107,'ZC Curve'!S$9:S$108,,0))^(1/12)-1</f>
        <v>0</v>
      </c>
      <c r="D447" s="77">
        <f>(1+_xlfn.XLOOKUP(INT(($A447-1)/12)+1,'ZC Curve'!$B$8:$B$107,'ZC Curve'!T$9:T$108,,0))^(1/12)-1</f>
        <v>0</v>
      </c>
      <c r="E447" s="57">
        <f t="shared" si="28"/>
        <v>1</v>
      </c>
      <c r="F447" s="57">
        <f t="shared" si="29"/>
        <v>1</v>
      </c>
      <c r="G447" s="58">
        <f t="shared" si="30"/>
        <v>1</v>
      </c>
      <c r="H447" s="129">
        <f>'Table 5 - Liability Cashflows'!AV453</f>
        <v>0</v>
      </c>
    </row>
    <row r="448" spans="1:8" x14ac:dyDescent="0.25">
      <c r="A448" s="123">
        <f t="shared" si="31"/>
        <v>439</v>
      </c>
      <c r="B448" s="77">
        <f>(1+_xlfn.XLOOKUP(INT(($A448-1)/12)+1,'ZC Curve'!$B$8:$B$107,'ZC Curve'!R$9:R$108,,0))^(1/12)-1</f>
        <v>0</v>
      </c>
      <c r="C448" s="77">
        <f>(1+_xlfn.XLOOKUP(INT(($A448-1)/12)+1,'ZC Curve'!$B$8:$B$107,'ZC Curve'!S$9:S$108,,0))^(1/12)-1</f>
        <v>0</v>
      </c>
      <c r="D448" s="77">
        <f>(1+_xlfn.XLOOKUP(INT(($A448-1)/12)+1,'ZC Curve'!$B$8:$B$107,'ZC Curve'!T$9:T$108,,0))^(1/12)-1</f>
        <v>0</v>
      </c>
      <c r="E448" s="57">
        <f t="shared" si="28"/>
        <v>1</v>
      </c>
      <c r="F448" s="57">
        <f t="shared" si="29"/>
        <v>1</v>
      </c>
      <c r="G448" s="58">
        <f t="shared" si="30"/>
        <v>1</v>
      </c>
      <c r="H448" s="129">
        <f>'Table 5 - Liability Cashflows'!AV454</f>
        <v>0</v>
      </c>
    </row>
    <row r="449" spans="1:8" x14ac:dyDescent="0.25">
      <c r="A449" s="123">
        <f t="shared" si="31"/>
        <v>440</v>
      </c>
      <c r="B449" s="77">
        <f>(1+_xlfn.XLOOKUP(INT(($A449-1)/12)+1,'ZC Curve'!$B$8:$B$107,'ZC Curve'!R$9:R$108,,0))^(1/12)-1</f>
        <v>0</v>
      </c>
      <c r="C449" s="77">
        <f>(1+_xlfn.XLOOKUP(INT(($A449-1)/12)+1,'ZC Curve'!$B$8:$B$107,'ZC Curve'!S$9:S$108,,0))^(1/12)-1</f>
        <v>0</v>
      </c>
      <c r="D449" s="77">
        <f>(1+_xlfn.XLOOKUP(INT(($A449-1)/12)+1,'ZC Curve'!$B$8:$B$107,'ZC Curve'!T$9:T$108,,0))^(1/12)-1</f>
        <v>0</v>
      </c>
      <c r="E449" s="57">
        <f t="shared" si="28"/>
        <v>1</v>
      </c>
      <c r="F449" s="57">
        <f t="shared" si="29"/>
        <v>1</v>
      </c>
      <c r="G449" s="58">
        <f t="shared" si="30"/>
        <v>1</v>
      </c>
      <c r="H449" s="129">
        <f>'Table 5 - Liability Cashflows'!AV455</f>
        <v>0</v>
      </c>
    </row>
    <row r="450" spans="1:8" x14ac:dyDescent="0.25">
      <c r="A450" s="123">
        <f t="shared" si="31"/>
        <v>441</v>
      </c>
      <c r="B450" s="77">
        <f>(1+_xlfn.XLOOKUP(INT(($A450-1)/12)+1,'ZC Curve'!$B$8:$B$107,'ZC Curve'!R$9:R$108,,0))^(1/12)-1</f>
        <v>0</v>
      </c>
      <c r="C450" s="77">
        <f>(1+_xlfn.XLOOKUP(INT(($A450-1)/12)+1,'ZC Curve'!$B$8:$B$107,'ZC Curve'!S$9:S$108,,0))^(1/12)-1</f>
        <v>0</v>
      </c>
      <c r="D450" s="77">
        <f>(1+_xlfn.XLOOKUP(INT(($A450-1)/12)+1,'ZC Curve'!$B$8:$B$107,'ZC Curve'!T$9:T$108,,0))^(1/12)-1</f>
        <v>0</v>
      </c>
      <c r="E450" s="57">
        <f t="shared" si="28"/>
        <v>1</v>
      </c>
      <c r="F450" s="57">
        <f t="shared" si="29"/>
        <v>1</v>
      </c>
      <c r="G450" s="58">
        <f t="shared" si="30"/>
        <v>1</v>
      </c>
      <c r="H450" s="129">
        <f>'Table 5 - Liability Cashflows'!AV456</f>
        <v>0</v>
      </c>
    </row>
    <row r="451" spans="1:8" x14ac:dyDescent="0.25">
      <c r="A451" s="123">
        <f t="shared" si="31"/>
        <v>442</v>
      </c>
      <c r="B451" s="77">
        <f>(1+_xlfn.XLOOKUP(INT(($A451-1)/12)+1,'ZC Curve'!$B$8:$B$107,'ZC Curve'!R$9:R$108,,0))^(1/12)-1</f>
        <v>0</v>
      </c>
      <c r="C451" s="77">
        <f>(1+_xlfn.XLOOKUP(INT(($A451-1)/12)+1,'ZC Curve'!$B$8:$B$107,'ZC Curve'!S$9:S$108,,0))^(1/12)-1</f>
        <v>0</v>
      </c>
      <c r="D451" s="77">
        <f>(1+_xlfn.XLOOKUP(INT(($A451-1)/12)+1,'ZC Curve'!$B$8:$B$107,'ZC Curve'!T$9:T$108,,0))^(1/12)-1</f>
        <v>0</v>
      </c>
      <c r="E451" s="57">
        <f t="shared" si="28"/>
        <v>1</v>
      </c>
      <c r="F451" s="57">
        <f t="shared" si="29"/>
        <v>1</v>
      </c>
      <c r="G451" s="58">
        <f t="shared" si="30"/>
        <v>1</v>
      </c>
      <c r="H451" s="129">
        <f>'Table 5 - Liability Cashflows'!AV457</f>
        <v>0</v>
      </c>
    </row>
    <row r="452" spans="1:8" x14ac:dyDescent="0.25">
      <c r="A452" s="123">
        <f t="shared" si="31"/>
        <v>443</v>
      </c>
      <c r="B452" s="77">
        <f>(1+_xlfn.XLOOKUP(INT(($A452-1)/12)+1,'ZC Curve'!$B$8:$B$107,'ZC Curve'!R$9:R$108,,0))^(1/12)-1</f>
        <v>0</v>
      </c>
      <c r="C452" s="77">
        <f>(1+_xlfn.XLOOKUP(INT(($A452-1)/12)+1,'ZC Curve'!$B$8:$B$107,'ZC Curve'!S$9:S$108,,0))^(1/12)-1</f>
        <v>0</v>
      </c>
      <c r="D452" s="77">
        <f>(1+_xlfn.XLOOKUP(INT(($A452-1)/12)+1,'ZC Curve'!$B$8:$B$107,'ZC Curve'!T$9:T$108,,0))^(1/12)-1</f>
        <v>0</v>
      </c>
      <c r="E452" s="57">
        <f t="shared" si="28"/>
        <v>1</v>
      </c>
      <c r="F452" s="57">
        <f t="shared" si="29"/>
        <v>1</v>
      </c>
      <c r="G452" s="58">
        <f t="shared" si="30"/>
        <v>1</v>
      </c>
      <c r="H452" s="129">
        <f>'Table 5 - Liability Cashflows'!AV458</f>
        <v>0</v>
      </c>
    </row>
    <row r="453" spans="1:8" x14ac:dyDescent="0.25">
      <c r="A453" s="123">
        <f t="shared" si="31"/>
        <v>444</v>
      </c>
      <c r="B453" s="77">
        <f>(1+_xlfn.XLOOKUP(INT(($A453-1)/12)+1,'ZC Curve'!$B$8:$B$107,'ZC Curve'!R$9:R$108,,0))^(1/12)-1</f>
        <v>0</v>
      </c>
      <c r="C453" s="77">
        <f>(1+_xlfn.XLOOKUP(INT(($A453-1)/12)+1,'ZC Curve'!$B$8:$B$107,'ZC Curve'!S$9:S$108,,0))^(1/12)-1</f>
        <v>0</v>
      </c>
      <c r="D453" s="77">
        <f>(1+_xlfn.XLOOKUP(INT(($A453-1)/12)+1,'ZC Curve'!$B$8:$B$107,'ZC Curve'!T$9:T$108,,0))^(1/12)-1</f>
        <v>0</v>
      </c>
      <c r="E453" s="57">
        <f t="shared" si="28"/>
        <v>1</v>
      </c>
      <c r="F453" s="57">
        <f t="shared" si="29"/>
        <v>1</v>
      </c>
      <c r="G453" s="58">
        <f t="shared" si="30"/>
        <v>1</v>
      </c>
      <c r="H453" s="129">
        <f>'Table 5 - Liability Cashflows'!AV459</f>
        <v>0</v>
      </c>
    </row>
    <row r="454" spans="1:8" x14ac:dyDescent="0.25">
      <c r="A454" s="123">
        <f t="shared" si="31"/>
        <v>445</v>
      </c>
      <c r="B454" s="77">
        <f>(1+_xlfn.XLOOKUP(INT(($A454-1)/12)+1,'ZC Curve'!$B$8:$B$107,'ZC Curve'!R$9:R$108,,0))^(1/12)-1</f>
        <v>0</v>
      </c>
      <c r="C454" s="77">
        <f>(1+_xlfn.XLOOKUP(INT(($A454-1)/12)+1,'ZC Curve'!$B$8:$B$107,'ZC Curve'!S$9:S$108,,0))^(1/12)-1</f>
        <v>0</v>
      </c>
      <c r="D454" s="77">
        <f>(1+_xlfn.XLOOKUP(INT(($A454-1)/12)+1,'ZC Curve'!$B$8:$B$107,'ZC Curve'!T$9:T$108,,0))^(1/12)-1</f>
        <v>0</v>
      </c>
      <c r="E454" s="57">
        <f t="shared" si="28"/>
        <v>1</v>
      </c>
      <c r="F454" s="57">
        <f t="shared" si="29"/>
        <v>1</v>
      </c>
      <c r="G454" s="58">
        <f t="shared" si="30"/>
        <v>1</v>
      </c>
      <c r="H454" s="129">
        <f>'Table 5 - Liability Cashflows'!AV460</f>
        <v>0</v>
      </c>
    </row>
    <row r="455" spans="1:8" x14ac:dyDescent="0.25">
      <c r="A455" s="123">
        <f t="shared" si="31"/>
        <v>446</v>
      </c>
      <c r="B455" s="77">
        <f>(1+_xlfn.XLOOKUP(INT(($A455-1)/12)+1,'ZC Curve'!$B$8:$B$107,'ZC Curve'!R$9:R$108,,0))^(1/12)-1</f>
        <v>0</v>
      </c>
      <c r="C455" s="77">
        <f>(1+_xlfn.XLOOKUP(INT(($A455-1)/12)+1,'ZC Curve'!$B$8:$B$107,'ZC Curve'!S$9:S$108,,0))^(1/12)-1</f>
        <v>0</v>
      </c>
      <c r="D455" s="77">
        <f>(1+_xlfn.XLOOKUP(INT(($A455-1)/12)+1,'ZC Curve'!$B$8:$B$107,'ZC Curve'!T$9:T$108,,0))^(1/12)-1</f>
        <v>0</v>
      </c>
      <c r="E455" s="57">
        <f t="shared" si="28"/>
        <v>1</v>
      </c>
      <c r="F455" s="57">
        <f t="shared" si="29"/>
        <v>1</v>
      </c>
      <c r="G455" s="58">
        <f t="shared" si="30"/>
        <v>1</v>
      </c>
      <c r="H455" s="129">
        <f>'Table 5 - Liability Cashflows'!AV461</f>
        <v>0</v>
      </c>
    </row>
    <row r="456" spans="1:8" x14ac:dyDescent="0.25">
      <c r="A456" s="123">
        <f t="shared" si="31"/>
        <v>447</v>
      </c>
      <c r="B456" s="77">
        <f>(1+_xlfn.XLOOKUP(INT(($A456-1)/12)+1,'ZC Curve'!$B$8:$B$107,'ZC Curve'!R$9:R$108,,0))^(1/12)-1</f>
        <v>0</v>
      </c>
      <c r="C456" s="77">
        <f>(1+_xlfn.XLOOKUP(INT(($A456-1)/12)+1,'ZC Curve'!$B$8:$B$107,'ZC Curve'!S$9:S$108,,0))^(1/12)-1</f>
        <v>0</v>
      </c>
      <c r="D456" s="77">
        <f>(1+_xlfn.XLOOKUP(INT(($A456-1)/12)+1,'ZC Curve'!$B$8:$B$107,'ZC Curve'!T$9:T$108,,0))^(1/12)-1</f>
        <v>0</v>
      </c>
      <c r="E456" s="57">
        <f t="shared" si="28"/>
        <v>1</v>
      </c>
      <c r="F456" s="57">
        <f t="shared" si="29"/>
        <v>1</v>
      </c>
      <c r="G456" s="58">
        <f t="shared" si="30"/>
        <v>1</v>
      </c>
      <c r="H456" s="129">
        <f>'Table 5 - Liability Cashflows'!AV462</f>
        <v>0</v>
      </c>
    </row>
    <row r="457" spans="1:8" x14ac:dyDescent="0.25">
      <c r="A457" s="123">
        <f t="shared" si="31"/>
        <v>448</v>
      </c>
      <c r="B457" s="77">
        <f>(1+_xlfn.XLOOKUP(INT(($A457-1)/12)+1,'ZC Curve'!$B$8:$B$107,'ZC Curve'!R$9:R$108,,0))^(1/12)-1</f>
        <v>0</v>
      </c>
      <c r="C457" s="77">
        <f>(1+_xlfn.XLOOKUP(INT(($A457-1)/12)+1,'ZC Curve'!$B$8:$B$107,'ZC Curve'!S$9:S$108,,0))^(1/12)-1</f>
        <v>0</v>
      </c>
      <c r="D457" s="77">
        <f>(1+_xlfn.XLOOKUP(INT(($A457-1)/12)+1,'ZC Curve'!$B$8:$B$107,'ZC Curve'!T$9:T$108,,0))^(1/12)-1</f>
        <v>0</v>
      </c>
      <c r="E457" s="57">
        <f t="shared" si="28"/>
        <v>1</v>
      </c>
      <c r="F457" s="57">
        <f t="shared" si="29"/>
        <v>1</v>
      </c>
      <c r="G457" s="58">
        <f t="shared" si="30"/>
        <v>1</v>
      </c>
      <c r="H457" s="129">
        <f>'Table 5 - Liability Cashflows'!AV463</f>
        <v>0</v>
      </c>
    </row>
    <row r="458" spans="1:8" x14ac:dyDescent="0.25">
      <c r="A458" s="123">
        <f t="shared" si="31"/>
        <v>449</v>
      </c>
      <c r="B458" s="77">
        <f>(1+_xlfn.XLOOKUP(INT(($A458-1)/12)+1,'ZC Curve'!$B$8:$B$107,'ZC Curve'!R$9:R$108,,0))^(1/12)-1</f>
        <v>0</v>
      </c>
      <c r="C458" s="77">
        <f>(1+_xlfn.XLOOKUP(INT(($A458-1)/12)+1,'ZC Curve'!$B$8:$B$107,'ZC Curve'!S$9:S$108,,0))^(1/12)-1</f>
        <v>0</v>
      </c>
      <c r="D458" s="77">
        <f>(1+_xlfn.XLOOKUP(INT(($A458-1)/12)+1,'ZC Curve'!$B$8:$B$107,'ZC Curve'!T$9:T$108,,0))^(1/12)-1</f>
        <v>0</v>
      </c>
      <c r="E458" s="57">
        <f t="shared" si="28"/>
        <v>1</v>
      </c>
      <c r="F458" s="57">
        <f t="shared" si="29"/>
        <v>1</v>
      </c>
      <c r="G458" s="58">
        <f t="shared" si="30"/>
        <v>1</v>
      </c>
      <c r="H458" s="129">
        <f>'Table 5 - Liability Cashflows'!AV464</f>
        <v>0</v>
      </c>
    </row>
    <row r="459" spans="1:8" x14ac:dyDescent="0.25">
      <c r="A459" s="123">
        <f t="shared" si="31"/>
        <v>450</v>
      </c>
      <c r="B459" s="77">
        <f>(1+_xlfn.XLOOKUP(INT(($A459-1)/12)+1,'ZC Curve'!$B$8:$B$107,'ZC Curve'!R$9:R$108,,0))^(1/12)-1</f>
        <v>0</v>
      </c>
      <c r="C459" s="77">
        <f>(1+_xlfn.XLOOKUP(INT(($A459-1)/12)+1,'ZC Curve'!$B$8:$B$107,'ZC Curve'!S$9:S$108,,0))^(1/12)-1</f>
        <v>0</v>
      </c>
      <c r="D459" s="77">
        <f>(1+_xlfn.XLOOKUP(INT(($A459-1)/12)+1,'ZC Curve'!$B$8:$B$107,'ZC Curve'!T$9:T$108,,0))^(1/12)-1</f>
        <v>0</v>
      </c>
      <c r="E459" s="57">
        <f t="shared" si="28"/>
        <v>1</v>
      </c>
      <c r="F459" s="57">
        <f t="shared" si="29"/>
        <v>1</v>
      </c>
      <c r="G459" s="58">
        <f t="shared" si="30"/>
        <v>1</v>
      </c>
      <c r="H459" s="129">
        <f>'Table 5 - Liability Cashflows'!AV465</f>
        <v>0</v>
      </c>
    </row>
    <row r="460" spans="1:8" x14ac:dyDescent="0.25">
      <c r="A460" s="123">
        <f t="shared" si="31"/>
        <v>451</v>
      </c>
      <c r="B460" s="77">
        <f>(1+_xlfn.XLOOKUP(INT(($A460-1)/12)+1,'ZC Curve'!$B$8:$B$107,'ZC Curve'!R$9:R$108,,0))^(1/12)-1</f>
        <v>0</v>
      </c>
      <c r="C460" s="77">
        <f>(1+_xlfn.XLOOKUP(INT(($A460-1)/12)+1,'ZC Curve'!$B$8:$B$107,'ZC Curve'!S$9:S$108,,0))^(1/12)-1</f>
        <v>0</v>
      </c>
      <c r="D460" s="77">
        <f>(1+_xlfn.XLOOKUP(INT(($A460-1)/12)+1,'ZC Curve'!$B$8:$B$107,'ZC Curve'!T$9:T$108,,0))^(1/12)-1</f>
        <v>0</v>
      </c>
      <c r="E460" s="57">
        <f t="shared" ref="E460:E523" si="32">E459/(1+B460)</f>
        <v>1</v>
      </c>
      <c r="F460" s="57">
        <f t="shared" ref="F460:F523" si="33">F459/(1+C460)</f>
        <v>1</v>
      </c>
      <c r="G460" s="58">
        <f t="shared" ref="G460:G523" si="34">G459/(1+D460)</f>
        <v>1</v>
      </c>
      <c r="H460" s="129">
        <f>'Table 5 - Liability Cashflows'!AV466</f>
        <v>0</v>
      </c>
    </row>
    <row r="461" spans="1:8" x14ac:dyDescent="0.25">
      <c r="A461" s="123">
        <f t="shared" si="31"/>
        <v>452</v>
      </c>
      <c r="B461" s="77">
        <f>(1+_xlfn.XLOOKUP(INT(($A461-1)/12)+1,'ZC Curve'!$B$8:$B$107,'ZC Curve'!R$9:R$108,,0))^(1/12)-1</f>
        <v>0</v>
      </c>
      <c r="C461" s="77">
        <f>(1+_xlfn.XLOOKUP(INT(($A461-1)/12)+1,'ZC Curve'!$B$8:$B$107,'ZC Curve'!S$9:S$108,,0))^(1/12)-1</f>
        <v>0</v>
      </c>
      <c r="D461" s="77">
        <f>(1+_xlfn.XLOOKUP(INT(($A461-1)/12)+1,'ZC Curve'!$B$8:$B$107,'ZC Curve'!T$9:T$108,,0))^(1/12)-1</f>
        <v>0</v>
      </c>
      <c r="E461" s="57">
        <f t="shared" si="32"/>
        <v>1</v>
      </c>
      <c r="F461" s="57">
        <f t="shared" si="33"/>
        <v>1</v>
      </c>
      <c r="G461" s="58">
        <f t="shared" si="34"/>
        <v>1</v>
      </c>
      <c r="H461" s="129">
        <f>'Table 5 - Liability Cashflows'!AV467</f>
        <v>0</v>
      </c>
    </row>
    <row r="462" spans="1:8" x14ac:dyDescent="0.25">
      <c r="A462" s="123">
        <f t="shared" si="31"/>
        <v>453</v>
      </c>
      <c r="B462" s="77">
        <f>(1+_xlfn.XLOOKUP(INT(($A462-1)/12)+1,'ZC Curve'!$B$8:$B$107,'ZC Curve'!R$9:R$108,,0))^(1/12)-1</f>
        <v>0</v>
      </c>
      <c r="C462" s="77">
        <f>(1+_xlfn.XLOOKUP(INT(($A462-1)/12)+1,'ZC Curve'!$B$8:$B$107,'ZC Curve'!S$9:S$108,,0))^(1/12)-1</f>
        <v>0</v>
      </c>
      <c r="D462" s="77">
        <f>(1+_xlfn.XLOOKUP(INT(($A462-1)/12)+1,'ZC Curve'!$B$8:$B$107,'ZC Curve'!T$9:T$108,,0))^(1/12)-1</f>
        <v>0</v>
      </c>
      <c r="E462" s="57">
        <f t="shared" si="32"/>
        <v>1</v>
      </c>
      <c r="F462" s="57">
        <f t="shared" si="33"/>
        <v>1</v>
      </c>
      <c r="G462" s="58">
        <f t="shared" si="34"/>
        <v>1</v>
      </c>
      <c r="H462" s="129">
        <f>'Table 5 - Liability Cashflows'!AV468</f>
        <v>0</v>
      </c>
    </row>
    <row r="463" spans="1:8" x14ac:dyDescent="0.25">
      <c r="A463" s="123">
        <f t="shared" si="31"/>
        <v>454</v>
      </c>
      <c r="B463" s="77">
        <f>(1+_xlfn.XLOOKUP(INT(($A463-1)/12)+1,'ZC Curve'!$B$8:$B$107,'ZC Curve'!R$9:R$108,,0))^(1/12)-1</f>
        <v>0</v>
      </c>
      <c r="C463" s="77">
        <f>(1+_xlfn.XLOOKUP(INT(($A463-1)/12)+1,'ZC Curve'!$B$8:$B$107,'ZC Curve'!S$9:S$108,,0))^(1/12)-1</f>
        <v>0</v>
      </c>
      <c r="D463" s="77">
        <f>(1+_xlfn.XLOOKUP(INT(($A463-1)/12)+1,'ZC Curve'!$B$8:$B$107,'ZC Curve'!T$9:T$108,,0))^(1/12)-1</f>
        <v>0</v>
      </c>
      <c r="E463" s="57">
        <f t="shared" si="32"/>
        <v>1</v>
      </c>
      <c r="F463" s="57">
        <f t="shared" si="33"/>
        <v>1</v>
      </c>
      <c r="G463" s="58">
        <f t="shared" si="34"/>
        <v>1</v>
      </c>
      <c r="H463" s="129">
        <f>'Table 5 - Liability Cashflows'!AV469</f>
        <v>0</v>
      </c>
    </row>
    <row r="464" spans="1:8" x14ac:dyDescent="0.25">
      <c r="A464" s="123">
        <f t="shared" si="31"/>
        <v>455</v>
      </c>
      <c r="B464" s="77">
        <f>(1+_xlfn.XLOOKUP(INT(($A464-1)/12)+1,'ZC Curve'!$B$8:$B$107,'ZC Curve'!R$9:R$108,,0))^(1/12)-1</f>
        <v>0</v>
      </c>
      <c r="C464" s="77">
        <f>(1+_xlfn.XLOOKUP(INT(($A464-1)/12)+1,'ZC Curve'!$B$8:$B$107,'ZC Curve'!S$9:S$108,,0))^(1/12)-1</f>
        <v>0</v>
      </c>
      <c r="D464" s="77">
        <f>(1+_xlfn.XLOOKUP(INT(($A464-1)/12)+1,'ZC Curve'!$B$8:$B$107,'ZC Curve'!T$9:T$108,,0))^(1/12)-1</f>
        <v>0</v>
      </c>
      <c r="E464" s="57">
        <f t="shared" si="32"/>
        <v>1</v>
      </c>
      <c r="F464" s="57">
        <f t="shared" si="33"/>
        <v>1</v>
      </c>
      <c r="G464" s="58">
        <f t="shared" si="34"/>
        <v>1</v>
      </c>
      <c r="H464" s="129">
        <f>'Table 5 - Liability Cashflows'!AV470</f>
        <v>0</v>
      </c>
    </row>
    <row r="465" spans="1:8" x14ac:dyDescent="0.25">
      <c r="A465" s="123">
        <f t="shared" si="31"/>
        <v>456</v>
      </c>
      <c r="B465" s="77">
        <f>(1+_xlfn.XLOOKUP(INT(($A465-1)/12)+1,'ZC Curve'!$B$8:$B$107,'ZC Curve'!R$9:R$108,,0))^(1/12)-1</f>
        <v>0</v>
      </c>
      <c r="C465" s="77">
        <f>(1+_xlfn.XLOOKUP(INT(($A465-1)/12)+1,'ZC Curve'!$B$8:$B$107,'ZC Curve'!S$9:S$108,,0))^(1/12)-1</f>
        <v>0</v>
      </c>
      <c r="D465" s="77">
        <f>(1+_xlfn.XLOOKUP(INT(($A465-1)/12)+1,'ZC Curve'!$B$8:$B$107,'ZC Curve'!T$9:T$108,,0))^(1/12)-1</f>
        <v>0</v>
      </c>
      <c r="E465" s="57">
        <f t="shared" si="32"/>
        <v>1</v>
      </c>
      <c r="F465" s="57">
        <f t="shared" si="33"/>
        <v>1</v>
      </c>
      <c r="G465" s="58">
        <f t="shared" si="34"/>
        <v>1</v>
      </c>
      <c r="H465" s="129">
        <f>'Table 5 - Liability Cashflows'!AV471</f>
        <v>0</v>
      </c>
    </row>
    <row r="466" spans="1:8" x14ac:dyDescent="0.25">
      <c r="A466" s="123">
        <f t="shared" si="31"/>
        <v>457</v>
      </c>
      <c r="B466" s="77">
        <f>(1+_xlfn.XLOOKUP(INT(($A466-1)/12)+1,'ZC Curve'!$B$8:$B$107,'ZC Curve'!R$9:R$108,,0))^(1/12)-1</f>
        <v>0</v>
      </c>
      <c r="C466" s="77">
        <f>(1+_xlfn.XLOOKUP(INT(($A466-1)/12)+1,'ZC Curve'!$B$8:$B$107,'ZC Curve'!S$9:S$108,,0))^(1/12)-1</f>
        <v>0</v>
      </c>
      <c r="D466" s="77">
        <f>(1+_xlfn.XLOOKUP(INT(($A466-1)/12)+1,'ZC Curve'!$B$8:$B$107,'ZC Curve'!T$9:T$108,,0))^(1/12)-1</f>
        <v>0</v>
      </c>
      <c r="E466" s="57">
        <f t="shared" si="32"/>
        <v>1</v>
      </c>
      <c r="F466" s="57">
        <f t="shared" si="33"/>
        <v>1</v>
      </c>
      <c r="G466" s="58">
        <f t="shared" si="34"/>
        <v>1</v>
      </c>
      <c r="H466" s="129">
        <f>'Table 5 - Liability Cashflows'!AV472</f>
        <v>0</v>
      </c>
    </row>
    <row r="467" spans="1:8" x14ac:dyDescent="0.25">
      <c r="A467" s="123">
        <f t="shared" si="31"/>
        <v>458</v>
      </c>
      <c r="B467" s="77">
        <f>(1+_xlfn.XLOOKUP(INT(($A467-1)/12)+1,'ZC Curve'!$B$8:$B$107,'ZC Curve'!R$9:R$108,,0))^(1/12)-1</f>
        <v>0</v>
      </c>
      <c r="C467" s="77">
        <f>(1+_xlfn.XLOOKUP(INT(($A467-1)/12)+1,'ZC Curve'!$B$8:$B$107,'ZC Curve'!S$9:S$108,,0))^(1/12)-1</f>
        <v>0</v>
      </c>
      <c r="D467" s="77">
        <f>(1+_xlfn.XLOOKUP(INT(($A467-1)/12)+1,'ZC Curve'!$B$8:$B$107,'ZC Curve'!T$9:T$108,,0))^(1/12)-1</f>
        <v>0</v>
      </c>
      <c r="E467" s="57">
        <f t="shared" si="32"/>
        <v>1</v>
      </c>
      <c r="F467" s="57">
        <f t="shared" si="33"/>
        <v>1</v>
      </c>
      <c r="G467" s="58">
        <f t="shared" si="34"/>
        <v>1</v>
      </c>
      <c r="H467" s="129">
        <f>'Table 5 - Liability Cashflows'!AV473</f>
        <v>0</v>
      </c>
    </row>
    <row r="468" spans="1:8" x14ac:dyDescent="0.25">
      <c r="A468" s="123">
        <f t="shared" si="31"/>
        <v>459</v>
      </c>
      <c r="B468" s="77">
        <f>(1+_xlfn.XLOOKUP(INT(($A468-1)/12)+1,'ZC Curve'!$B$8:$B$107,'ZC Curve'!R$9:R$108,,0))^(1/12)-1</f>
        <v>0</v>
      </c>
      <c r="C468" s="77">
        <f>(1+_xlfn.XLOOKUP(INT(($A468-1)/12)+1,'ZC Curve'!$B$8:$B$107,'ZC Curve'!S$9:S$108,,0))^(1/12)-1</f>
        <v>0</v>
      </c>
      <c r="D468" s="77">
        <f>(1+_xlfn.XLOOKUP(INT(($A468-1)/12)+1,'ZC Curve'!$B$8:$B$107,'ZC Curve'!T$9:T$108,,0))^(1/12)-1</f>
        <v>0</v>
      </c>
      <c r="E468" s="57">
        <f t="shared" si="32"/>
        <v>1</v>
      </c>
      <c r="F468" s="57">
        <f t="shared" si="33"/>
        <v>1</v>
      </c>
      <c r="G468" s="58">
        <f t="shared" si="34"/>
        <v>1</v>
      </c>
      <c r="H468" s="129">
        <f>'Table 5 - Liability Cashflows'!AV474</f>
        <v>0</v>
      </c>
    </row>
    <row r="469" spans="1:8" x14ac:dyDescent="0.25">
      <c r="A469" s="123">
        <f t="shared" si="31"/>
        <v>460</v>
      </c>
      <c r="B469" s="77">
        <f>(1+_xlfn.XLOOKUP(INT(($A469-1)/12)+1,'ZC Curve'!$B$8:$B$107,'ZC Curve'!R$9:R$108,,0))^(1/12)-1</f>
        <v>0</v>
      </c>
      <c r="C469" s="77">
        <f>(1+_xlfn.XLOOKUP(INT(($A469-1)/12)+1,'ZC Curve'!$B$8:$B$107,'ZC Curve'!S$9:S$108,,0))^(1/12)-1</f>
        <v>0</v>
      </c>
      <c r="D469" s="77">
        <f>(1+_xlfn.XLOOKUP(INT(($A469-1)/12)+1,'ZC Curve'!$B$8:$B$107,'ZC Curve'!T$9:T$108,,0))^(1/12)-1</f>
        <v>0</v>
      </c>
      <c r="E469" s="57">
        <f t="shared" si="32"/>
        <v>1</v>
      </c>
      <c r="F469" s="57">
        <f t="shared" si="33"/>
        <v>1</v>
      </c>
      <c r="G469" s="58">
        <f t="shared" si="34"/>
        <v>1</v>
      </c>
      <c r="H469" s="129">
        <f>'Table 5 - Liability Cashflows'!AV475</f>
        <v>0</v>
      </c>
    </row>
    <row r="470" spans="1:8" x14ac:dyDescent="0.25">
      <c r="A470" s="123">
        <f t="shared" ref="A470:A533" si="35">A469+1</f>
        <v>461</v>
      </c>
      <c r="B470" s="77">
        <f>(1+_xlfn.XLOOKUP(INT(($A470-1)/12)+1,'ZC Curve'!$B$8:$B$107,'ZC Curve'!R$9:R$108,,0))^(1/12)-1</f>
        <v>0</v>
      </c>
      <c r="C470" s="77">
        <f>(1+_xlfn.XLOOKUP(INT(($A470-1)/12)+1,'ZC Curve'!$B$8:$B$107,'ZC Curve'!S$9:S$108,,0))^(1/12)-1</f>
        <v>0</v>
      </c>
      <c r="D470" s="77">
        <f>(1+_xlfn.XLOOKUP(INT(($A470-1)/12)+1,'ZC Curve'!$B$8:$B$107,'ZC Curve'!T$9:T$108,,0))^(1/12)-1</f>
        <v>0</v>
      </c>
      <c r="E470" s="57">
        <f t="shared" si="32"/>
        <v>1</v>
      </c>
      <c r="F470" s="57">
        <f t="shared" si="33"/>
        <v>1</v>
      </c>
      <c r="G470" s="58">
        <f t="shared" si="34"/>
        <v>1</v>
      </c>
      <c r="H470" s="129">
        <f>'Table 5 - Liability Cashflows'!AV476</f>
        <v>0</v>
      </c>
    </row>
    <row r="471" spans="1:8" x14ac:dyDescent="0.25">
      <c r="A471" s="123">
        <f t="shared" si="35"/>
        <v>462</v>
      </c>
      <c r="B471" s="77">
        <f>(1+_xlfn.XLOOKUP(INT(($A471-1)/12)+1,'ZC Curve'!$B$8:$B$107,'ZC Curve'!R$9:R$108,,0))^(1/12)-1</f>
        <v>0</v>
      </c>
      <c r="C471" s="77">
        <f>(1+_xlfn.XLOOKUP(INT(($A471-1)/12)+1,'ZC Curve'!$B$8:$B$107,'ZC Curve'!S$9:S$108,,0))^(1/12)-1</f>
        <v>0</v>
      </c>
      <c r="D471" s="77">
        <f>(1+_xlfn.XLOOKUP(INT(($A471-1)/12)+1,'ZC Curve'!$B$8:$B$107,'ZC Curve'!T$9:T$108,,0))^(1/12)-1</f>
        <v>0</v>
      </c>
      <c r="E471" s="57">
        <f t="shared" si="32"/>
        <v>1</v>
      </c>
      <c r="F471" s="57">
        <f t="shared" si="33"/>
        <v>1</v>
      </c>
      <c r="G471" s="58">
        <f t="shared" si="34"/>
        <v>1</v>
      </c>
      <c r="H471" s="129">
        <f>'Table 5 - Liability Cashflows'!AV477</f>
        <v>0</v>
      </c>
    </row>
    <row r="472" spans="1:8" x14ac:dyDescent="0.25">
      <c r="A472" s="123">
        <f t="shared" si="35"/>
        <v>463</v>
      </c>
      <c r="B472" s="77">
        <f>(1+_xlfn.XLOOKUP(INT(($A472-1)/12)+1,'ZC Curve'!$B$8:$B$107,'ZC Curve'!R$9:R$108,,0))^(1/12)-1</f>
        <v>0</v>
      </c>
      <c r="C472" s="77">
        <f>(1+_xlfn.XLOOKUP(INT(($A472-1)/12)+1,'ZC Curve'!$B$8:$B$107,'ZC Curve'!S$9:S$108,,0))^(1/12)-1</f>
        <v>0</v>
      </c>
      <c r="D472" s="77">
        <f>(1+_xlfn.XLOOKUP(INT(($A472-1)/12)+1,'ZC Curve'!$B$8:$B$107,'ZC Curve'!T$9:T$108,,0))^(1/12)-1</f>
        <v>0</v>
      </c>
      <c r="E472" s="57">
        <f t="shared" si="32"/>
        <v>1</v>
      </c>
      <c r="F472" s="57">
        <f t="shared" si="33"/>
        <v>1</v>
      </c>
      <c r="G472" s="58">
        <f t="shared" si="34"/>
        <v>1</v>
      </c>
      <c r="H472" s="129">
        <f>'Table 5 - Liability Cashflows'!AV478</f>
        <v>0</v>
      </c>
    </row>
    <row r="473" spans="1:8" x14ac:dyDescent="0.25">
      <c r="A473" s="123">
        <f t="shared" si="35"/>
        <v>464</v>
      </c>
      <c r="B473" s="77">
        <f>(1+_xlfn.XLOOKUP(INT(($A473-1)/12)+1,'ZC Curve'!$B$8:$B$107,'ZC Curve'!R$9:R$108,,0))^(1/12)-1</f>
        <v>0</v>
      </c>
      <c r="C473" s="77">
        <f>(1+_xlfn.XLOOKUP(INT(($A473-1)/12)+1,'ZC Curve'!$B$8:$B$107,'ZC Curve'!S$9:S$108,,0))^(1/12)-1</f>
        <v>0</v>
      </c>
      <c r="D473" s="77">
        <f>(1+_xlfn.XLOOKUP(INT(($A473-1)/12)+1,'ZC Curve'!$B$8:$B$107,'ZC Curve'!T$9:T$108,,0))^(1/12)-1</f>
        <v>0</v>
      </c>
      <c r="E473" s="57">
        <f t="shared" si="32"/>
        <v>1</v>
      </c>
      <c r="F473" s="57">
        <f t="shared" si="33"/>
        <v>1</v>
      </c>
      <c r="G473" s="58">
        <f t="shared" si="34"/>
        <v>1</v>
      </c>
      <c r="H473" s="129">
        <f>'Table 5 - Liability Cashflows'!AV479</f>
        <v>0</v>
      </c>
    </row>
    <row r="474" spans="1:8" x14ac:dyDescent="0.25">
      <c r="A474" s="123">
        <f t="shared" si="35"/>
        <v>465</v>
      </c>
      <c r="B474" s="77">
        <f>(1+_xlfn.XLOOKUP(INT(($A474-1)/12)+1,'ZC Curve'!$B$8:$B$107,'ZC Curve'!R$9:R$108,,0))^(1/12)-1</f>
        <v>0</v>
      </c>
      <c r="C474" s="77">
        <f>(1+_xlfn.XLOOKUP(INT(($A474-1)/12)+1,'ZC Curve'!$B$8:$B$107,'ZC Curve'!S$9:S$108,,0))^(1/12)-1</f>
        <v>0</v>
      </c>
      <c r="D474" s="77">
        <f>(1+_xlfn.XLOOKUP(INT(($A474-1)/12)+1,'ZC Curve'!$B$8:$B$107,'ZC Curve'!T$9:T$108,,0))^(1/12)-1</f>
        <v>0</v>
      </c>
      <c r="E474" s="57">
        <f t="shared" si="32"/>
        <v>1</v>
      </c>
      <c r="F474" s="57">
        <f t="shared" si="33"/>
        <v>1</v>
      </c>
      <c r="G474" s="58">
        <f t="shared" si="34"/>
        <v>1</v>
      </c>
      <c r="H474" s="129">
        <f>'Table 5 - Liability Cashflows'!AV480</f>
        <v>0</v>
      </c>
    </row>
    <row r="475" spans="1:8" x14ac:dyDescent="0.25">
      <c r="A475" s="123">
        <f t="shared" si="35"/>
        <v>466</v>
      </c>
      <c r="B475" s="77">
        <f>(1+_xlfn.XLOOKUP(INT(($A475-1)/12)+1,'ZC Curve'!$B$8:$B$107,'ZC Curve'!R$9:R$108,,0))^(1/12)-1</f>
        <v>0</v>
      </c>
      <c r="C475" s="77">
        <f>(1+_xlfn.XLOOKUP(INT(($A475-1)/12)+1,'ZC Curve'!$B$8:$B$107,'ZC Curve'!S$9:S$108,,0))^(1/12)-1</f>
        <v>0</v>
      </c>
      <c r="D475" s="77">
        <f>(1+_xlfn.XLOOKUP(INT(($A475-1)/12)+1,'ZC Curve'!$B$8:$B$107,'ZC Curve'!T$9:T$108,,0))^(1/12)-1</f>
        <v>0</v>
      </c>
      <c r="E475" s="57">
        <f t="shared" si="32"/>
        <v>1</v>
      </c>
      <c r="F475" s="57">
        <f t="shared" si="33"/>
        <v>1</v>
      </c>
      <c r="G475" s="58">
        <f t="shared" si="34"/>
        <v>1</v>
      </c>
      <c r="H475" s="129">
        <f>'Table 5 - Liability Cashflows'!AV481</f>
        <v>0</v>
      </c>
    </row>
    <row r="476" spans="1:8" x14ac:dyDescent="0.25">
      <c r="A476" s="123">
        <f t="shared" si="35"/>
        <v>467</v>
      </c>
      <c r="B476" s="77">
        <f>(1+_xlfn.XLOOKUP(INT(($A476-1)/12)+1,'ZC Curve'!$B$8:$B$107,'ZC Curve'!R$9:R$108,,0))^(1/12)-1</f>
        <v>0</v>
      </c>
      <c r="C476" s="77">
        <f>(1+_xlfn.XLOOKUP(INT(($A476-1)/12)+1,'ZC Curve'!$B$8:$B$107,'ZC Curve'!S$9:S$108,,0))^(1/12)-1</f>
        <v>0</v>
      </c>
      <c r="D476" s="77">
        <f>(1+_xlfn.XLOOKUP(INT(($A476-1)/12)+1,'ZC Curve'!$B$8:$B$107,'ZC Curve'!T$9:T$108,,0))^(1/12)-1</f>
        <v>0</v>
      </c>
      <c r="E476" s="57">
        <f t="shared" si="32"/>
        <v>1</v>
      </c>
      <c r="F476" s="57">
        <f t="shared" si="33"/>
        <v>1</v>
      </c>
      <c r="G476" s="58">
        <f t="shared" si="34"/>
        <v>1</v>
      </c>
      <c r="H476" s="129">
        <f>'Table 5 - Liability Cashflows'!AV482</f>
        <v>0</v>
      </c>
    </row>
    <row r="477" spans="1:8" x14ac:dyDescent="0.25">
      <c r="A477" s="123">
        <f t="shared" si="35"/>
        <v>468</v>
      </c>
      <c r="B477" s="77">
        <f>(1+_xlfn.XLOOKUP(INT(($A477-1)/12)+1,'ZC Curve'!$B$8:$B$107,'ZC Curve'!R$9:R$108,,0))^(1/12)-1</f>
        <v>0</v>
      </c>
      <c r="C477" s="77">
        <f>(1+_xlfn.XLOOKUP(INT(($A477-1)/12)+1,'ZC Curve'!$B$8:$B$107,'ZC Curve'!S$9:S$108,,0))^(1/12)-1</f>
        <v>0</v>
      </c>
      <c r="D477" s="77">
        <f>(1+_xlfn.XLOOKUP(INT(($A477-1)/12)+1,'ZC Curve'!$B$8:$B$107,'ZC Curve'!T$9:T$108,,0))^(1/12)-1</f>
        <v>0</v>
      </c>
      <c r="E477" s="57">
        <f t="shared" si="32"/>
        <v>1</v>
      </c>
      <c r="F477" s="57">
        <f t="shared" si="33"/>
        <v>1</v>
      </c>
      <c r="G477" s="58">
        <f t="shared" si="34"/>
        <v>1</v>
      </c>
      <c r="H477" s="129">
        <f>'Table 5 - Liability Cashflows'!AV483</f>
        <v>0</v>
      </c>
    </row>
    <row r="478" spans="1:8" x14ac:dyDescent="0.25">
      <c r="A478" s="123">
        <f t="shared" si="35"/>
        <v>469</v>
      </c>
      <c r="B478" s="77">
        <f>(1+_xlfn.XLOOKUP(INT(($A478-1)/12)+1,'ZC Curve'!$B$8:$B$107,'ZC Curve'!R$9:R$108,,0))^(1/12)-1</f>
        <v>0</v>
      </c>
      <c r="C478" s="77">
        <f>(1+_xlfn.XLOOKUP(INT(($A478-1)/12)+1,'ZC Curve'!$B$8:$B$107,'ZC Curve'!S$9:S$108,,0))^(1/12)-1</f>
        <v>0</v>
      </c>
      <c r="D478" s="77">
        <f>(1+_xlfn.XLOOKUP(INT(($A478-1)/12)+1,'ZC Curve'!$B$8:$B$107,'ZC Curve'!T$9:T$108,,0))^(1/12)-1</f>
        <v>0</v>
      </c>
      <c r="E478" s="57">
        <f t="shared" si="32"/>
        <v>1</v>
      </c>
      <c r="F478" s="57">
        <f t="shared" si="33"/>
        <v>1</v>
      </c>
      <c r="G478" s="58">
        <f t="shared" si="34"/>
        <v>1</v>
      </c>
      <c r="H478" s="129">
        <f>'Table 5 - Liability Cashflows'!AV484</f>
        <v>0</v>
      </c>
    </row>
    <row r="479" spans="1:8" x14ac:dyDescent="0.25">
      <c r="A479" s="123">
        <f t="shared" si="35"/>
        <v>470</v>
      </c>
      <c r="B479" s="77">
        <f>(1+_xlfn.XLOOKUP(INT(($A479-1)/12)+1,'ZC Curve'!$B$8:$B$107,'ZC Curve'!R$9:R$108,,0))^(1/12)-1</f>
        <v>0</v>
      </c>
      <c r="C479" s="77">
        <f>(1+_xlfn.XLOOKUP(INT(($A479-1)/12)+1,'ZC Curve'!$B$8:$B$107,'ZC Curve'!S$9:S$108,,0))^(1/12)-1</f>
        <v>0</v>
      </c>
      <c r="D479" s="77">
        <f>(1+_xlfn.XLOOKUP(INT(($A479-1)/12)+1,'ZC Curve'!$B$8:$B$107,'ZC Curve'!T$9:T$108,,0))^(1/12)-1</f>
        <v>0</v>
      </c>
      <c r="E479" s="57">
        <f t="shared" si="32"/>
        <v>1</v>
      </c>
      <c r="F479" s="57">
        <f t="shared" si="33"/>
        <v>1</v>
      </c>
      <c r="G479" s="58">
        <f t="shared" si="34"/>
        <v>1</v>
      </c>
      <c r="H479" s="129">
        <f>'Table 5 - Liability Cashflows'!AV485</f>
        <v>0</v>
      </c>
    </row>
    <row r="480" spans="1:8" x14ac:dyDescent="0.25">
      <c r="A480" s="123">
        <f t="shared" si="35"/>
        <v>471</v>
      </c>
      <c r="B480" s="77">
        <f>(1+_xlfn.XLOOKUP(INT(($A480-1)/12)+1,'ZC Curve'!$B$8:$B$107,'ZC Curve'!R$9:R$108,,0))^(1/12)-1</f>
        <v>0</v>
      </c>
      <c r="C480" s="77">
        <f>(1+_xlfn.XLOOKUP(INT(($A480-1)/12)+1,'ZC Curve'!$B$8:$B$107,'ZC Curve'!S$9:S$108,,0))^(1/12)-1</f>
        <v>0</v>
      </c>
      <c r="D480" s="77">
        <f>(1+_xlfn.XLOOKUP(INT(($A480-1)/12)+1,'ZC Curve'!$B$8:$B$107,'ZC Curve'!T$9:T$108,,0))^(1/12)-1</f>
        <v>0</v>
      </c>
      <c r="E480" s="57">
        <f t="shared" si="32"/>
        <v>1</v>
      </c>
      <c r="F480" s="57">
        <f t="shared" si="33"/>
        <v>1</v>
      </c>
      <c r="G480" s="58">
        <f t="shared" si="34"/>
        <v>1</v>
      </c>
      <c r="H480" s="129">
        <f>'Table 5 - Liability Cashflows'!AV486</f>
        <v>0</v>
      </c>
    </row>
    <row r="481" spans="1:8" x14ac:dyDescent="0.25">
      <c r="A481" s="123">
        <f t="shared" si="35"/>
        <v>472</v>
      </c>
      <c r="B481" s="77">
        <f>(1+_xlfn.XLOOKUP(INT(($A481-1)/12)+1,'ZC Curve'!$B$8:$B$107,'ZC Curve'!R$9:R$108,,0))^(1/12)-1</f>
        <v>0</v>
      </c>
      <c r="C481" s="77">
        <f>(1+_xlfn.XLOOKUP(INT(($A481-1)/12)+1,'ZC Curve'!$B$8:$B$107,'ZC Curve'!S$9:S$108,,0))^(1/12)-1</f>
        <v>0</v>
      </c>
      <c r="D481" s="77">
        <f>(1+_xlfn.XLOOKUP(INT(($A481-1)/12)+1,'ZC Curve'!$B$8:$B$107,'ZC Curve'!T$9:T$108,,0))^(1/12)-1</f>
        <v>0</v>
      </c>
      <c r="E481" s="57">
        <f t="shared" si="32"/>
        <v>1</v>
      </c>
      <c r="F481" s="57">
        <f t="shared" si="33"/>
        <v>1</v>
      </c>
      <c r="G481" s="58">
        <f t="shared" si="34"/>
        <v>1</v>
      </c>
      <c r="H481" s="129">
        <f>'Table 5 - Liability Cashflows'!AV487</f>
        <v>0</v>
      </c>
    </row>
    <row r="482" spans="1:8" x14ac:dyDescent="0.25">
      <c r="A482" s="123">
        <f t="shared" si="35"/>
        <v>473</v>
      </c>
      <c r="B482" s="77">
        <f>(1+_xlfn.XLOOKUP(INT(($A482-1)/12)+1,'ZC Curve'!$B$8:$B$107,'ZC Curve'!R$9:R$108,,0))^(1/12)-1</f>
        <v>0</v>
      </c>
      <c r="C482" s="77">
        <f>(1+_xlfn.XLOOKUP(INT(($A482-1)/12)+1,'ZC Curve'!$B$8:$B$107,'ZC Curve'!S$9:S$108,,0))^(1/12)-1</f>
        <v>0</v>
      </c>
      <c r="D482" s="77">
        <f>(1+_xlfn.XLOOKUP(INT(($A482-1)/12)+1,'ZC Curve'!$B$8:$B$107,'ZC Curve'!T$9:T$108,,0))^(1/12)-1</f>
        <v>0</v>
      </c>
      <c r="E482" s="57">
        <f t="shared" si="32"/>
        <v>1</v>
      </c>
      <c r="F482" s="57">
        <f t="shared" si="33"/>
        <v>1</v>
      </c>
      <c r="G482" s="58">
        <f t="shared" si="34"/>
        <v>1</v>
      </c>
      <c r="H482" s="129">
        <f>'Table 5 - Liability Cashflows'!AV488</f>
        <v>0</v>
      </c>
    </row>
    <row r="483" spans="1:8" x14ac:dyDescent="0.25">
      <c r="A483" s="123">
        <f t="shared" si="35"/>
        <v>474</v>
      </c>
      <c r="B483" s="77">
        <f>(1+_xlfn.XLOOKUP(INT(($A483-1)/12)+1,'ZC Curve'!$B$8:$B$107,'ZC Curve'!R$9:R$108,,0))^(1/12)-1</f>
        <v>0</v>
      </c>
      <c r="C483" s="77">
        <f>(1+_xlfn.XLOOKUP(INT(($A483-1)/12)+1,'ZC Curve'!$B$8:$B$107,'ZC Curve'!S$9:S$108,,0))^(1/12)-1</f>
        <v>0</v>
      </c>
      <c r="D483" s="77">
        <f>(1+_xlfn.XLOOKUP(INT(($A483-1)/12)+1,'ZC Curve'!$B$8:$B$107,'ZC Curve'!T$9:T$108,,0))^(1/12)-1</f>
        <v>0</v>
      </c>
      <c r="E483" s="57">
        <f t="shared" si="32"/>
        <v>1</v>
      </c>
      <c r="F483" s="57">
        <f t="shared" si="33"/>
        <v>1</v>
      </c>
      <c r="G483" s="58">
        <f t="shared" si="34"/>
        <v>1</v>
      </c>
      <c r="H483" s="129">
        <f>'Table 5 - Liability Cashflows'!AV489</f>
        <v>0</v>
      </c>
    </row>
    <row r="484" spans="1:8" x14ac:dyDescent="0.25">
      <c r="A484" s="123">
        <f t="shared" si="35"/>
        <v>475</v>
      </c>
      <c r="B484" s="77">
        <f>(1+_xlfn.XLOOKUP(INT(($A484-1)/12)+1,'ZC Curve'!$B$8:$B$107,'ZC Curve'!R$9:R$108,,0))^(1/12)-1</f>
        <v>0</v>
      </c>
      <c r="C484" s="77">
        <f>(1+_xlfn.XLOOKUP(INT(($A484-1)/12)+1,'ZC Curve'!$B$8:$B$107,'ZC Curve'!S$9:S$108,,0))^(1/12)-1</f>
        <v>0</v>
      </c>
      <c r="D484" s="77">
        <f>(1+_xlfn.XLOOKUP(INT(($A484-1)/12)+1,'ZC Curve'!$B$8:$B$107,'ZC Curve'!T$9:T$108,,0))^(1/12)-1</f>
        <v>0</v>
      </c>
      <c r="E484" s="57">
        <f t="shared" si="32"/>
        <v>1</v>
      </c>
      <c r="F484" s="57">
        <f t="shared" si="33"/>
        <v>1</v>
      </c>
      <c r="G484" s="58">
        <f t="shared" si="34"/>
        <v>1</v>
      </c>
      <c r="H484" s="129">
        <f>'Table 5 - Liability Cashflows'!AV490</f>
        <v>0</v>
      </c>
    </row>
    <row r="485" spans="1:8" x14ac:dyDescent="0.25">
      <c r="A485" s="123">
        <f t="shared" si="35"/>
        <v>476</v>
      </c>
      <c r="B485" s="77">
        <f>(1+_xlfn.XLOOKUP(INT(($A485-1)/12)+1,'ZC Curve'!$B$8:$B$107,'ZC Curve'!R$9:R$108,,0))^(1/12)-1</f>
        <v>0</v>
      </c>
      <c r="C485" s="77">
        <f>(1+_xlfn.XLOOKUP(INT(($A485-1)/12)+1,'ZC Curve'!$B$8:$B$107,'ZC Curve'!S$9:S$108,,0))^(1/12)-1</f>
        <v>0</v>
      </c>
      <c r="D485" s="77">
        <f>(1+_xlfn.XLOOKUP(INT(($A485-1)/12)+1,'ZC Curve'!$B$8:$B$107,'ZC Curve'!T$9:T$108,,0))^(1/12)-1</f>
        <v>0</v>
      </c>
      <c r="E485" s="57">
        <f t="shared" si="32"/>
        <v>1</v>
      </c>
      <c r="F485" s="57">
        <f t="shared" si="33"/>
        <v>1</v>
      </c>
      <c r="G485" s="58">
        <f t="shared" si="34"/>
        <v>1</v>
      </c>
      <c r="H485" s="129">
        <f>'Table 5 - Liability Cashflows'!AV491</f>
        <v>0</v>
      </c>
    </row>
    <row r="486" spans="1:8" x14ac:dyDescent="0.25">
      <c r="A486" s="123">
        <f t="shared" si="35"/>
        <v>477</v>
      </c>
      <c r="B486" s="77">
        <f>(1+_xlfn.XLOOKUP(INT(($A486-1)/12)+1,'ZC Curve'!$B$8:$B$107,'ZC Curve'!R$9:R$108,,0))^(1/12)-1</f>
        <v>0</v>
      </c>
      <c r="C486" s="77">
        <f>(1+_xlfn.XLOOKUP(INT(($A486-1)/12)+1,'ZC Curve'!$B$8:$B$107,'ZC Curve'!S$9:S$108,,0))^(1/12)-1</f>
        <v>0</v>
      </c>
      <c r="D486" s="77">
        <f>(1+_xlfn.XLOOKUP(INT(($A486-1)/12)+1,'ZC Curve'!$B$8:$B$107,'ZC Curve'!T$9:T$108,,0))^(1/12)-1</f>
        <v>0</v>
      </c>
      <c r="E486" s="57">
        <f t="shared" si="32"/>
        <v>1</v>
      </c>
      <c r="F486" s="57">
        <f t="shared" si="33"/>
        <v>1</v>
      </c>
      <c r="G486" s="58">
        <f t="shared" si="34"/>
        <v>1</v>
      </c>
      <c r="H486" s="129">
        <f>'Table 5 - Liability Cashflows'!AV492</f>
        <v>0</v>
      </c>
    </row>
    <row r="487" spans="1:8" x14ac:dyDescent="0.25">
      <c r="A487" s="123">
        <f t="shared" si="35"/>
        <v>478</v>
      </c>
      <c r="B487" s="77">
        <f>(1+_xlfn.XLOOKUP(INT(($A487-1)/12)+1,'ZC Curve'!$B$8:$B$107,'ZC Curve'!R$9:R$108,,0))^(1/12)-1</f>
        <v>0</v>
      </c>
      <c r="C487" s="77">
        <f>(1+_xlfn.XLOOKUP(INT(($A487-1)/12)+1,'ZC Curve'!$B$8:$B$107,'ZC Curve'!S$9:S$108,,0))^(1/12)-1</f>
        <v>0</v>
      </c>
      <c r="D487" s="77">
        <f>(1+_xlfn.XLOOKUP(INT(($A487-1)/12)+1,'ZC Curve'!$B$8:$B$107,'ZC Curve'!T$9:T$108,,0))^(1/12)-1</f>
        <v>0</v>
      </c>
      <c r="E487" s="57">
        <f t="shared" si="32"/>
        <v>1</v>
      </c>
      <c r="F487" s="57">
        <f t="shared" si="33"/>
        <v>1</v>
      </c>
      <c r="G487" s="58">
        <f t="shared" si="34"/>
        <v>1</v>
      </c>
      <c r="H487" s="129">
        <f>'Table 5 - Liability Cashflows'!AV493</f>
        <v>0</v>
      </c>
    </row>
    <row r="488" spans="1:8" x14ac:dyDescent="0.25">
      <c r="A488" s="123">
        <f t="shared" si="35"/>
        <v>479</v>
      </c>
      <c r="B488" s="77">
        <f>(1+_xlfn.XLOOKUP(INT(($A488-1)/12)+1,'ZC Curve'!$B$8:$B$107,'ZC Curve'!R$9:R$108,,0))^(1/12)-1</f>
        <v>0</v>
      </c>
      <c r="C488" s="77">
        <f>(1+_xlfn.XLOOKUP(INT(($A488-1)/12)+1,'ZC Curve'!$B$8:$B$107,'ZC Curve'!S$9:S$108,,0))^(1/12)-1</f>
        <v>0</v>
      </c>
      <c r="D488" s="77">
        <f>(1+_xlfn.XLOOKUP(INT(($A488-1)/12)+1,'ZC Curve'!$B$8:$B$107,'ZC Curve'!T$9:T$108,,0))^(1/12)-1</f>
        <v>0</v>
      </c>
      <c r="E488" s="57">
        <f t="shared" si="32"/>
        <v>1</v>
      </c>
      <c r="F488" s="57">
        <f t="shared" si="33"/>
        <v>1</v>
      </c>
      <c r="G488" s="58">
        <f t="shared" si="34"/>
        <v>1</v>
      </c>
      <c r="H488" s="129">
        <f>'Table 5 - Liability Cashflows'!AV494</f>
        <v>0</v>
      </c>
    </row>
    <row r="489" spans="1:8" x14ac:dyDescent="0.25">
      <c r="A489" s="123">
        <f t="shared" si="35"/>
        <v>480</v>
      </c>
      <c r="B489" s="77">
        <f>(1+_xlfn.XLOOKUP(INT(($A489-1)/12)+1,'ZC Curve'!$B$8:$B$107,'ZC Curve'!R$9:R$108,,0))^(1/12)-1</f>
        <v>0</v>
      </c>
      <c r="C489" s="77">
        <f>(1+_xlfn.XLOOKUP(INT(($A489-1)/12)+1,'ZC Curve'!$B$8:$B$107,'ZC Curve'!S$9:S$108,,0))^(1/12)-1</f>
        <v>0</v>
      </c>
      <c r="D489" s="77">
        <f>(1+_xlfn.XLOOKUP(INT(($A489-1)/12)+1,'ZC Curve'!$B$8:$B$107,'ZC Curve'!T$9:T$108,,0))^(1/12)-1</f>
        <v>0</v>
      </c>
      <c r="E489" s="57">
        <f t="shared" si="32"/>
        <v>1</v>
      </c>
      <c r="F489" s="57">
        <f t="shared" si="33"/>
        <v>1</v>
      </c>
      <c r="G489" s="58">
        <f t="shared" si="34"/>
        <v>1</v>
      </c>
      <c r="H489" s="129">
        <f>'Table 5 - Liability Cashflows'!AV495</f>
        <v>0</v>
      </c>
    </row>
    <row r="490" spans="1:8" x14ac:dyDescent="0.25">
      <c r="A490" s="123">
        <f t="shared" si="35"/>
        <v>481</v>
      </c>
      <c r="B490" s="77">
        <f>(1+_xlfn.XLOOKUP(INT(($A490-1)/12)+1,'ZC Curve'!$B$8:$B$107,'ZC Curve'!R$9:R$108,,0))^(1/12)-1</f>
        <v>0</v>
      </c>
      <c r="C490" s="77">
        <f>(1+_xlfn.XLOOKUP(INT(($A490-1)/12)+1,'ZC Curve'!$B$8:$B$107,'ZC Curve'!S$9:S$108,,0))^(1/12)-1</f>
        <v>0</v>
      </c>
      <c r="D490" s="77">
        <f>(1+_xlfn.XLOOKUP(INT(($A490-1)/12)+1,'ZC Curve'!$B$8:$B$107,'ZC Curve'!T$9:T$108,,0))^(1/12)-1</f>
        <v>0</v>
      </c>
      <c r="E490" s="57">
        <f t="shared" si="32"/>
        <v>1</v>
      </c>
      <c r="F490" s="57">
        <f t="shared" si="33"/>
        <v>1</v>
      </c>
      <c r="G490" s="58">
        <f t="shared" si="34"/>
        <v>1</v>
      </c>
      <c r="H490" s="129">
        <f>'Table 5 - Liability Cashflows'!AV496</f>
        <v>0</v>
      </c>
    </row>
    <row r="491" spans="1:8" x14ac:dyDescent="0.25">
      <c r="A491" s="123">
        <f t="shared" si="35"/>
        <v>482</v>
      </c>
      <c r="B491" s="77">
        <f>(1+_xlfn.XLOOKUP(INT(($A491-1)/12)+1,'ZC Curve'!$B$8:$B$107,'ZC Curve'!R$9:R$108,,0))^(1/12)-1</f>
        <v>0</v>
      </c>
      <c r="C491" s="77">
        <f>(1+_xlfn.XLOOKUP(INT(($A491-1)/12)+1,'ZC Curve'!$B$8:$B$107,'ZC Curve'!S$9:S$108,,0))^(1/12)-1</f>
        <v>0</v>
      </c>
      <c r="D491" s="77">
        <f>(1+_xlfn.XLOOKUP(INT(($A491-1)/12)+1,'ZC Curve'!$B$8:$B$107,'ZC Curve'!T$9:T$108,,0))^(1/12)-1</f>
        <v>0</v>
      </c>
      <c r="E491" s="57">
        <f t="shared" si="32"/>
        <v>1</v>
      </c>
      <c r="F491" s="57">
        <f t="shared" si="33"/>
        <v>1</v>
      </c>
      <c r="G491" s="58">
        <f t="shared" si="34"/>
        <v>1</v>
      </c>
      <c r="H491" s="129">
        <f>'Table 5 - Liability Cashflows'!AV497</f>
        <v>0</v>
      </c>
    </row>
    <row r="492" spans="1:8" x14ac:dyDescent="0.25">
      <c r="A492" s="123">
        <f t="shared" si="35"/>
        <v>483</v>
      </c>
      <c r="B492" s="77">
        <f>(1+_xlfn.XLOOKUP(INT(($A492-1)/12)+1,'ZC Curve'!$B$8:$B$107,'ZC Curve'!R$9:R$108,,0))^(1/12)-1</f>
        <v>0</v>
      </c>
      <c r="C492" s="77">
        <f>(1+_xlfn.XLOOKUP(INT(($A492-1)/12)+1,'ZC Curve'!$B$8:$B$107,'ZC Curve'!S$9:S$108,,0))^(1/12)-1</f>
        <v>0</v>
      </c>
      <c r="D492" s="77">
        <f>(1+_xlfn.XLOOKUP(INT(($A492-1)/12)+1,'ZC Curve'!$B$8:$B$107,'ZC Curve'!T$9:T$108,,0))^(1/12)-1</f>
        <v>0</v>
      </c>
      <c r="E492" s="57">
        <f t="shared" si="32"/>
        <v>1</v>
      </c>
      <c r="F492" s="57">
        <f t="shared" si="33"/>
        <v>1</v>
      </c>
      <c r="G492" s="58">
        <f t="shared" si="34"/>
        <v>1</v>
      </c>
      <c r="H492" s="129">
        <f>'Table 5 - Liability Cashflows'!AV498</f>
        <v>0</v>
      </c>
    </row>
    <row r="493" spans="1:8" x14ac:dyDescent="0.25">
      <c r="A493" s="123">
        <f t="shared" si="35"/>
        <v>484</v>
      </c>
      <c r="B493" s="77">
        <f>(1+_xlfn.XLOOKUP(INT(($A493-1)/12)+1,'ZC Curve'!$B$8:$B$107,'ZC Curve'!R$9:R$108,,0))^(1/12)-1</f>
        <v>0</v>
      </c>
      <c r="C493" s="77">
        <f>(1+_xlfn.XLOOKUP(INT(($A493-1)/12)+1,'ZC Curve'!$B$8:$B$107,'ZC Curve'!S$9:S$108,,0))^(1/12)-1</f>
        <v>0</v>
      </c>
      <c r="D493" s="77">
        <f>(1+_xlfn.XLOOKUP(INT(($A493-1)/12)+1,'ZC Curve'!$B$8:$B$107,'ZC Curve'!T$9:T$108,,0))^(1/12)-1</f>
        <v>0</v>
      </c>
      <c r="E493" s="57">
        <f t="shared" si="32"/>
        <v>1</v>
      </c>
      <c r="F493" s="57">
        <f t="shared" si="33"/>
        <v>1</v>
      </c>
      <c r="G493" s="58">
        <f t="shared" si="34"/>
        <v>1</v>
      </c>
      <c r="H493" s="129">
        <f>'Table 5 - Liability Cashflows'!AV499</f>
        <v>0</v>
      </c>
    </row>
    <row r="494" spans="1:8" x14ac:dyDescent="0.25">
      <c r="A494" s="123">
        <f t="shared" si="35"/>
        <v>485</v>
      </c>
      <c r="B494" s="77">
        <f>(1+_xlfn.XLOOKUP(INT(($A494-1)/12)+1,'ZC Curve'!$B$8:$B$107,'ZC Curve'!R$9:R$108,,0))^(1/12)-1</f>
        <v>0</v>
      </c>
      <c r="C494" s="77">
        <f>(1+_xlfn.XLOOKUP(INT(($A494-1)/12)+1,'ZC Curve'!$B$8:$B$107,'ZC Curve'!S$9:S$108,,0))^(1/12)-1</f>
        <v>0</v>
      </c>
      <c r="D494" s="77">
        <f>(1+_xlfn.XLOOKUP(INT(($A494-1)/12)+1,'ZC Curve'!$B$8:$B$107,'ZC Curve'!T$9:T$108,,0))^(1/12)-1</f>
        <v>0</v>
      </c>
      <c r="E494" s="57">
        <f t="shared" si="32"/>
        <v>1</v>
      </c>
      <c r="F494" s="57">
        <f t="shared" si="33"/>
        <v>1</v>
      </c>
      <c r="G494" s="58">
        <f t="shared" si="34"/>
        <v>1</v>
      </c>
      <c r="H494" s="129">
        <f>'Table 5 - Liability Cashflows'!AV500</f>
        <v>0</v>
      </c>
    </row>
    <row r="495" spans="1:8" x14ac:dyDescent="0.25">
      <c r="A495" s="123">
        <f t="shared" si="35"/>
        <v>486</v>
      </c>
      <c r="B495" s="77">
        <f>(1+_xlfn.XLOOKUP(INT(($A495-1)/12)+1,'ZC Curve'!$B$8:$B$107,'ZC Curve'!R$9:R$108,,0))^(1/12)-1</f>
        <v>0</v>
      </c>
      <c r="C495" s="77">
        <f>(1+_xlfn.XLOOKUP(INT(($A495-1)/12)+1,'ZC Curve'!$B$8:$B$107,'ZC Curve'!S$9:S$108,,0))^(1/12)-1</f>
        <v>0</v>
      </c>
      <c r="D495" s="77">
        <f>(1+_xlfn.XLOOKUP(INT(($A495-1)/12)+1,'ZC Curve'!$B$8:$B$107,'ZC Curve'!T$9:T$108,,0))^(1/12)-1</f>
        <v>0</v>
      </c>
      <c r="E495" s="57">
        <f t="shared" si="32"/>
        <v>1</v>
      </c>
      <c r="F495" s="57">
        <f t="shared" si="33"/>
        <v>1</v>
      </c>
      <c r="G495" s="58">
        <f t="shared" si="34"/>
        <v>1</v>
      </c>
      <c r="H495" s="129">
        <f>'Table 5 - Liability Cashflows'!AV501</f>
        <v>0</v>
      </c>
    </row>
    <row r="496" spans="1:8" x14ac:dyDescent="0.25">
      <c r="A496" s="123">
        <f t="shared" si="35"/>
        <v>487</v>
      </c>
      <c r="B496" s="77">
        <f>(1+_xlfn.XLOOKUP(INT(($A496-1)/12)+1,'ZC Curve'!$B$8:$B$107,'ZC Curve'!R$9:R$108,,0))^(1/12)-1</f>
        <v>0</v>
      </c>
      <c r="C496" s="77">
        <f>(1+_xlfn.XLOOKUP(INT(($A496-1)/12)+1,'ZC Curve'!$B$8:$B$107,'ZC Curve'!S$9:S$108,,0))^(1/12)-1</f>
        <v>0</v>
      </c>
      <c r="D496" s="77">
        <f>(1+_xlfn.XLOOKUP(INT(($A496-1)/12)+1,'ZC Curve'!$B$8:$B$107,'ZC Curve'!T$9:T$108,,0))^(1/12)-1</f>
        <v>0</v>
      </c>
      <c r="E496" s="57">
        <f t="shared" si="32"/>
        <v>1</v>
      </c>
      <c r="F496" s="57">
        <f t="shared" si="33"/>
        <v>1</v>
      </c>
      <c r="G496" s="58">
        <f t="shared" si="34"/>
        <v>1</v>
      </c>
      <c r="H496" s="129">
        <f>'Table 5 - Liability Cashflows'!AV502</f>
        <v>0</v>
      </c>
    </row>
    <row r="497" spans="1:8" x14ac:dyDescent="0.25">
      <c r="A497" s="123">
        <f t="shared" si="35"/>
        <v>488</v>
      </c>
      <c r="B497" s="77">
        <f>(1+_xlfn.XLOOKUP(INT(($A497-1)/12)+1,'ZC Curve'!$B$8:$B$107,'ZC Curve'!R$9:R$108,,0))^(1/12)-1</f>
        <v>0</v>
      </c>
      <c r="C497" s="77">
        <f>(1+_xlfn.XLOOKUP(INT(($A497-1)/12)+1,'ZC Curve'!$B$8:$B$107,'ZC Curve'!S$9:S$108,,0))^(1/12)-1</f>
        <v>0</v>
      </c>
      <c r="D497" s="77">
        <f>(1+_xlfn.XLOOKUP(INT(($A497-1)/12)+1,'ZC Curve'!$B$8:$B$107,'ZC Curve'!T$9:T$108,,0))^(1/12)-1</f>
        <v>0</v>
      </c>
      <c r="E497" s="57">
        <f t="shared" si="32"/>
        <v>1</v>
      </c>
      <c r="F497" s="57">
        <f t="shared" si="33"/>
        <v>1</v>
      </c>
      <c r="G497" s="58">
        <f t="shared" si="34"/>
        <v>1</v>
      </c>
      <c r="H497" s="129">
        <f>'Table 5 - Liability Cashflows'!AV503</f>
        <v>0</v>
      </c>
    </row>
    <row r="498" spans="1:8" x14ac:dyDescent="0.25">
      <c r="A498" s="123">
        <f t="shared" si="35"/>
        <v>489</v>
      </c>
      <c r="B498" s="77">
        <f>(1+_xlfn.XLOOKUP(INT(($A498-1)/12)+1,'ZC Curve'!$B$8:$B$107,'ZC Curve'!R$9:R$108,,0))^(1/12)-1</f>
        <v>0</v>
      </c>
      <c r="C498" s="77">
        <f>(1+_xlfn.XLOOKUP(INT(($A498-1)/12)+1,'ZC Curve'!$B$8:$B$107,'ZC Curve'!S$9:S$108,,0))^(1/12)-1</f>
        <v>0</v>
      </c>
      <c r="D498" s="77">
        <f>(1+_xlfn.XLOOKUP(INT(($A498-1)/12)+1,'ZC Curve'!$B$8:$B$107,'ZC Curve'!T$9:T$108,,0))^(1/12)-1</f>
        <v>0</v>
      </c>
      <c r="E498" s="57">
        <f t="shared" si="32"/>
        <v>1</v>
      </c>
      <c r="F498" s="57">
        <f t="shared" si="33"/>
        <v>1</v>
      </c>
      <c r="G498" s="58">
        <f t="shared" si="34"/>
        <v>1</v>
      </c>
      <c r="H498" s="129">
        <f>'Table 5 - Liability Cashflows'!AV504</f>
        <v>0</v>
      </c>
    </row>
    <row r="499" spans="1:8" x14ac:dyDescent="0.25">
      <c r="A499" s="123">
        <f t="shared" si="35"/>
        <v>490</v>
      </c>
      <c r="B499" s="77">
        <f>(1+_xlfn.XLOOKUP(INT(($A499-1)/12)+1,'ZC Curve'!$B$8:$B$107,'ZC Curve'!R$9:R$108,,0))^(1/12)-1</f>
        <v>0</v>
      </c>
      <c r="C499" s="77">
        <f>(1+_xlfn.XLOOKUP(INT(($A499-1)/12)+1,'ZC Curve'!$B$8:$B$107,'ZC Curve'!S$9:S$108,,0))^(1/12)-1</f>
        <v>0</v>
      </c>
      <c r="D499" s="77">
        <f>(1+_xlfn.XLOOKUP(INT(($A499-1)/12)+1,'ZC Curve'!$B$8:$B$107,'ZC Curve'!T$9:T$108,,0))^(1/12)-1</f>
        <v>0</v>
      </c>
      <c r="E499" s="57">
        <f t="shared" si="32"/>
        <v>1</v>
      </c>
      <c r="F499" s="57">
        <f t="shared" si="33"/>
        <v>1</v>
      </c>
      <c r="G499" s="58">
        <f t="shared" si="34"/>
        <v>1</v>
      </c>
      <c r="H499" s="129">
        <f>'Table 5 - Liability Cashflows'!AV505</f>
        <v>0</v>
      </c>
    </row>
    <row r="500" spans="1:8" x14ac:dyDescent="0.25">
      <c r="A500" s="123">
        <f t="shared" si="35"/>
        <v>491</v>
      </c>
      <c r="B500" s="77">
        <f>(1+_xlfn.XLOOKUP(INT(($A500-1)/12)+1,'ZC Curve'!$B$8:$B$107,'ZC Curve'!R$9:R$108,,0))^(1/12)-1</f>
        <v>0</v>
      </c>
      <c r="C500" s="77">
        <f>(1+_xlfn.XLOOKUP(INT(($A500-1)/12)+1,'ZC Curve'!$B$8:$B$107,'ZC Curve'!S$9:S$108,,0))^(1/12)-1</f>
        <v>0</v>
      </c>
      <c r="D500" s="77">
        <f>(1+_xlfn.XLOOKUP(INT(($A500-1)/12)+1,'ZC Curve'!$B$8:$B$107,'ZC Curve'!T$9:T$108,,0))^(1/12)-1</f>
        <v>0</v>
      </c>
      <c r="E500" s="57">
        <f t="shared" si="32"/>
        <v>1</v>
      </c>
      <c r="F500" s="57">
        <f t="shared" si="33"/>
        <v>1</v>
      </c>
      <c r="G500" s="58">
        <f t="shared" si="34"/>
        <v>1</v>
      </c>
      <c r="H500" s="129">
        <f>'Table 5 - Liability Cashflows'!AV506</f>
        <v>0</v>
      </c>
    </row>
    <row r="501" spans="1:8" x14ac:dyDescent="0.25">
      <c r="A501" s="123">
        <f t="shared" si="35"/>
        <v>492</v>
      </c>
      <c r="B501" s="77">
        <f>(1+_xlfn.XLOOKUP(INT(($A501-1)/12)+1,'ZC Curve'!$B$8:$B$107,'ZC Curve'!R$9:R$108,,0))^(1/12)-1</f>
        <v>0</v>
      </c>
      <c r="C501" s="77">
        <f>(1+_xlfn.XLOOKUP(INT(($A501-1)/12)+1,'ZC Curve'!$B$8:$B$107,'ZC Curve'!S$9:S$108,,0))^(1/12)-1</f>
        <v>0</v>
      </c>
      <c r="D501" s="77">
        <f>(1+_xlfn.XLOOKUP(INT(($A501-1)/12)+1,'ZC Curve'!$B$8:$B$107,'ZC Curve'!T$9:T$108,,0))^(1/12)-1</f>
        <v>0</v>
      </c>
      <c r="E501" s="57">
        <f t="shared" si="32"/>
        <v>1</v>
      </c>
      <c r="F501" s="57">
        <f t="shared" si="33"/>
        <v>1</v>
      </c>
      <c r="G501" s="58">
        <f t="shared" si="34"/>
        <v>1</v>
      </c>
      <c r="H501" s="129">
        <f>'Table 5 - Liability Cashflows'!AV507</f>
        <v>0</v>
      </c>
    </row>
    <row r="502" spans="1:8" x14ac:dyDescent="0.25">
      <c r="A502" s="123">
        <f t="shared" si="35"/>
        <v>493</v>
      </c>
      <c r="B502" s="77">
        <f>(1+_xlfn.XLOOKUP(INT(($A502-1)/12)+1,'ZC Curve'!$B$8:$B$107,'ZC Curve'!R$9:R$108,,0))^(1/12)-1</f>
        <v>0</v>
      </c>
      <c r="C502" s="77">
        <f>(1+_xlfn.XLOOKUP(INT(($A502-1)/12)+1,'ZC Curve'!$B$8:$B$107,'ZC Curve'!S$9:S$108,,0))^(1/12)-1</f>
        <v>0</v>
      </c>
      <c r="D502" s="77">
        <f>(1+_xlfn.XLOOKUP(INT(($A502-1)/12)+1,'ZC Curve'!$B$8:$B$107,'ZC Curve'!T$9:T$108,,0))^(1/12)-1</f>
        <v>0</v>
      </c>
      <c r="E502" s="57">
        <f t="shared" si="32"/>
        <v>1</v>
      </c>
      <c r="F502" s="57">
        <f t="shared" si="33"/>
        <v>1</v>
      </c>
      <c r="G502" s="58">
        <f t="shared" si="34"/>
        <v>1</v>
      </c>
      <c r="H502" s="129">
        <f>'Table 5 - Liability Cashflows'!AV508</f>
        <v>0</v>
      </c>
    </row>
    <row r="503" spans="1:8" x14ac:dyDescent="0.25">
      <c r="A503" s="123">
        <f t="shared" si="35"/>
        <v>494</v>
      </c>
      <c r="B503" s="77">
        <f>(1+_xlfn.XLOOKUP(INT(($A503-1)/12)+1,'ZC Curve'!$B$8:$B$107,'ZC Curve'!R$9:R$108,,0))^(1/12)-1</f>
        <v>0</v>
      </c>
      <c r="C503" s="77">
        <f>(1+_xlfn.XLOOKUP(INT(($A503-1)/12)+1,'ZC Curve'!$B$8:$B$107,'ZC Curve'!S$9:S$108,,0))^(1/12)-1</f>
        <v>0</v>
      </c>
      <c r="D503" s="77">
        <f>(1+_xlfn.XLOOKUP(INT(($A503-1)/12)+1,'ZC Curve'!$B$8:$B$107,'ZC Curve'!T$9:T$108,,0))^(1/12)-1</f>
        <v>0</v>
      </c>
      <c r="E503" s="57">
        <f t="shared" si="32"/>
        <v>1</v>
      </c>
      <c r="F503" s="57">
        <f t="shared" si="33"/>
        <v>1</v>
      </c>
      <c r="G503" s="58">
        <f t="shared" si="34"/>
        <v>1</v>
      </c>
      <c r="H503" s="129">
        <f>'Table 5 - Liability Cashflows'!AV509</f>
        <v>0</v>
      </c>
    </row>
    <row r="504" spans="1:8" x14ac:dyDescent="0.25">
      <c r="A504" s="123">
        <f t="shared" si="35"/>
        <v>495</v>
      </c>
      <c r="B504" s="77">
        <f>(1+_xlfn.XLOOKUP(INT(($A504-1)/12)+1,'ZC Curve'!$B$8:$B$107,'ZC Curve'!R$9:R$108,,0))^(1/12)-1</f>
        <v>0</v>
      </c>
      <c r="C504" s="77">
        <f>(1+_xlfn.XLOOKUP(INT(($A504-1)/12)+1,'ZC Curve'!$B$8:$B$107,'ZC Curve'!S$9:S$108,,0))^(1/12)-1</f>
        <v>0</v>
      </c>
      <c r="D504" s="77">
        <f>(1+_xlfn.XLOOKUP(INT(($A504-1)/12)+1,'ZC Curve'!$B$8:$B$107,'ZC Curve'!T$9:T$108,,0))^(1/12)-1</f>
        <v>0</v>
      </c>
      <c r="E504" s="57">
        <f t="shared" si="32"/>
        <v>1</v>
      </c>
      <c r="F504" s="57">
        <f t="shared" si="33"/>
        <v>1</v>
      </c>
      <c r="G504" s="58">
        <f t="shared" si="34"/>
        <v>1</v>
      </c>
      <c r="H504" s="129">
        <f>'Table 5 - Liability Cashflows'!AV510</f>
        <v>0</v>
      </c>
    </row>
    <row r="505" spans="1:8" x14ac:dyDescent="0.25">
      <c r="A505" s="123">
        <f t="shared" si="35"/>
        <v>496</v>
      </c>
      <c r="B505" s="77">
        <f>(1+_xlfn.XLOOKUP(INT(($A505-1)/12)+1,'ZC Curve'!$B$8:$B$107,'ZC Curve'!R$9:R$108,,0))^(1/12)-1</f>
        <v>0</v>
      </c>
      <c r="C505" s="77">
        <f>(1+_xlfn.XLOOKUP(INT(($A505-1)/12)+1,'ZC Curve'!$B$8:$B$107,'ZC Curve'!S$9:S$108,,0))^(1/12)-1</f>
        <v>0</v>
      </c>
      <c r="D505" s="77">
        <f>(1+_xlfn.XLOOKUP(INT(($A505-1)/12)+1,'ZC Curve'!$B$8:$B$107,'ZC Curve'!T$9:T$108,,0))^(1/12)-1</f>
        <v>0</v>
      </c>
      <c r="E505" s="57">
        <f t="shared" si="32"/>
        <v>1</v>
      </c>
      <c r="F505" s="57">
        <f t="shared" si="33"/>
        <v>1</v>
      </c>
      <c r="G505" s="58">
        <f t="shared" si="34"/>
        <v>1</v>
      </c>
      <c r="H505" s="129">
        <f>'Table 5 - Liability Cashflows'!AV511</f>
        <v>0</v>
      </c>
    </row>
    <row r="506" spans="1:8" x14ac:dyDescent="0.25">
      <c r="A506" s="123">
        <f t="shared" si="35"/>
        <v>497</v>
      </c>
      <c r="B506" s="77">
        <f>(1+_xlfn.XLOOKUP(INT(($A506-1)/12)+1,'ZC Curve'!$B$8:$B$107,'ZC Curve'!R$9:R$108,,0))^(1/12)-1</f>
        <v>0</v>
      </c>
      <c r="C506" s="77">
        <f>(1+_xlfn.XLOOKUP(INT(($A506-1)/12)+1,'ZC Curve'!$B$8:$B$107,'ZC Curve'!S$9:S$108,,0))^(1/12)-1</f>
        <v>0</v>
      </c>
      <c r="D506" s="77">
        <f>(1+_xlfn.XLOOKUP(INT(($A506-1)/12)+1,'ZC Curve'!$B$8:$B$107,'ZC Curve'!T$9:T$108,,0))^(1/12)-1</f>
        <v>0</v>
      </c>
      <c r="E506" s="57">
        <f t="shared" si="32"/>
        <v>1</v>
      </c>
      <c r="F506" s="57">
        <f t="shared" si="33"/>
        <v>1</v>
      </c>
      <c r="G506" s="58">
        <f t="shared" si="34"/>
        <v>1</v>
      </c>
      <c r="H506" s="129">
        <f>'Table 5 - Liability Cashflows'!AV512</f>
        <v>0</v>
      </c>
    </row>
    <row r="507" spans="1:8" x14ac:dyDescent="0.25">
      <c r="A507" s="123">
        <f t="shared" si="35"/>
        <v>498</v>
      </c>
      <c r="B507" s="77">
        <f>(1+_xlfn.XLOOKUP(INT(($A507-1)/12)+1,'ZC Curve'!$B$8:$B$107,'ZC Curve'!R$9:R$108,,0))^(1/12)-1</f>
        <v>0</v>
      </c>
      <c r="C507" s="77">
        <f>(1+_xlfn.XLOOKUP(INT(($A507-1)/12)+1,'ZC Curve'!$B$8:$B$107,'ZC Curve'!S$9:S$108,,0))^(1/12)-1</f>
        <v>0</v>
      </c>
      <c r="D507" s="77">
        <f>(1+_xlfn.XLOOKUP(INT(($A507-1)/12)+1,'ZC Curve'!$B$8:$B$107,'ZC Curve'!T$9:T$108,,0))^(1/12)-1</f>
        <v>0</v>
      </c>
      <c r="E507" s="57">
        <f t="shared" si="32"/>
        <v>1</v>
      </c>
      <c r="F507" s="57">
        <f t="shared" si="33"/>
        <v>1</v>
      </c>
      <c r="G507" s="58">
        <f t="shared" si="34"/>
        <v>1</v>
      </c>
      <c r="H507" s="129">
        <f>'Table 5 - Liability Cashflows'!AV513</f>
        <v>0</v>
      </c>
    </row>
    <row r="508" spans="1:8" x14ac:dyDescent="0.25">
      <c r="A508" s="123">
        <f t="shared" si="35"/>
        <v>499</v>
      </c>
      <c r="B508" s="77">
        <f>(1+_xlfn.XLOOKUP(INT(($A508-1)/12)+1,'ZC Curve'!$B$8:$B$107,'ZC Curve'!R$9:R$108,,0))^(1/12)-1</f>
        <v>0</v>
      </c>
      <c r="C508" s="77">
        <f>(1+_xlfn.XLOOKUP(INT(($A508-1)/12)+1,'ZC Curve'!$B$8:$B$107,'ZC Curve'!S$9:S$108,,0))^(1/12)-1</f>
        <v>0</v>
      </c>
      <c r="D508" s="77">
        <f>(1+_xlfn.XLOOKUP(INT(($A508-1)/12)+1,'ZC Curve'!$B$8:$B$107,'ZC Curve'!T$9:T$108,,0))^(1/12)-1</f>
        <v>0</v>
      </c>
      <c r="E508" s="57">
        <f t="shared" si="32"/>
        <v>1</v>
      </c>
      <c r="F508" s="57">
        <f t="shared" si="33"/>
        <v>1</v>
      </c>
      <c r="G508" s="58">
        <f t="shared" si="34"/>
        <v>1</v>
      </c>
      <c r="H508" s="129">
        <f>'Table 5 - Liability Cashflows'!AV514</f>
        <v>0</v>
      </c>
    </row>
    <row r="509" spans="1:8" x14ac:dyDescent="0.25">
      <c r="A509" s="123">
        <f t="shared" si="35"/>
        <v>500</v>
      </c>
      <c r="B509" s="77">
        <f>(1+_xlfn.XLOOKUP(INT(($A509-1)/12)+1,'ZC Curve'!$B$8:$B$107,'ZC Curve'!R$9:R$108,,0))^(1/12)-1</f>
        <v>0</v>
      </c>
      <c r="C509" s="77">
        <f>(1+_xlfn.XLOOKUP(INT(($A509-1)/12)+1,'ZC Curve'!$B$8:$B$107,'ZC Curve'!S$9:S$108,,0))^(1/12)-1</f>
        <v>0</v>
      </c>
      <c r="D509" s="77">
        <f>(1+_xlfn.XLOOKUP(INT(($A509-1)/12)+1,'ZC Curve'!$B$8:$B$107,'ZC Curve'!T$9:T$108,,0))^(1/12)-1</f>
        <v>0</v>
      </c>
      <c r="E509" s="57">
        <f t="shared" si="32"/>
        <v>1</v>
      </c>
      <c r="F509" s="57">
        <f t="shared" si="33"/>
        <v>1</v>
      </c>
      <c r="G509" s="58">
        <f t="shared" si="34"/>
        <v>1</v>
      </c>
      <c r="H509" s="129">
        <f>'Table 5 - Liability Cashflows'!AV515</f>
        <v>0</v>
      </c>
    </row>
    <row r="510" spans="1:8" x14ac:dyDescent="0.25">
      <c r="A510" s="123">
        <f t="shared" si="35"/>
        <v>501</v>
      </c>
      <c r="B510" s="77">
        <f>(1+_xlfn.XLOOKUP(INT(($A510-1)/12)+1,'ZC Curve'!$B$8:$B$107,'ZC Curve'!R$9:R$108,,0))^(1/12)-1</f>
        <v>0</v>
      </c>
      <c r="C510" s="77">
        <f>(1+_xlfn.XLOOKUP(INT(($A510-1)/12)+1,'ZC Curve'!$B$8:$B$107,'ZC Curve'!S$9:S$108,,0))^(1/12)-1</f>
        <v>0</v>
      </c>
      <c r="D510" s="77">
        <f>(1+_xlfn.XLOOKUP(INT(($A510-1)/12)+1,'ZC Curve'!$B$8:$B$107,'ZC Curve'!T$9:T$108,,0))^(1/12)-1</f>
        <v>0</v>
      </c>
      <c r="E510" s="57">
        <f t="shared" si="32"/>
        <v>1</v>
      </c>
      <c r="F510" s="57">
        <f t="shared" si="33"/>
        <v>1</v>
      </c>
      <c r="G510" s="58">
        <f t="shared" si="34"/>
        <v>1</v>
      </c>
      <c r="H510" s="129">
        <f>'Table 5 - Liability Cashflows'!AV516</f>
        <v>0</v>
      </c>
    </row>
    <row r="511" spans="1:8" x14ac:dyDescent="0.25">
      <c r="A511" s="123">
        <f t="shared" si="35"/>
        <v>502</v>
      </c>
      <c r="B511" s="77">
        <f>(1+_xlfn.XLOOKUP(INT(($A511-1)/12)+1,'ZC Curve'!$B$8:$B$107,'ZC Curve'!R$9:R$108,,0))^(1/12)-1</f>
        <v>0</v>
      </c>
      <c r="C511" s="77">
        <f>(1+_xlfn.XLOOKUP(INT(($A511-1)/12)+1,'ZC Curve'!$B$8:$B$107,'ZC Curve'!S$9:S$108,,0))^(1/12)-1</f>
        <v>0</v>
      </c>
      <c r="D511" s="77">
        <f>(1+_xlfn.XLOOKUP(INT(($A511-1)/12)+1,'ZC Curve'!$B$8:$B$107,'ZC Curve'!T$9:T$108,,0))^(1/12)-1</f>
        <v>0</v>
      </c>
      <c r="E511" s="57">
        <f t="shared" si="32"/>
        <v>1</v>
      </c>
      <c r="F511" s="57">
        <f t="shared" si="33"/>
        <v>1</v>
      </c>
      <c r="G511" s="58">
        <f t="shared" si="34"/>
        <v>1</v>
      </c>
      <c r="H511" s="129">
        <f>'Table 5 - Liability Cashflows'!AV517</f>
        <v>0</v>
      </c>
    </row>
    <row r="512" spans="1:8" x14ac:dyDescent="0.25">
      <c r="A512" s="123">
        <f t="shared" si="35"/>
        <v>503</v>
      </c>
      <c r="B512" s="77">
        <f>(1+_xlfn.XLOOKUP(INT(($A512-1)/12)+1,'ZC Curve'!$B$8:$B$107,'ZC Curve'!R$9:R$108,,0))^(1/12)-1</f>
        <v>0</v>
      </c>
      <c r="C512" s="77">
        <f>(1+_xlfn.XLOOKUP(INT(($A512-1)/12)+1,'ZC Curve'!$B$8:$B$107,'ZC Curve'!S$9:S$108,,0))^(1/12)-1</f>
        <v>0</v>
      </c>
      <c r="D512" s="77">
        <f>(1+_xlfn.XLOOKUP(INT(($A512-1)/12)+1,'ZC Curve'!$B$8:$B$107,'ZC Curve'!T$9:T$108,,0))^(1/12)-1</f>
        <v>0</v>
      </c>
      <c r="E512" s="57">
        <f t="shared" si="32"/>
        <v>1</v>
      </c>
      <c r="F512" s="57">
        <f t="shared" si="33"/>
        <v>1</v>
      </c>
      <c r="G512" s="58">
        <f t="shared" si="34"/>
        <v>1</v>
      </c>
      <c r="H512" s="129">
        <f>'Table 5 - Liability Cashflows'!AV518</f>
        <v>0</v>
      </c>
    </row>
    <row r="513" spans="1:8" x14ac:dyDescent="0.25">
      <c r="A513" s="123">
        <f t="shared" si="35"/>
        <v>504</v>
      </c>
      <c r="B513" s="77">
        <f>(1+_xlfn.XLOOKUP(INT(($A513-1)/12)+1,'ZC Curve'!$B$8:$B$107,'ZC Curve'!R$9:R$108,,0))^(1/12)-1</f>
        <v>0</v>
      </c>
      <c r="C513" s="77">
        <f>(1+_xlfn.XLOOKUP(INT(($A513-1)/12)+1,'ZC Curve'!$B$8:$B$107,'ZC Curve'!S$9:S$108,,0))^(1/12)-1</f>
        <v>0</v>
      </c>
      <c r="D513" s="77">
        <f>(1+_xlfn.XLOOKUP(INT(($A513-1)/12)+1,'ZC Curve'!$B$8:$B$107,'ZC Curve'!T$9:T$108,,0))^(1/12)-1</f>
        <v>0</v>
      </c>
      <c r="E513" s="57">
        <f t="shared" si="32"/>
        <v>1</v>
      </c>
      <c r="F513" s="57">
        <f t="shared" si="33"/>
        <v>1</v>
      </c>
      <c r="G513" s="58">
        <f t="shared" si="34"/>
        <v>1</v>
      </c>
      <c r="H513" s="129">
        <f>'Table 5 - Liability Cashflows'!AV519</f>
        <v>0</v>
      </c>
    </row>
    <row r="514" spans="1:8" x14ac:dyDescent="0.25">
      <c r="A514" s="123">
        <f t="shared" si="35"/>
        <v>505</v>
      </c>
      <c r="B514" s="77">
        <f>(1+_xlfn.XLOOKUP(INT(($A514-1)/12)+1,'ZC Curve'!$B$8:$B$107,'ZC Curve'!R$9:R$108,,0))^(1/12)-1</f>
        <v>0</v>
      </c>
      <c r="C514" s="77">
        <f>(1+_xlfn.XLOOKUP(INT(($A514-1)/12)+1,'ZC Curve'!$B$8:$B$107,'ZC Curve'!S$9:S$108,,0))^(1/12)-1</f>
        <v>0</v>
      </c>
      <c r="D514" s="77">
        <f>(1+_xlfn.XLOOKUP(INT(($A514-1)/12)+1,'ZC Curve'!$B$8:$B$107,'ZC Curve'!T$9:T$108,,0))^(1/12)-1</f>
        <v>0</v>
      </c>
      <c r="E514" s="57">
        <f t="shared" si="32"/>
        <v>1</v>
      </c>
      <c r="F514" s="57">
        <f t="shared" si="33"/>
        <v>1</v>
      </c>
      <c r="G514" s="58">
        <f t="shared" si="34"/>
        <v>1</v>
      </c>
      <c r="H514" s="129">
        <f>'Table 5 - Liability Cashflows'!AV520</f>
        <v>0</v>
      </c>
    </row>
    <row r="515" spans="1:8" x14ac:dyDescent="0.25">
      <c r="A515" s="123">
        <f t="shared" si="35"/>
        <v>506</v>
      </c>
      <c r="B515" s="77">
        <f>(1+_xlfn.XLOOKUP(INT(($A515-1)/12)+1,'ZC Curve'!$B$8:$B$107,'ZC Curve'!R$9:R$108,,0))^(1/12)-1</f>
        <v>0</v>
      </c>
      <c r="C515" s="77">
        <f>(1+_xlfn.XLOOKUP(INT(($A515-1)/12)+1,'ZC Curve'!$B$8:$B$107,'ZC Curve'!S$9:S$108,,0))^(1/12)-1</f>
        <v>0</v>
      </c>
      <c r="D515" s="77">
        <f>(1+_xlfn.XLOOKUP(INT(($A515-1)/12)+1,'ZC Curve'!$B$8:$B$107,'ZC Curve'!T$9:T$108,,0))^(1/12)-1</f>
        <v>0</v>
      </c>
      <c r="E515" s="57">
        <f t="shared" si="32"/>
        <v>1</v>
      </c>
      <c r="F515" s="57">
        <f t="shared" si="33"/>
        <v>1</v>
      </c>
      <c r="G515" s="58">
        <f t="shared" si="34"/>
        <v>1</v>
      </c>
      <c r="H515" s="129">
        <f>'Table 5 - Liability Cashflows'!AV521</f>
        <v>0</v>
      </c>
    </row>
    <row r="516" spans="1:8" x14ac:dyDescent="0.25">
      <c r="A516" s="123">
        <f t="shared" si="35"/>
        <v>507</v>
      </c>
      <c r="B516" s="77">
        <f>(1+_xlfn.XLOOKUP(INT(($A516-1)/12)+1,'ZC Curve'!$B$8:$B$107,'ZC Curve'!R$9:R$108,,0))^(1/12)-1</f>
        <v>0</v>
      </c>
      <c r="C516" s="77">
        <f>(1+_xlfn.XLOOKUP(INT(($A516-1)/12)+1,'ZC Curve'!$B$8:$B$107,'ZC Curve'!S$9:S$108,,0))^(1/12)-1</f>
        <v>0</v>
      </c>
      <c r="D516" s="77">
        <f>(1+_xlfn.XLOOKUP(INT(($A516-1)/12)+1,'ZC Curve'!$B$8:$B$107,'ZC Curve'!T$9:T$108,,0))^(1/12)-1</f>
        <v>0</v>
      </c>
      <c r="E516" s="57">
        <f t="shared" si="32"/>
        <v>1</v>
      </c>
      <c r="F516" s="57">
        <f t="shared" si="33"/>
        <v>1</v>
      </c>
      <c r="G516" s="58">
        <f t="shared" si="34"/>
        <v>1</v>
      </c>
      <c r="H516" s="129">
        <f>'Table 5 - Liability Cashflows'!AV522</f>
        <v>0</v>
      </c>
    </row>
    <row r="517" spans="1:8" x14ac:dyDescent="0.25">
      <c r="A517" s="123">
        <f t="shared" si="35"/>
        <v>508</v>
      </c>
      <c r="B517" s="77">
        <f>(1+_xlfn.XLOOKUP(INT(($A517-1)/12)+1,'ZC Curve'!$B$8:$B$107,'ZC Curve'!R$9:R$108,,0))^(1/12)-1</f>
        <v>0</v>
      </c>
      <c r="C517" s="77">
        <f>(1+_xlfn.XLOOKUP(INT(($A517-1)/12)+1,'ZC Curve'!$B$8:$B$107,'ZC Curve'!S$9:S$108,,0))^(1/12)-1</f>
        <v>0</v>
      </c>
      <c r="D517" s="77">
        <f>(1+_xlfn.XLOOKUP(INT(($A517-1)/12)+1,'ZC Curve'!$B$8:$B$107,'ZC Curve'!T$9:T$108,,0))^(1/12)-1</f>
        <v>0</v>
      </c>
      <c r="E517" s="57">
        <f t="shared" si="32"/>
        <v>1</v>
      </c>
      <c r="F517" s="57">
        <f t="shared" si="33"/>
        <v>1</v>
      </c>
      <c r="G517" s="58">
        <f t="shared" si="34"/>
        <v>1</v>
      </c>
      <c r="H517" s="129">
        <f>'Table 5 - Liability Cashflows'!AV523</f>
        <v>0</v>
      </c>
    </row>
    <row r="518" spans="1:8" x14ac:dyDescent="0.25">
      <c r="A518" s="123">
        <f t="shared" si="35"/>
        <v>509</v>
      </c>
      <c r="B518" s="77">
        <f>(1+_xlfn.XLOOKUP(INT(($A518-1)/12)+1,'ZC Curve'!$B$8:$B$107,'ZC Curve'!R$9:R$108,,0))^(1/12)-1</f>
        <v>0</v>
      </c>
      <c r="C518" s="77">
        <f>(1+_xlfn.XLOOKUP(INT(($A518-1)/12)+1,'ZC Curve'!$B$8:$B$107,'ZC Curve'!S$9:S$108,,0))^(1/12)-1</f>
        <v>0</v>
      </c>
      <c r="D518" s="77">
        <f>(1+_xlfn.XLOOKUP(INT(($A518-1)/12)+1,'ZC Curve'!$B$8:$B$107,'ZC Curve'!T$9:T$108,,0))^(1/12)-1</f>
        <v>0</v>
      </c>
      <c r="E518" s="57">
        <f t="shared" si="32"/>
        <v>1</v>
      </c>
      <c r="F518" s="57">
        <f t="shared" si="33"/>
        <v>1</v>
      </c>
      <c r="G518" s="58">
        <f t="shared" si="34"/>
        <v>1</v>
      </c>
      <c r="H518" s="129">
        <f>'Table 5 - Liability Cashflows'!AV524</f>
        <v>0</v>
      </c>
    </row>
    <row r="519" spans="1:8" x14ac:dyDescent="0.25">
      <c r="A519" s="123">
        <f t="shared" si="35"/>
        <v>510</v>
      </c>
      <c r="B519" s="77">
        <f>(1+_xlfn.XLOOKUP(INT(($A519-1)/12)+1,'ZC Curve'!$B$8:$B$107,'ZC Curve'!R$9:R$108,,0))^(1/12)-1</f>
        <v>0</v>
      </c>
      <c r="C519" s="77">
        <f>(1+_xlfn.XLOOKUP(INT(($A519-1)/12)+1,'ZC Curve'!$B$8:$B$107,'ZC Curve'!S$9:S$108,,0))^(1/12)-1</f>
        <v>0</v>
      </c>
      <c r="D519" s="77">
        <f>(1+_xlfn.XLOOKUP(INT(($A519-1)/12)+1,'ZC Curve'!$B$8:$B$107,'ZC Curve'!T$9:T$108,,0))^(1/12)-1</f>
        <v>0</v>
      </c>
      <c r="E519" s="57">
        <f t="shared" si="32"/>
        <v>1</v>
      </c>
      <c r="F519" s="57">
        <f t="shared" si="33"/>
        <v>1</v>
      </c>
      <c r="G519" s="58">
        <f t="shared" si="34"/>
        <v>1</v>
      </c>
      <c r="H519" s="129">
        <f>'Table 5 - Liability Cashflows'!AV525</f>
        <v>0</v>
      </c>
    </row>
    <row r="520" spans="1:8" x14ac:dyDescent="0.25">
      <c r="A520" s="123">
        <f t="shared" si="35"/>
        <v>511</v>
      </c>
      <c r="B520" s="77">
        <f>(1+_xlfn.XLOOKUP(INT(($A520-1)/12)+1,'ZC Curve'!$B$8:$B$107,'ZC Curve'!R$9:R$108,,0))^(1/12)-1</f>
        <v>0</v>
      </c>
      <c r="C520" s="77">
        <f>(1+_xlfn.XLOOKUP(INT(($A520-1)/12)+1,'ZC Curve'!$B$8:$B$107,'ZC Curve'!S$9:S$108,,0))^(1/12)-1</f>
        <v>0</v>
      </c>
      <c r="D520" s="77">
        <f>(1+_xlfn.XLOOKUP(INT(($A520-1)/12)+1,'ZC Curve'!$B$8:$B$107,'ZC Curve'!T$9:T$108,,0))^(1/12)-1</f>
        <v>0</v>
      </c>
      <c r="E520" s="57">
        <f t="shared" si="32"/>
        <v>1</v>
      </c>
      <c r="F520" s="57">
        <f t="shared" si="33"/>
        <v>1</v>
      </c>
      <c r="G520" s="58">
        <f t="shared" si="34"/>
        <v>1</v>
      </c>
      <c r="H520" s="129">
        <f>'Table 5 - Liability Cashflows'!AV526</f>
        <v>0</v>
      </c>
    </row>
    <row r="521" spans="1:8" x14ac:dyDescent="0.25">
      <c r="A521" s="123">
        <f t="shared" si="35"/>
        <v>512</v>
      </c>
      <c r="B521" s="77">
        <f>(1+_xlfn.XLOOKUP(INT(($A521-1)/12)+1,'ZC Curve'!$B$8:$B$107,'ZC Curve'!R$9:R$108,,0))^(1/12)-1</f>
        <v>0</v>
      </c>
      <c r="C521" s="77">
        <f>(1+_xlfn.XLOOKUP(INT(($A521-1)/12)+1,'ZC Curve'!$B$8:$B$107,'ZC Curve'!S$9:S$108,,0))^(1/12)-1</f>
        <v>0</v>
      </c>
      <c r="D521" s="77">
        <f>(1+_xlfn.XLOOKUP(INT(($A521-1)/12)+1,'ZC Curve'!$B$8:$B$107,'ZC Curve'!T$9:T$108,,0))^(1/12)-1</f>
        <v>0</v>
      </c>
      <c r="E521" s="57">
        <f t="shared" si="32"/>
        <v>1</v>
      </c>
      <c r="F521" s="57">
        <f t="shared" si="33"/>
        <v>1</v>
      </c>
      <c r="G521" s="58">
        <f t="shared" si="34"/>
        <v>1</v>
      </c>
      <c r="H521" s="129">
        <f>'Table 5 - Liability Cashflows'!AV527</f>
        <v>0</v>
      </c>
    </row>
    <row r="522" spans="1:8" x14ac:dyDescent="0.25">
      <c r="A522" s="123">
        <f t="shared" si="35"/>
        <v>513</v>
      </c>
      <c r="B522" s="77">
        <f>(1+_xlfn.XLOOKUP(INT(($A522-1)/12)+1,'ZC Curve'!$B$8:$B$107,'ZC Curve'!R$9:R$108,,0))^(1/12)-1</f>
        <v>0</v>
      </c>
      <c r="C522" s="77">
        <f>(1+_xlfn.XLOOKUP(INT(($A522-1)/12)+1,'ZC Curve'!$B$8:$B$107,'ZC Curve'!S$9:S$108,,0))^(1/12)-1</f>
        <v>0</v>
      </c>
      <c r="D522" s="77">
        <f>(1+_xlfn.XLOOKUP(INT(($A522-1)/12)+1,'ZC Curve'!$B$8:$B$107,'ZC Curve'!T$9:T$108,,0))^(1/12)-1</f>
        <v>0</v>
      </c>
      <c r="E522" s="57">
        <f t="shared" si="32"/>
        <v>1</v>
      </c>
      <c r="F522" s="57">
        <f t="shared" si="33"/>
        <v>1</v>
      </c>
      <c r="G522" s="58">
        <f t="shared" si="34"/>
        <v>1</v>
      </c>
      <c r="H522" s="129">
        <f>'Table 5 - Liability Cashflows'!AV528</f>
        <v>0</v>
      </c>
    </row>
    <row r="523" spans="1:8" x14ac:dyDescent="0.25">
      <c r="A523" s="123">
        <f t="shared" si="35"/>
        <v>514</v>
      </c>
      <c r="B523" s="77">
        <f>(1+_xlfn.XLOOKUP(INT(($A523-1)/12)+1,'ZC Curve'!$B$8:$B$107,'ZC Curve'!R$9:R$108,,0))^(1/12)-1</f>
        <v>0</v>
      </c>
      <c r="C523" s="77">
        <f>(1+_xlfn.XLOOKUP(INT(($A523-1)/12)+1,'ZC Curve'!$B$8:$B$107,'ZC Curve'!S$9:S$108,,0))^(1/12)-1</f>
        <v>0</v>
      </c>
      <c r="D523" s="77">
        <f>(1+_xlfn.XLOOKUP(INT(($A523-1)/12)+1,'ZC Curve'!$B$8:$B$107,'ZC Curve'!T$9:T$108,,0))^(1/12)-1</f>
        <v>0</v>
      </c>
      <c r="E523" s="57">
        <f t="shared" si="32"/>
        <v>1</v>
      </c>
      <c r="F523" s="57">
        <f t="shared" si="33"/>
        <v>1</v>
      </c>
      <c r="G523" s="58">
        <f t="shared" si="34"/>
        <v>1</v>
      </c>
      <c r="H523" s="129">
        <f>'Table 5 - Liability Cashflows'!AV529</f>
        <v>0</v>
      </c>
    </row>
    <row r="524" spans="1:8" x14ac:dyDescent="0.25">
      <c r="A524" s="123">
        <f t="shared" si="35"/>
        <v>515</v>
      </c>
      <c r="B524" s="77">
        <f>(1+_xlfn.XLOOKUP(INT(($A524-1)/12)+1,'ZC Curve'!$B$8:$B$107,'ZC Curve'!R$9:R$108,,0))^(1/12)-1</f>
        <v>0</v>
      </c>
      <c r="C524" s="77">
        <f>(1+_xlfn.XLOOKUP(INT(($A524-1)/12)+1,'ZC Curve'!$B$8:$B$107,'ZC Curve'!S$9:S$108,,0))^(1/12)-1</f>
        <v>0</v>
      </c>
      <c r="D524" s="77">
        <f>(1+_xlfn.XLOOKUP(INT(($A524-1)/12)+1,'ZC Curve'!$B$8:$B$107,'ZC Curve'!T$9:T$108,,0))^(1/12)-1</f>
        <v>0</v>
      </c>
      <c r="E524" s="57">
        <f t="shared" ref="E524:E587" si="36">E523/(1+B524)</f>
        <v>1</v>
      </c>
      <c r="F524" s="57">
        <f t="shared" ref="F524:F587" si="37">F523/(1+C524)</f>
        <v>1</v>
      </c>
      <c r="G524" s="58">
        <f t="shared" ref="G524:G587" si="38">G523/(1+D524)</f>
        <v>1</v>
      </c>
      <c r="H524" s="129">
        <f>'Table 5 - Liability Cashflows'!AV530</f>
        <v>0</v>
      </c>
    </row>
    <row r="525" spans="1:8" x14ac:dyDescent="0.25">
      <c r="A525" s="123">
        <f t="shared" si="35"/>
        <v>516</v>
      </c>
      <c r="B525" s="77">
        <f>(1+_xlfn.XLOOKUP(INT(($A525-1)/12)+1,'ZC Curve'!$B$8:$B$107,'ZC Curve'!R$9:R$108,,0))^(1/12)-1</f>
        <v>0</v>
      </c>
      <c r="C525" s="77">
        <f>(1+_xlfn.XLOOKUP(INT(($A525-1)/12)+1,'ZC Curve'!$B$8:$B$107,'ZC Curve'!S$9:S$108,,0))^(1/12)-1</f>
        <v>0</v>
      </c>
      <c r="D525" s="77">
        <f>(1+_xlfn.XLOOKUP(INT(($A525-1)/12)+1,'ZC Curve'!$B$8:$B$107,'ZC Curve'!T$9:T$108,,0))^(1/12)-1</f>
        <v>0</v>
      </c>
      <c r="E525" s="57">
        <f t="shared" si="36"/>
        <v>1</v>
      </c>
      <c r="F525" s="57">
        <f t="shared" si="37"/>
        <v>1</v>
      </c>
      <c r="G525" s="58">
        <f t="shared" si="38"/>
        <v>1</v>
      </c>
      <c r="H525" s="129">
        <f>'Table 5 - Liability Cashflows'!AV531</f>
        <v>0</v>
      </c>
    </row>
    <row r="526" spans="1:8" x14ac:dyDescent="0.25">
      <c r="A526" s="123">
        <f t="shared" si="35"/>
        <v>517</v>
      </c>
      <c r="B526" s="77">
        <f>(1+_xlfn.XLOOKUP(INT(($A526-1)/12)+1,'ZC Curve'!$B$8:$B$107,'ZC Curve'!R$9:R$108,,0))^(1/12)-1</f>
        <v>0</v>
      </c>
      <c r="C526" s="77">
        <f>(1+_xlfn.XLOOKUP(INT(($A526-1)/12)+1,'ZC Curve'!$B$8:$B$107,'ZC Curve'!S$9:S$108,,0))^(1/12)-1</f>
        <v>0</v>
      </c>
      <c r="D526" s="77">
        <f>(1+_xlfn.XLOOKUP(INT(($A526-1)/12)+1,'ZC Curve'!$B$8:$B$107,'ZC Curve'!T$9:T$108,,0))^(1/12)-1</f>
        <v>0</v>
      </c>
      <c r="E526" s="57">
        <f t="shared" si="36"/>
        <v>1</v>
      </c>
      <c r="F526" s="57">
        <f t="shared" si="37"/>
        <v>1</v>
      </c>
      <c r="G526" s="58">
        <f t="shared" si="38"/>
        <v>1</v>
      </c>
      <c r="H526" s="129">
        <f>'Table 5 - Liability Cashflows'!AV532</f>
        <v>0</v>
      </c>
    </row>
    <row r="527" spans="1:8" x14ac:dyDescent="0.25">
      <c r="A527" s="123">
        <f t="shared" si="35"/>
        <v>518</v>
      </c>
      <c r="B527" s="77">
        <f>(1+_xlfn.XLOOKUP(INT(($A527-1)/12)+1,'ZC Curve'!$B$8:$B$107,'ZC Curve'!R$9:R$108,,0))^(1/12)-1</f>
        <v>0</v>
      </c>
      <c r="C527" s="77">
        <f>(1+_xlfn.XLOOKUP(INT(($A527-1)/12)+1,'ZC Curve'!$B$8:$B$107,'ZC Curve'!S$9:S$108,,0))^(1/12)-1</f>
        <v>0</v>
      </c>
      <c r="D527" s="77">
        <f>(1+_xlfn.XLOOKUP(INT(($A527-1)/12)+1,'ZC Curve'!$B$8:$B$107,'ZC Curve'!T$9:T$108,,0))^(1/12)-1</f>
        <v>0</v>
      </c>
      <c r="E527" s="57">
        <f t="shared" si="36"/>
        <v>1</v>
      </c>
      <c r="F527" s="57">
        <f t="shared" si="37"/>
        <v>1</v>
      </c>
      <c r="G527" s="58">
        <f t="shared" si="38"/>
        <v>1</v>
      </c>
      <c r="H527" s="129">
        <f>'Table 5 - Liability Cashflows'!AV533</f>
        <v>0</v>
      </c>
    </row>
    <row r="528" spans="1:8" x14ac:dyDescent="0.25">
      <c r="A528" s="123">
        <f t="shared" si="35"/>
        <v>519</v>
      </c>
      <c r="B528" s="77">
        <f>(1+_xlfn.XLOOKUP(INT(($A528-1)/12)+1,'ZC Curve'!$B$8:$B$107,'ZC Curve'!R$9:R$108,,0))^(1/12)-1</f>
        <v>0</v>
      </c>
      <c r="C528" s="77">
        <f>(1+_xlfn.XLOOKUP(INT(($A528-1)/12)+1,'ZC Curve'!$B$8:$B$107,'ZC Curve'!S$9:S$108,,0))^(1/12)-1</f>
        <v>0</v>
      </c>
      <c r="D528" s="77">
        <f>(1+_xlfn.XLOOKUP(INT(($A528-1)/12)+1,'ZC Curve'!$B$8:$B$107,'ZC Curve'!T$9:T$108,,0))^(1/12)-1</f>
        <v>0</v>
      </c>
      <c r="E528" s="57">
        <f t="shared" si="36"/>
        <v>1</v>
      </c>
      <c r="F528" s="57">
        <f t="shared" si="37"/>
        <v>1</v>
      </c>
      <c r="G528" s="58">
        <f t="shared" si="38"/>
        <v>1</v>
      </c>
      <c r="H528" s="129">
        <f>'Table 5 - Liability Cashflows'!AV534</f>
        <v>0</v>
      </c>
    </row>
    <row r="529" spans="1:8" x14ac:dyDescent="0.25">
      <c r="A529" s="123">
        <f t="shared" si="35"/>
        <v>520</v>
      </c>
      <c r="B529" s="77">
        <f>(1+_xlfn.XLOOKUP(INT(($A529-1)/12)+1,'ZC Curve'!$B$8:$B$107,'ZC Curve'!R$9:R$108,,0))^(1/12)-1</f>
        <v>0</v>
      </c>
      <c r="C529" s="77">
        <f>(1+_xlfn.XLOOKUP(INT(($A529-1)/12)+1,'ZC Curve'!$B$8:$B$107,'ZC Curve'!S$9:S$108,,0))^(1/12)-1</f>
        <v>0</v>
      </c>
      <c r="D529" s="77">
        <f>(1+_xlfn.XLOOKUP(INT(($A529-1)/12)+1,'ZC Curve'!$B$8:$B$107,'ZC Curve'!T$9:T$108,,0))^(1/12)-1</f>
        <v>0</v>
      </c>
      <c r="E529" s="57">
        <f t="shared" si="36"/>
        <v>1</v>
      </c>
      <c r="F529" s="57">
        <f t="shared" si="37"/>
        <v>1</v>
      </c>
      <c r="G529" s="58">
        <f t="shared" si="38"/>
        <v>1</v>
      </c>
      <c r="H529" s="129">
        <f>'Table 5 - Liability Cashflows'!AV535</f>
        <v>0</v>
      </c>
    </row>
    <row r="530" spans="1:8" x14ac:dyDescent="0.25">
      <c r="A530" s="123">
        <f t="shared" si="35"/>
        <v>521</v>
      </c>
      <c r="B530" s="77">
        <f>(1+_xlfn.XLOOKUP(INT(($A530-1)/12)+1,'ZC Curve'!$B$8:$B$107,'ZC Curve'!R$9:R$108,,0))^(1/12)-1</f>
        <v>0</v>
      </c>
      <c r="C530" s="77">
        <f>(1+_xlfn.XLOOKUP(INT(($A530-1)/12)+1,'ZC Curve'!$B$8:$B$107,'ZC Curve'!S$9:S$108,,0))^(1/12)-1</f>
        <v>0</v>
      </c>
      <c r="D530" s="77">
        <f>(1+_xlfn.XLOOKUP(INT(($A530-1)/12)+1,'ZC Curve'!$B$8:$B$107,'ZC Curve'!T$9:T$108,,0))^(1/12)-1</f>
        <v>0</v>
      </c>
      <c r="E530" s="57">
        <f t="shared" si="36"/>
        <v>1</v>
      </c>
      <c r="F530" s="57">
        <f t="shared" si="37"/>
        <v>1</v>
      </c>
      <c r="G530" s="58">
        <f t="shared" si="38"/>
        <v>1</v>
      </c>
      <c r="H530" s="129">
        <f>'Table 5 - Liability Cashflows'!AV536</f>
        <v>0</v>
      </c>
    </row>
    <row r="531" spans="1:8" x14ac:dyDescent="0.25">
      <c r="A531" s="123">
        <f t="shared" si="35"/>
        <v>522</v>
      </c>
      <c r="B531" s="77">
        <f>(1+_xlfn.XLOOKUP(INT(($A531-1)/12)+1,'ZC Curve'!$B$8:$B$107,'ZC Curve'!R$9:R$108,,0))^(1/12)-1</f>
        <v>0</v>
      </c>
      <c r="C531" s="77">
        <f>(1+_xlfn.XLOOKUP(INT(($A531-1)/12)+1,'ZC Curve'!$B$8:$B$107,'ZC Curve'!S$9:S$108,,0))^(1/12)-1</f>
        <v>0</v>
      </c>
      <c r="D531" s="77">
        <f>(1+_xlfn.XLOOKUP(INT(($A531-1)/12)+1,'ZC Curve'!$B$8:$B$107,'ZC Curve'!T$9:T$108,,0))^(1/12)-1</f>
        <v>0</v>
      </c>
      <c r="E531" s="57">
        <f t="shared" si="36"/>
        <v>1</v>
      </c>
      <c r="F531" s="57">
        <f t="shared" si="37"/>
        <v>1</v>
      </c>
      <c r="G531" s="58">
        <f t="shared" si="38"/>
        <v>1</v>
      </c>
      <c r="H531" s="129">
        <f>'Table 5 - Liability Cashflows'!AV537</f>
        <v>0</v>
      </c>
    </row>
    <row r="532" spans="1:8" x14ac:dyDescent="0.25">
      <c r="A532" s="123">
        <f t="shared" si="35"/>
        <v>523</v>
      </c>
      <c r="B532" s="77">
        <f>(1+_xlfn.XLOOKUP(INT(($A532-1)/12)+1,'ZC Curve'!$B$8:$B$107,'ZC Curve'!R$9:R$108,,0))^(1/12)-1</f>
        <v>0</v>
      </c>
      <c r="C532" s="77">
        <f>(1+_xlfn.XLOOKUP(INT(($A532-1)/12)+1,'ZC Curve'!$B$8:$B$107,'ZC Curve'!S$9:S$108,,0))^(1/12)-1</f>
        <v>0</v>
      </c>
      <c r="D532" s="77">
        <f>(1+_xlfn.XLOOKUP(INT(($A532-1)/12)+1,'ZC Curve'!$B$8:$B$107,'ZC Curve'!T$9:T$108,,0))^(1/12)-1</f>
        <v>0</v>
      </c>
      <c r="E532" s="57">
        <f t="shared" si="36"/>
        <v>1</v>
      </c>
      <c r="F532" s="57">
        <f t="shared" si="37"/>
        <v>1</v>
      </c>
      <c r="G532" s="58">
        <f t="shared" si="38"/>
        <v>1</v>
      </c>
      <c r="H532" s="129">
        <f>'Table 5 - Liability Cashflows'!AV538</f>
        <v>0</v>
      </c>
    </row>
    <row r="533" spans="1:8" x14ac:dyDescent="0.25">
      <c r="A533" s="123">
        <f t="shared" si="35"/>
        <v>524</v>
      </c>
      <c r="B533" s="77">
        <f>(1+_xlfn.XLOOKUP(INT(($A533-1)/12)+1,'ZC Curve'!$B$8:$B$107,'ZC Curve'!R$9:R$108,,0))^(1/12)-1</f>
        <v>0</v>
      </c>
      <c r="C533" s="77">
        <f>(1+_xlfn.XLOOKUP(INT(($A533-1)/12)+1,'ZC Curve'!$B$8:$B$107,'ZC Curve'!S$9:S$108,,0))^(1/12)-1</f>
        <v>0</v>
      </c>
      <c r="D533" s="77">
        <f>(1+_xlfn.XLOOKUP(INT(($A533-1)/12)+1,'ZC Curve'!$B$8:$B$107,'ZC Curve'!T$9:T$108,,0))^(1/12)-1</f>
        <v>0</v>
      </c>
      <c r="E533" s="57">
        <f t="shared" si="36"/>
        <v>1</v>
      </c>
      <c r="F533" s="57">
        <f t="shared" si="37"/>
        <v>1</v>
      </c>
      <c r="G533" s="58">
        <f t="shared" si="38"/>
        <v>1</v>
      </c>
      <c r="H533" s="129">
        <f>'Table 5 - Liability Cashflows'!AV539</f>
        <v>0</v>
      </c>
    </row>
    <row r="534" spans="1:8" x14ac:dyDescent="0.25">
      <c r="A534" s="123">
        <f t="shared" ref="A534:A585" si="39">A533+1</f>
        <v>525</v>
      </c>
      <c r="B534" s="77">
        <f>(1+_xlfn.XLOOKUP(INT(($A534-1)/12)+1,'ZC Curve'!$B$8:$B$107,'ZC Curve'!R$9:R$108,,0))^(1/12)-1</f>
        <v>0</v>
      </c>
      <c r="C534" s="77">
        <f>(1+_xlfn.XLOOKUP(INT(($A534-1)/12)+1,'ZC Curve'!$B$8:$B$107,'ZC Curve'!S$9:S$108,,0))^(1/12)-1</f>
        <v>0</v>
      </c>
      <c r="D534" s="77">
        <f>(1+_xlfn.XLOOKUP(INT(($A534-1)/12)+1,'ZC Curve'!$B$8:$B$107,'ZC Curve'!T$9:T$108,,0))^(1/12)-1</f>
        <v>0</v>
      </c>
      <c r="E534" s="57">
        <f t="shared" si="36"/>
        <v>1</v>
      </c>
      <c r="F534" s="57">
        <f t="shared" si="37"/>
        <v>1</v>
      </c>
      <c r="G534" s="58">
        <f t="shared" si="38"/>
        <v>1</v>
      </c>
      <c r="H534" s="129">
        <f>'Table 5 - Liability Cashflows'!AV540</f>
        <v>0</v>
      </c>
    </row>
    <row r="535" spans="1:8" x14ac:dyDescent="0.25">
      <c r="A535" s="123">
        <f t="shared" si="39"/>
        <v>526</v>
      </c>
      <c r="B535" s="77">
        <f>(1+_xlfn.XLOOKUP(INT(($A535-1)/12)+1,'ZC Curve'!$B$8:$B$107,'ZC Curve'!R$9:R$108,,0))^(1/12)-1</f>
        <v>0</v>
      </c>
      <c r="C535" s="77">
        <f>(1+_xlfn.XLOOKUP(INT(($A535-1)/12)+1,'ZC Curve'!$B$8:$B$107,'ZC Curve'!S$9:S$108,,0))^(1/12)-1</f>
        <v>0</v>
      </c>
      <c r="D535" s="77">
        <f>(1+_xlfn.XLOOKUP(INT(($A535-1)/12)+1,'ZC Curve'!$B$8:$B$107,'ZC Curve'!T$9:T$108,,0))^(1/12)-1</f>
        <v>0</v>
      </c>
      <c r="E535" s="57">
        <f t="shared" si="36"/>
        <v>1</v>
      </c>
      <c r="F535" s="57">
        <f t="shared" si="37"/>
        <v>1</v>
      </c>
      <c r="G535" s="58">
        <f t="shared" si="38"/>
        <v>1</v>
      </c>
      <c r="H535" s="129">
        <f>'Table 5 - Liability Cashflows'!AV541</f>
        <v>0</v>
      </c>
    </row>
    <row r="536" spans="1:8" x14ac:dyDescent="0.25">
      <c r="A536" s="123">
        <f t="shared" si="39"/>
        <v>527</v>
      </c>
      <c r="B536" s="77">
        <f>(1+_xlfn.XLOOKUP(INT(($A536-1)/12)+1,'ZC Curve'!$B$8:$B$107,'ZC Curve'!R$9:R$108,,0))^(1/12)-1</f>
        <v>0</v>
      </c>
      <c r="C536" s="77">
        <f>(1+_xlfn.XLOOKUP(INT(($A536-1)/12)+1,'ZC Curve'!$B$8:$B$107,'ZC Curve'!S$9:S$108,,0))^(1/12)-1</f>
        <v>0</v>
      </c>
      <c r="D536" s="77">
        <f>(1+_xlfn.XLOOKUP(INT(($A536-1)/12)+1,'ZC Curve'!$B$8:$B$107,'ZC Curve'!T$9:T$108,,0))^(1/12)-1</f>
        <v>0</v>
      </c>
      <c r="E536" s="57">
        <f t="shared" si="36"/>
        <v>1</v>
      </c>
      <c r="F536" s="57">
        <f t="shared" si="37"/>
        <v>1</v>
      </c>
      <c r="G536" s="58">
        <f t="shared" si="38"/>
        <v>1</v>
      </c>
      <c r="H536" s="129">
        <f>'Table 5 - Liability Cashflows'!AV542</f>
        <v>0</v>
      </c>
    </row>
    <row r="537" spans="1:8" x14ac:dyDescent="0.25">
      <c r="A537" s="123">
        <f t="shared" si="39"/>
        <v>528</v>
      </c>
      <c r="B537" s="77">
        <f>(1+_xlfn.XLOOKUP(INT(($A537-1)/12)+1,'ZC Curve'!$B$8:$B$107,'ZC Curve'!R$9:R$108,,0))^(1/12)-1</f>
        <v>0</v>
      </c>
      <c r="C537" s="77">
        <f>(1+_xlfn.XLOOKUP(INT(($A537-1)/12)+1,'ZC Curve'!$B$8:$B$107,'ZC Curve'!S$9:S$108,,0))^(1/12)-1</f>
        <v>0</v>
      </c>
      <c r="D537" s="77">
        <f>(1+_xlfn.XLOOKUP(INT(($A537-1)/12)+1,'ZC Curve'!$B$8:$B$107,'ZC Curve'!T$9:T$108,,0))^(1/12)-1</f>
        <v>0</v>
      </c>
      <c r="E537" s="57">
        <f t="shared" si="36"/>
        <v>1</v>
      </c>
      <c r="F537" s="57">
        <f t="shared" si="37"/>
        <v>1</v>
      </c>
      <c r="G537" s="58">
        <f t="shared" si="38"/>
        <v>1</v>
      </c>
      <c r="H537" s="129">
        <f>'Table 5 - Liability Cashflows'!AV543</f>
        <v>0</v>
      </c>
    </row>
    <row r="538" spans="1:8" x14ac:dyDescent="0.25">
      <c r="A538" s="123">
        <f t="shared" si="39"/>
        <v>529</v>
      </c>
      <c r="B538" s="77">
        <f>(1+_xlfn.XLOOKUP(INT(($A538-1)/12)+1,'ZC Curve'!$B$8:$B$107,'ZC Curve'!R$9:R$108,,0))^(1/12)-1</f>
        <v>0</v>
      </c>
      <c r="C538" s="77">
        <f>(1+_xlfn.XLOOKUP(INT(($A538-1)/12)+1,'ZC Curve'!$B$8:$B$107,'ZC Curve'!S$9:S$108,,0))^(1/12)-1</f>
        <v>0</v>
      </c>
      <c r="D538" s="77">
        <f>(1+_xlfn.XLOOKUP(INT(($A538-1)/12)+1,'ZC Curve'!$B$8:$B$107,'ZC Curve'!T$9:T$108,,0))^(1/12)-1</f>
        <v>0</v>
      </c>
      <c r="E538" s="57">
        <f t="shared" si="36"/>
        <v>1</v>
      </c>
      <c r="F538" s="57">
        <f t="shared" si="37"/>
        <v>1</v>
      </c>
      <c r="G538" s="58">
        <f t="shared" si="38"/>
        <v>1</v>
      </c>
      <c r="H538" s="129">
        <f>'Table 5 - Liability Cashflows'!AV544</f>
        <v>0</v>
      </c>
    </row>
    <row r="539" spans="1:8" x14ac:dyDescent="0.25">
      <c r="A539" s="123">
        <f t="shared" si="39"/>
        <v>530</v>
      </c>
      <c r="B539" s="77">
        <f>(1+_xlfn.XLOOKUP(INT(($A539-1)/12)+1,'ZC Curve'!$B$8:$B$107,'ZC Curve'!R$9:R$108,,0))^(1/12)-1</f>
        <v>0</v>
      </c>
      <c r="C539" s="77">
        <f>(1+_xlfn.XLOOKUP(INT(($A539-1)/12)+1,'ZC Curve'!$B$8:$B$107,'ZC Curve'!S$9:S$108,,0))^(1/12)-1</f>
        <v>0</v>
      </c>
      <c r="D539" s="77">
        <f>(1+_xlfn.XLOOKUP(INT(($A539-1)/12)+1,'ZC Curve'!$B$8:$B$107,'ZC Curve'!T$9:T$108,,0))^(1/12)-1</f>
        <v>0</v>
      </c>
      <c r="E539" s="57">
        <f t="shared" si="36"/>
        <v>1</v>
      </c>
      <c r="F539" s="57">
        <f t="shared" si="37"/>
        <v>1</v>
      </c>
      <c r="G539" s="58">
        <f t="shared" si="38"/>
        <v>1</v>
      </c>
      <c r="H539" s="129">
        <f>'Table 5 - Liability Cashflows'!AV545</f>
        <v>0</v>
      </c>
    </row>
    <row r="540" spans="1:8" x14ac:dyDescent="0.25">
      <c r="A540" s="123">
        <f t="shared" si="39"/>
        <v>531</v>
      </c>
      <c r="B540" s="77">
        <f>(1+_xlfn.XLOOKUP(INT(($A540-1)/12)+1,'ZC Curve'!$B$8:$B$107,'ZC Curve'!R$9:R$108,,0))^(1/12)-1</f>
        <v>0</v>
      </c>
      <c r="C540" s="77">
        <f>(1+_xlfn.XLOOKUP(INT(($A540-1)/12)+1,'ZC Curve'!$B$8:$B$107,'ZC Curve'!S$9:S$108,,0))^(1/12)-1</f>
        <v>0</v>
      </c>
      <c r="D540" s="77">
        <f>(1+_xlfn.XLOOKUP(INT(($A540-1)/12)+1,'ZC Curve'!$B$8:$B$107,'ZC Curve'!T$9:T$108,,0))^(1/12)-1</f>
        <v>0</v>
      </c>
      <c r="E540" s="57">
        <f t="shared" si="36"/>
        <v>1</v>
      </c>
      <c r="F540" s="57">
        <f t="shared" si="37"/>
        <v>1</v>
      </c>
      <c r="G540" s="58">
        <f t="shared" si="38"/>
        <v>1</v>
      </c>
      <c r="H540" s="129">
        <f>'Table 5 - Liability Cashflows'!AV546</f>
        <v>0</v>
      </c>
    </row>
    <row r="541" spans="1:8" x14ac:dyDescent="0.25">
      <c r="A541" s="123">
        <f t="shared" si="39"/>
        <v>532</v>
      </c>
      <c r="B541" s="77">
        <f>(1+_xlfn.XLOOKUP(INT(($A541-1)/12)+1,'ZC Curve'!$B$8:$B$107,'ZC Curve'!R$9:R$108,,0))^(1/12)-1</f>
        <v>0</v>
      </c>
      <c r="C541" s="77">
        <f>(1+_xlfn.XLOOKUP(INT(($A541-1)/12)+1,'ZC Curve'!$B$8:$B$107,'ZC Curve'!S$9:S$108,,0))^(1/12)-1</f>
        <v>0</v>
      </c>
      <c r="D541" s="77">
        <f>(1+_xlfn.XLOOKUP(INT(($A541-1)/12)+1,'ZC Curve'!$B$8:$B$107,'ZC Curve'!T$9:T$108,,0))^(1/12)-1</f>
        <v>0</v>
      </c>
      <c r="E541" s="57">
        <f t="shared" si="36"/>
        <v>1</v>
      </c>
      <c r="F541" s="57">
        <f t="shared" si="37"/>
        <v>1</v>
      </c>
      <c r="G541" s="58">
        <f t="shared" si="38"/>
        <v>1</v>
      </c>
      <c r="H541" s="129">
        <f>'Table 5 - Liability Cashflows'!AV547</f>
        <v>0</v>
      </c>
    </row>
    <row r="542" spans="1:8" x14ac:dyDescent="0.25">
      <c r="A542" s="123">
        <f t="shared" si="39"/>
        <v>533</v>
      </c>
      <c r="B542" s="77">
        <f>(1+_xlfn.XLOOKUP(INT(($A542-1)/12)+1,'ZC Curve'!$B$8:$B$107,'ZC Curve'!R$9:R$108,,0))^(1/12)-1</f>
        <v>0</v>
      </c>
      <c r="C542" s="77">
        <f>(1+_xlfn.XLOOKUP(INT(($A542-1)/12)+1,'ZC Curve'!$B$8:$B$107,'ZC Curve'!S$9:S$108,,0))^(1/12)-1</f>
        <v>0</v>
      </c>
      <c r="D542" s="77">
        <f>(1+_xlfn.XLOOKUP(INT(($A542-1)/12)+1,'ZC Curve'!$B$8:$B$107,'ZC Curve'!T$9:T$108,,0))^(1/12)-1</f>
        <v>0</v>
      </c>
      <c r="E542" s="57">
        <f t="shared" si="36"/>
        <v>1</v>
      </c>
      <c r="F542" s="57">
        <f t="shared" si="37"/>
        <v>1</v>
      </c>
      <c r="G542" s="58">
        <f t="shared" si="38"/>
        <v>1</v>
      </c>
      <c r="H542" s="129">
        <f>'Table 5 - Liability Cashflows'!AV548</f>
        <v>0</v>
      </c>
    </row>
    <row r="543" spans="1:8" x14ac:dyDescent="0.25">
      <c r="A543" s="123">
        <f t="shared" si="39"/>
        <v>534</v>
      </c>
      <c r="B543" s="77">
        <f>(1+_xlfn.XLOOKUP(INT(($A543-1)/12)+1,'ZC Curve'!$B$8:$B$107,'ZC Curve'!R$9:R$108,,0))^(1/12)-1</f>
        <v>0</v>
      </c>
      <c r="C543" s="77">
        <f>(1+_xlfn.XLOOKUP(INT(($A543-1)/12)+1,'ZC Curve'!$B$8:$B$107,'ZC Curve'!S$9:S$108,,0))^(1/12)-1</f>
        <v>0</v>
      </c>
      <c r="D543" s="77">
        <f>(1+_xlfn.XLOOKUP(INT(($A543-1)/12)+1,'ZC Curve'!$B$8:$B$107,'ZC Curve'!T$9:T$108,,0))^(1/12)-1</f>
        <v>0</v>
      </c>
      <c r="E543" s="57">
        <f t="shared" si="36"/>
        <v>1</v>
      </c>
      <c r="F543" s="57">
        <f t="shared" si="37"/>
        <v>1</v>
      </c>
      <c r="G543" s="58">
        <f t="shared" si="38"/>
        <v>1</v>
      </c>
      <c r="H543" s="129">
        <f>'Table 5 - Liability Cashflows'!AV549</f>
        <v>0</v>
      </c>
    </row>
    <row r="544" spans="1:8" x14ac:dyDescent="0.25">
      <c r="A544" s="123">
        <f t="shared" si="39"/>
        <v>535</v>
      </c>
      <c r="B544" s="77">
        <f>(1+_xlfn.XLOOKUP(INT(($A544-1)/12)+1,'ZC Curve'!$B$8:$B$107,'ZC Curve'!R$9:R$108,,0))^(1/12)-1</f>
        <v>0</v>
      </c>
      <c r="C544" s="77">
        <f>(1+_xlfn.XLOOKUP(INT(($A544-1)/12)+1,'ZC Curve'!$B$8:$B$107,'ZC Curve'!S$9:S$108,,0))^(1/12)-1</f>
        <v>0</v>
      </c>
      <c r="D544" s="77">
        <f>(1+_xlfn.XLOOKUP(INT(($A544-1)/12)+1,'ZC Curve'!$B$8:$B$107,'ZC Curve'!T$9:T$108,,0))^(1/12)-1</f>
        <v>0</v>
      </c>
      <c r="E544" s="57">
        <f t="shared" si="36"/>
        <v>1</v>
      </c>
      <c r="F544" s="57">
        <f t="shared" si="37"/>
        <v>1</v>
      </c>
      <c r="G544" s="58">
        <f t="shared" si="38"/>
        <v>1</v>
      </c>
      <c r="H544" s="129">
        <f>'Table 5 - Liability Cashflows'!AV550</f>
        <v>0</v>
      </c>
    </row>
    <row r="545" spans="1:8" x14ac:dyDescent="0.25">
      <c r="A545" s="123">
        <f t="shared" si="39"/>
        <v>536</v>
      </c>
      <c r="B545" s="77">
        <f>(1+_xlfn.XLOOKUP(INT(($A545-1)/12)+1,'ZC Curve'!$B$8:$B$107,'ZC Curve'!R$9:R$108,,0))^(1/12)-1</f>
        <v>0</v>
      </c>
      <c r="C545" s="77">
        <f>(1+_xlfn.XLOOKUP(INT(($A545-1)/12)+1,'ZC Curve'!$B$8:$B$107,'ZC Curve'!S$9:S$108,,0))^(1/12)-1</f>
        <v>0</v>
      </c>
      <c r="D545" s="77">
        <f>(1+_xlfn.XLOOKUP(INT(($A545-1)/12)+1,'ZC Curve'!$B$8:$B$107,'ZC Curve'!T$9:T$108,,0))^(1/12)-1</f>
        <v>0</v>
      </c>
      <c r="E545" s="57">
        <f t="shared" si="36"/>
        <v>1</v>
      </c>
      <c r="F545" s="57">
        <f t="shared" si="37"/>
        <v>1</v>
      </c>
      <c r="G545" s="58">
        <f t="shared" si="38"/>
        <v>1</v>
      </c>
      <c r="H545" s="129">
        <f>'Table 5 - Liability Cashflows'!AV551</f>
        <v>0</v>
      </c>
    </row>
    <row r="546" spans="1:8" x14ac:dyDescent="0.25">
      <c r="A546" s="123">
        <f t="shared" si="39"/>
        <v>537</v>
      </c>
      <c r="B546" s="77">
        <f>(1+_xlfn.XLOOKUP(INT(($A546-1)/12)+1,'ZC Curve'!$B$8:$B$107,'ZC Curve'!R$9:R$108,,0))^(1/12)-1</f>
        <v>0</v>
      </c>
      <c r="C546" s="77">
        <f>(1+_xlfn.XLOOKUP(INT(($A546-1)/12)+1,'ZC Curve'!$B$8:$B$107,'ZC Curve'!S$9:S$108,,0))^(1/12)-1</f>
        <v>0</v>
      </c>
      <c r="D546" s="77">
        <f>(1+_xlfn.XLOOKUP(INT(($A546-1)/12)+1,'ZC Curve'!$B$8:$B$107,'ZC Curve'!T$9:T$108,,0))^(1/12)-1</f>
        <v>0</v>
      </c>
      <c r="E546" s="57">
        <f t="shared" si="36"/>
        <v>1</v>
      </c>
      <c r="F546" s="57">
        <f t="shared" si="37"/>
        <v>1</v>
      </c>
      <c r="G546" s="58">
        <f t="shared" si="38"/>
        <v>1</v>
      </c>
      <c r="H546" s="129">
        <f>'Table 5 - Liability Cashflows'!AV552</f>
        <v>0</v>
      </c>
    </row>
    <row r="547" spans="1:8" x14ac:dyDescent="0.25">
      <c r="A547" s="123">
        <f t="shared" si="39"/>
        <v>538</v>
      </c>
      <c r="B547" s="77">
        <f>(1+_xlfn.XLOOKUP(INT(($A547-1)/12)+1,'ZC Curve'!$B$8:$B$107,'ZC Curve'!R$9:R$108,,0))^(1/12)-1</f>
        <v>0</v>
      </c>
      <c r="C547" s="77">
        <f>(1+_xlfn.XLOOKUP(INT(($A547-1)/12)+1,'ZC Curve'!$B$8:$B$107,'ZC Curve'!S$9:S$108,,0))^(1/12)-1</f>
        <v>0</v>
      </c>
      <c r="D547" s="77">
        <f>(1+_xlfn.XLOOKUP(INT(($A547-1)/12)+1,'ZC Curve'!$B$8:$B$107,'ZC Curve'!T$9:T$108,,0))^(1/12)-1</f>
        <v>0</v>
      </c>
      <c r="E547" s="57">
        <f t="shared" si="36"/>
        <v>1</v>
      </c>
      <c r="F547" s="57">
        <f t="shared" si="37"/>
        <v>1</v>
      </c>
      <c r="G547" s="58">
        <f t="shared" si="38"/>
        <v>1</v>
      </c>
      <c r="H547" s="129">
        <f>'Table 5 - Liability Cashflows'!AV553</f>
        <v>0</v>
      </c>
    </row>
    <row r="548" spans="1:8" x14ac:dyDescent="0.25">
      <c r="A548" s="123">
        <f t="shared" si="39"/>
        <v>539</v>
      </c>
      <c r="B548" s="77">
        <f>(1+_xlfn.XLOOKUP(INT(($A548-1)/12)+1,'ZC Curve'!$B$8:$B$107,'ZC Curve'!R$9:R$108,,0))^(1/12)-1</f>
        <v>0</v>
      </c>
      <c r="C548" s="77">
        <f>(1+_xlfn.XLOOKUP(INT(($A548-1)/12)+1,'ZC Curve'!$B$8:$B$107,'ZC Curve'!S$9:S$108,,0))^(1/12)-1</f>
        <v>0</v>
      </c>
      <c r="D548" s="77">
        <f>(1+_xlfn.XLOOKUP(INT(($A548-1)/12)+1,'ZC Curve'!$B$8:$B$107,'ZC Curve'!T$9:T$108,,0))^(1/12)-1</f>
        <v>0</v>
      </c>
      <c r="E548" s="57">
        <f t="shared" si="36"/>
        <v>1</v>
      </c>
      <c r="F548" s="57">
        <f t="shared" si="37"/>
        <v>1</v>
      </c>
      <c r="G548" s="58">
        <f t="shared" si="38"/>
        <v>1</v>
      </c>
      <c r="H548" s="129">
        <f>'Table 5 - Liability Cashflows'!AV554</f>
        <v>0</v>
      </c>
    </row>
    <row r="549" spans="1:8" x14ac:dyDescent="0.25">
      <c r="A549" s="123">
        <f t="shared" si="39"/>
        <v>540</v>
      </c>
      <c r="B549" s="77">
        <f>(1+_xlfn.XLOOKUP(INT(($A549-1)/12)+1,'ZC Curve'!$B$8:$B$107,'ZC Curve'!R$9:R$108,,0))^(1/12)-1</f>
        <v>0</v>
      </c>
      <c r="C549" s="77">
        <f>(1+_xlfn.XLOOKUP(INT(($A549-1)/12)+1,'ZC Curve'!$B$8:$B$107,'ZC Curve'!S$9:S$108,,0))^(1/12)-1</f>
        <v>0</v>
      </c>
      <c r="D549" s="77">
        <f>(1+_xlfn.XLOOKUP(INT(($A549-1)/12)+1,'ZC Curve'!$B$8:$B$107,'ZC Curve'!T$9:T$108,,0))^(1/12)-1</f>
        <v>0</v>
      </c>
      <c r="E549" s="57">
        <f t="shared" si="36"/>
        <v>1</v>
      </c>
      <c r="F549" s="57">
        <f t="shared" si="37"/>
        <v>1</v>
      </c>
      <c r="G549" s="58">
        <f t="shared" si="38"/>
        <v>1</v>
      </c>
      <c r="H549" s="129">
        <f>'Table 5 - Liability Cashflows'!AV555</f>
        <v>0</v>
      </c>
    </row>
    <row r="550" spans="1:8" x14ac:dyDescent="0.25">
      <c r="A550" s="123">
        <f t="shared" si="39"/>
        <v>541</v>
      </c>
      <c r="B550" s="77">
        <f>(1+_xlfn.XLOOKUP(INT(($A550-1)/12)+1,'ZC Curve'!$B$8:$B$107,'ZC Curve'!R$9:R$108,,0))^(1/12)-1</f>
        <v>0</v>
      </c>
      <c r="C550" s="77">
        <f>(1+_xlfn.XLOOKUP(INT(($A550-1)/12)+1,'ZC Curve'!$B$8:$B$107,'ZC Curve'!S$9:S$108,,0))^(1/12)-1</f>
        <v>0</v>
      </c>
      <c r="D550" s="77">
        <f>(1+_xlfn.XLOOKUP(INT(($A550-1)/12)+1,'ZC Curve'!$B$8:$B$107,'ZC Curve'!T$9:T$108,,0))^(1/12)-1</f>
        <v>0</v>
      </c>
      <c r="E550" s="57">
        <f t="shared" si="36"/>
        <v>1</v>
      </c>
      <c r="F550" s="57">
        <f t="shared" si="37"/>
        <v>1</v>
      </c>
      <c r="G550" s="58">
        <f t="shared" si="38"/>
        <v>1</v>
      </c>
      <c r="H550" s="129">
        <f>'Table 5 - Liability Cashflows'!AV556</f>
        <v>0</v>
      </c>
    </row>
    <row r="551" spans="1:8" x14ac:dyDescent="0.25">
      <c r="A551" s="123">
        <f t="shared" si="39"/>
        <v>542</v>
      </c>
      <c r="B551" s="77">
        <f>(1+_xlfn.XLOOKUP(INT(($A551-1)/12)+1,'ZC Curve'!$B$8:$B$107,'ZC Curve'!R$9:R$108,,0))^(1/12)-1</f>
        <v>0</v>
      </c>
      <c r="C551" s="77">
        <f>(1+_xlfn.XLOOKUP(INT(($A551-1)/12)+1,'ZC Curve'!$B$8:$B$107,'ZC Curve'!S$9:S$108,,0))^(1/12)-1</f>
        <v>0</v>
      </c>
      <c r="D551" s="77">
        <f>(1+_xlfn.XLOOKUP(INT(($A551-1)/12)+1,'ZC Curve'!$B$8:$B$107,'ZC Curve'!T$9:T$108,,0))^(1/12)-1</f>
        <v>0</v>
      </c>
      <c r="E551" s="57">
        <f t="shared" si="36"/>
        <v>1</v>
      </c>
      <c r="F551" s="57">
        <f t="shared" si="37"/>
        <v>1</v>
      </c>
      <c r="G551" s="58">
        <f t="shared" si="38"/>
        <v>1</v>
      </c>
      <c r="H551" s="129">
        <f>'Table 5 - Liability Cashflows'!AV557</f>
        <v>0</v>
      </c>
    </row>
    <row r="552" spans="1:8" x14ac:dyDescent="0.25">
      <c r="A552" s="123">
        <f t="shared" si="39"/>
        <v>543</v>
      </c>
      <c r="B552" s="77">
        <f>(1+_xlfn.XLOOKUP(INT(($A552-1)/12)+1,'ZC Curve'!$B$8:$B$107,'ZC Curve'!R$9:R$108,,0))^(1/12)-1</f>
        <v>0</v>
      </c>
      <c r="C552" s="77">
        <f>(1+_xlfn.XLOOKUP(INT(($A552-1)/12)+1,'ZC Curve'!$B$8:$B$107,'ZC Curve'!S$9:S$108,,0))^(1/12)-1</f>
        <v>0</v>
      </c>
      <c r="D552" s="77">
        <f>(1+_xlfn.XLOOKUP(INT(($A552-1)/12)+1,'ZC Curve'!$B$8:$B$107,'ZC Curve'!T$9:T$108,,0))^(1/12)-1</f>
        <v>0</v>
      </c>
      <c r="E552" s="57">
        <f t="shared" si="36"/>
        <v>1</v>
      </c>
      <c r="F552" s="57">
        <f t="shared" si="37"/>
        <v>1</v>
      </c>
      <c r="G552" s="58">
        <f t="shared" si="38"/>
        <v>1</v>
      </c>
      <c r="H552" s="129">
        <f>'Table 5 - Liability Cashflows'!AV558</f>
        <v>0</v>
      </c>
    </row>
    <row r="553" spans="1:8" x14ac:dyDescent="0.25">
      <c r="A553" s="123">
        <f t="shared" si="39"/>
        <v>544</v>
      </c>
      <c r="B553" s="77">
        <f>(1+_xlfn.XLOOKUP(INT(($A553-1)/12)+1,'ZC Curve'!$B$8:$B$107,'ZC Curve'!R$9:R$108,,0))^(1/12)-1</f>
        <v>0</v>
      </c>
      <c r="C553" s="77">
        <f>(1+_xlfn.XLOOKUP(INT(($A553-1)/12)+1,'ZC Curve'!$B$8:$B$107,'ZC Curve'!S$9:S$108,,0))^(1/12)-1</f>
        <v>0</v>
      </c>
      <c r="D553" s="77">
        <f>(1+_xlfn.XLOOKUP(INT(($A553-1)/12)+1,'ZC Curve'!$B$8:$B$107,'ZC Curve'!T$9:T$108,,0))^(1/12)-1</f>
        <v>0</v>
      </c>
      <c r="E553" s="57">
        <f t="shared" si="36"/>
        <v>1</v>
      </c>
      <c r="F553" s="57">
        <f t="shared" si="37"/>
        <v>1</v>
      </c>
      <c r="G553" s="58">
        <f t="shared" si="38"/>
        <v>1</v>
      </c>
      <c r="H553" s="129">
        <f>'Table 5 - Liability Cashflows'!AV559</f>
        <v>0</v>
      </c>
    </row>
    <row r="554" spans="1:8" x14ac:dyDescent="0.25">
      <c r="A554" s="123">
        <f t="shared" si="39"/>
        <v>545</v>
      </c>
      <c r="B554" s="77">
        <f>(1+_xlfn.XLOOKUP(INT(($A554-1)/12)+1,'ZC Curve'!$B$8:$B$107,'ZC Curve'!R$9:R$108,,0))^(1/12)-1</f>
        <v>0</v>
      </c>
      <c r="C554" s="77">
        <f>(1+_xlfn.XLOOKUP(INT(($A554-1)/12)+1,'ZC Curve'!$B$8:$B$107,'ZC Curve'!S$9:S$108,,0))^(1/12)-1</f>
        <v>0</v>
      </c>
      <c r="D554" s="77">
        <f>(1+_xlfn.XLOOKUP(INT(($A554-1)/12)+1,'ZC Curve'!$B$8:$B$107,'ZC Curve'!T$9:T$108,,0))^(1/12)-1</f>
        <v>0</v>
      </c>
      <c r="E554" s="57">
        <f t="shared" si="36"/>
        <v>1</v>
      </c>
      <c r="F554" s="57">
        <f t="shared" si="37"/>
        <v>1</v>
      </c>
      <c r="G554" s="58">
        <f t="shared" si="38"/>
        <v>1</v>
      </c>
      <c r="H554" s="129">
        <f>'Table 5 - Liability Cashflows'!AV560</f>
        <v>0</v>
      </c>
    </row>
    <row r="555" spans="1:8" x14ac:dyDescent="0.25">
      <c r="A555" s="123">
        <f t="shared" si="39"/>
        <v>546</v>
      </c>
      <c r="B555" s="77">
        <f>(1+_xlfn.XLOOKUP(INT(($A555-1)/12)+1,'ZC Curve'!$B$8:$B$107,'ZC Curve'!R$9:R$108,,0))^(1/12)-1</f>
        <v>0</v>
      </c>
      <c r="C555" s="77">
        <f>(1+_xlfn.XLOOKUP(INT(($A555-1)/12)+1,'ZC Curve'!$B$8:$B$107,'ZC Curve'!S$9:S$108,,0))^(1/12)-1</f>
        <v>0</v>
      </c>
      <c r="D555" s="77">
        <f>(1+_xlfn.XLOOKUP(INT(($A555-1)/12)+1,'ZC Curve'!$B$8:$B$107,'ZC Curve'!T$9:T$108,,0))^(1/12)-1</f>
        <v>0</v>
      </c>
      <c r="E555" s="57">
        <f t="shared" si="36"/>
        <v>1</v>
      </c>
      <c r="F555" s="57">
        <f t="shared" si="37"/>
        <v>1</v>
      </c>
      <c r="G555" s="58">
        <f t="shared" si="38"/>
        <v>1</v>
      </c>
      <c r="H555" s="129">
        <f>'Table 5 - Liability Cashflows'!AV561</f>
        <v>0</v>
      </c>
    </row>
    <row r="556" spans="1:8" x14ac:dyDescent="0.25">
      <c r="A556" s="123">
        <f t="shared" si="39"/>
        <v>547</v>
      </c>
      <c r="B556" s="77">
        <f>(1+_xlfn.XLOOKUP(INT(($A556-1)/12)+1,'ZC Curve'!$B$8:$B$107,'ZC Curve'!R$9:R$108,,0))^(1/12)-1</f>
        <v>0</v>
      </c>
      <c r="C556" s="77">
        <f>(1+_xlfn.XLOOKUP(INT(($A556-1)/12)+1,'ZC Curve'!$B$8:$B$107,'ZC Curve'!S$9:S$108,,0))^(1/12)-1</f>
        <v>0</v>
      </c>
      <c r="D556" s="77">
        <f>(1+_xlfn.XLOOKUP(INT(($A556-1)/12)+1,'ZC Curve'!$B$8:$B$107,'ZC Curve'!T$9:T$108,,0))^(1/12)-1</f>
        <v>0</v>
      </c>
      <c r="E556" s="57">
        <f t="shared" si="36"/>
        <v>1</v>
      </c>
      <c r="F556" s="57">
        <f t="shared" si="37"/>
        <v>1</v>
      </c>
      <c r="G556" s="58">
        <f t="shared" si="38"/>
        <v>1</v>
      </c>
      <c r="H556" s="129">
        <f>'Table 5 - Liability Cashflows'!AV562</f>
        <v>0</v>
      </c>
    </row>
    <row r="557" spans="1:8" x14ac:dyDescent="0.25">
      <c r="A557" s="123">
        <f t="shared" si="39"/>
        <v>548</v>
      </c>
      <c r="B557" s="77">
        <f>(1+_xlfn.XLOOKUP(INT(($A557-1)/12)+1,'ZC Curve'!$B$8:$B$107,'ZC Curve'!R$9:R$108,,0))^(1/12)-1</f>
        <v>0</v>
      </c>
      <c r="C557" s="77">
        <f>(1+_xlfn.XLOOKUP(INT(($A557-1)/12)+1,'ZC Curve'!$B$8:$B$107,'ZC Curve'!S$9:S$108,,0))^(1/12)-1</f>
        <v>0</v>
      </c>
      <c r="D557" s="77">
        <f>(1+_xlfn.XLOOKUP(INT(($A557-1)/12)+1,'ZC Curve'!$B$8:$B$107,'ZC Curve'!T$9:T$108,,0))^(1/12)-1</f>
        <v>0</v>
      </c>
      <c r="E557" s="57">
        <f t="shared" si="36"/>
        <v>1</v>
      </c>
      <c r="F557" s="57">
        <f t="shared" si="37"/>
        <v>1</v>
      </c>
      <c r="G557" s="58">
        <f t="shared" si="38"/>
        <v>1</v>
      </c>
      <c r="H557" s="129">
        <f>'Table 5 - Liability Cashflows'!AV563</f>
        <v>0</v>
      </c>
    </row>
    <row r="558" spans="1:8" x14ac:dyDescent="0.25">
      <c r="A558" s="123">
        <f t="shared" si="39"/>
        <v>549</v>
      </c>
      <c r="B558" s="77">
        <f>(1+_xlfn.XLOOKUP(INT(($A558-1)/12)+1,'ZC Curve'!$B$8:$B$107,'ZC Curve'!R$9:R$108,,0))^(1/12)-1</f>
        <v>0</v>
      </c>
      <c r="C558" s="77">
        <f>(1+_xlfn.XLOOKUP(INT(($A558-1)/12)+1,'ZC Curve'!$B$8:$B$107,'ZC Curve'!S$9:S$108,,0))^(1/12)-1</f>
        <v>0</v>
      </c>
      <c r="D558" s="77">
        <f>(1+_xlfn.XLOOKUP(INT(($A558-1)/12)+1,'ZC Curve'!$B$8:$B$107,'ZC Curve'!T$9:T$108,,0))^(1/12)-1</f>
        <v>0</v>
      </c>
      <c r="E558" s="57">
        <f t="shared" si="36"/>
        <v>1</v>
      </c>
      <c r="F558" s="57">
        <f t="shared" si="37"/>
        <v>1</v>
      </c>
      <c r="G558" s="58">
        <f t="shared" si="38"/>
        <v>1</v>
      </c>
      <c r="H558" s="129">
        <f>'Table 5 - Liability Cashflows'!AV564</f>
        <v>0</v>
      </c>
    </row>
    <row r="559" spans="1:8" x14ac:dyDescent="0.25">
      <c r="A559" s="123">
        <f t="shared" si="39"/>
        <v>550</v>
      </c>
      <c r="B559" s="77">
        <f>(1+_xlfn.XLOOKUP(INT(($A559-1)/12)+1,'ZC Curve'!$B$8:$B$107,'ZC Curve'!R$9:R$108,,0))^(1/12)-1</f>
        <v>0</v>
      </c>
      <c r="C559" s="77">
        <f>(1+_xlfn.XLOOKUP(INT(($A559-1)/12)+1,'ZC Curve'!$B$8:$B$107,'ZC Curve'!S$9:S$108,,0))^(1/12)-1</f>
        <v>0</v>
      </c>
      <c r="D559" s="77">
        <f>(1+_xlfn.XLOOKUP(INT(($A559-1)/12)+1,'ZC Curve'!$B$8:$B$107,'ZC Curve'!T$9:T$108,,0))^(1/12)-1</f>
        <v>0</v>
      </c>
      <c r="E559" s="57">
        <f t="shared" si="36"/>
        <v>1</v>
      </c>
      <c r="F559" s="57">
        <f t="shared" si="37"/>
        <v>1</v>
      </c>
      <c r="G559" s="58">
        <f t="shared" si="38"/>
        <v>1</v>
      </c>
      <c r="H559" s="129">
        <f>'Table 5 - Liability Cashflows'!AV565</f>
        <v>0</v>
      </c>
    </row>
    <row r="560" spans="1:8" x14ac:dyDescent="0.25">
      <c r="A560" s="123">
        <f t="shared" si="39"/>
        <v>551</v>
      </c>
      <c r="B560" s="77">
        <f>(1+_xlfn.XLOOKUP(INT(($A560-1)/12)+1,'ZC Curve'!$B$8:$B$107,'ZC Curve'!R$9:R$108,,0))^(1/12)-1</f>
        <v>0</v>
      </c>
      <c r="C560" s="77">
        <f>(1+_xlfn.XLOOKUP(INT(($A560-1)/12)+1,'ZC Curve'!$B$8:$B$107,'ZC Curve'!S$9:S$108,,0))^(1/12)-1</f>
        <v>0</v>
      </c>
      <c r="D560" s="77">
        <f>(1+_xlfn.XLOOKUP(INT(($A560-1)/12)+1,'ZC Curve'!$B$8:$B$107,'ZC Curve'!T$9:T$108,,0))^(1/12)-1</f>
        <v>0</v>
      </c>
      <c r="E560" s="57">
        <f t="shared" si="36"/>
        <v>1</v>
      </c>
      <c r="F560" s="57">
        <f t="shared" si="37"/>
        <v>1</v>
      </c>
      <c r="G560" s="58">
        <f t="shared" si="38"/>
        <v>1</v>
      </c>
      <c r="H560" s="129">
        <f>'Table 5 - Liability Cashflows'!AV566</f>
        <v>0</v>
      </c>
    </row>
    <row r="561" spans="1:8" x14ac:dyDescent="0.25">
      <c r="A561" s="123">
        <f t="shared" si="39"/>
        <v>552</v>
      </c>
      <c r="B561" s="77">
        <f>(1+_xlfn.XLOOKUP(INT(($A561-1)/12)+1,'ZC Curve'!$B$8:$B$107,'ZC Curve'!R$9:R$108,,0))^(1/12)-1</f>
        <v>0</v>
      </c>
      <c r="C561" s="77">
        <f>(1+_xlfn.XLOOKUP(INT(($A561-1)/12)+1,'ZC Curve'!$B$8:$B$107,'ZC Curve'!S$9:S$108,,0))^(1/12)-1</f>
        <v>0</v>
      </c>
      <c r="D561" s="77">
        <f>(1+_xlfn.XLOOKUP(INT(($A561-1)/12)+1,'ZC Curve'!$B$8:$B$107,'ZC Curve'!T$9:T$108,,0))^(1/12)-1</f>
        <v>0</v>
      </c>
      <c r="E561" s="57">
        <f t="shared" si="36"/>
        <v>1</v>
      </c>
      <c r="F561" s="57">
        <f t="shared" si="37"/>
        <v>1</v>
      </c>
      <c r="G561" s="58">
        <f t="shared" si="38"/>
        <v>1</v>
      </c>
      <c r="H561" s="129">
        <f>'Table 5 - Liability Cashflows'!AV567</f>
        <v>0</v>
      </c>
    </row>
    <row r="562" spans="1:8" x14ac:dyDescent="0.25">
      <c r="A562" s="123">
        <f t="shared" si="39"/>
        <v>553</v>
      </c>
      <c r="B562" s="77">
        <f>(1+_xlfn.XLOOKUP(INT(($A562-1)/12)+1,'ZC Curve'!$B$8:$B$107,'ZC Curve'!R$9:R$108,,0))^(1/12)-1</f>
        <v>0</v>
      </c>
      <c r="C562" s="77">
        <f>(1+_xlfn.XLOOKUP(INT(($A562-1)/12)+1,'ZC Curve'!$B$8:$B$107,'ZC Curve'!S$9:S$108,,0))^(1/12)-1</f>
        <v>0</v>
      </c>
      <c r="D562" s="77">
        <f>(1+_xlfn.XLOOKUP(INT(($A562-1)/12)+1,'ZC Curve'!$B$8:$B$107,'ZC Curve'!T$9:T$108,,0))^(1/12)-1</f>
        <v>0</v>
      </c>
      <c r="E562" s="57">
        <f t="shared" si="36"/>
        <v>1</v>
      </c>
      <c r="F562" s="57">
        <f t="shared" si="37"/>
        <v>1</v>
      </c>
      <c r="G562" s="58">
        <f t="shared" si="38"/>
        <v>1</v>
      </c>
      <c r="H562" s="129">
        <f>'Table 5 - Liability Cashflows'!AV568</f>
        <v>0</v>
      </c>
    </row>
    <row r="563" spans="1:8" x14ac:dyDescent="0.25">
      <c r="A563" s="123">
        <f t="shared" si="39"/>
        <v>554</v>
      </c>
      <c r="B563" s="77">
        <f>(1+_xlfn.XLOOKUP(INT(($A563-1)/12)+1,'ZC Curve'!$B$8:$B$107,'ZC Curve'!R$9:R$108,,0))^(1/12)-1</f>
        <v>0</v>
      </c>
      <c r="C563" s="77">
        <f>(1+_xlfn.XLOOKUP(INT(($A563-1)/12)+1,'ZC Curve'!$B$8:$B$107,'ZC Curve'!S$9:S$108,,0))^(1/12)-1</f>
        <v>0</v>
      </c>
      <c r="D563" s="77">
        <f>(1+_xlfn.XLOOKUP(INT(($A563-1)/12)+1,'ZC Curve'!$B$8:$B$107,'ZC Curve'!T$9:T$108,,0))^(1/12)-1</f>
        <v>0</v>
      </c>
      <c r="E563" s="57">
        <f t="shared" si="36"/>
        <v>1</v>
      </c>
      <c r="F563" s="57">
        <f t="shared" si="37"/>
        <v>1</v>
      </c>
      <c r="G563" s="58">
        <f t="shared" si="38"/>
        <v>1</v>
      </c>
      <c r="H563" s="129">
        <f>'Table 5 - Liability Cashflows'!AV569</f>
        <v>0</v>
      </c>
    </row>
    <row r="564" spans="1:8" x14ac:dyDescent="0.25">
      <c r="A564" s="123">
        <f t="shared" si="39"/>
        <v>555</v>
      </c>
      <c r="B564" s="77">
        <f>(1+_xlfn.XLOOKUP(INT(($A564-1)/12)+1,'ZC Curve'!$B$8:$B$107,'ZC Curve'!R$9:R$108,,0))^(1/12)-1</f>
        <v>0</v>
      </c>
      <c r="C564" s="77">
        <f>(1+_xlfn.XLOOKUP(INT(($A564-1)/12)+1,'ZC Curve'!$B$8:$B$107,'ZC Curve'!S$9:S$108,,0))^(1/12)-1</f>
        <v>0</v>
      </c>
      <c r="D564" s="77">
        <f>(1+_xlfn.XLOOKUP(INT(($A564-1)/12)+1,'ZC Curve'!$B$8:$B$107,'ZC Curve'!T$9:T$108,,0))^(1/12)-1</f>
        <v>0</v>
      </c>
      <c r="E564" s="57">
        <f t="shared" si="36"/>
        <v>1</v>
      </c>
      <c r="F564" s="57">
        <f t="shared" si="37"/>
        <v>1</v>
      </c>
      <c r="G564" s="58">
        <f t="shared" si="38"/>
        <v>1</v>
      </c>
      <c r="H564" s="129">
        <f>'Table 5 - Liability Cashflows'!AV570</f>
        <v>0</v>
      </c>
    </row>
    <row r="565" spans="1:8" x14ac:dyDescent="0.25">
      <c r="A565" s="123">
        <f t="shared" si="39"/>
        <v>556</v>
      </c>
      <c r="B565" s="77">
        <f>(1+_xlfn.XLOOKUP(INT(($A565-1)/12)+1,'ZC Curve'!$B$8:$B$107,'ZC Curve'!R$9:R$108,,0))^(1/12)-1</f>
        <v>0</v>
      </c>
      <c r="C565" s="77">
        <f>(1+_xlfn.XLOOKUP(INT(($A565-1)/12)+1,'ZC Curve'!$B$8:$B$107,'ZC Curve'!S$9:S$108,,0))^(1/12)-1</f>
        <v>0</v>
      </c>
      <c r="D565" s="77">
        <f>(1+_xlfn.XLOOKUP(INT(($A565-1)/12)+1,'ZC Curve'!$B$8:$B$107,'ZC Curve'!T$9:T$108,,0))^(1/12)-1</f>
        <v>0</v>
      </c>
      <c r="E565" s="57">
        <f t="shared" si="36"/>
        <v>1</v>
      </c>
      <c r="F565" s="57">
        <f t="shared" si="37"/>
        <v>1</v>
      </c>
      <c r="G565" s="58">
        <f t="shared" si="38"/>
        <v>1</v>
      </c>
      <c r="H565" s="129">
        <f>'Table 5 - Liability Cashflows'!AV571</f>
        <v>0</v>
      </c>
    </row>
    <row r="566" spans="1:8" x14ac:dyDescent="0.25">
      <c r="A566" s="123">
        <f t="shared" si="39"/>
        <v>557</v>
      </c>
      <c r="B566" s="77">
        <f>(1+_xlfn.XLOOKUP(INT(($A566-1)/12)+1,'ZC Curve'!$B$8:$B$107,'ZC Curve'!R$9:R$108,,0))^(1/12)-1</f>
        <v>0</v>
      </c>
      <c r="C566" s="77">
        <f>(1+_xlfn.XLOOKUP(INT(($A566-1)/12)+1,'ZC Curve'!$B$8:$B$107,'ZC Curve'!S$9:S$108,,0))^(1/12)-1</f>
        <v>0</v>
      </c>
      <c r="D566" s="77">
        <f>(1+_xlfn.XLOOKUP(INT(($A566-1)/12)+1,'ZC Curve'!$B$8:$B$107,'ZC Curve'!T$9:T$108,,0))^(1/12)-1</f>
        <v>0</v>
      </c>
      <c r="E566" s="57">
        <f t="shared" si="36"/>
        <v>1</v>
      </c>
      <c r="F566" s="57">
        <f t="shared" si="37"/>
        <v>1</v>
      </c>
      <c r="G566" s="58">
        <f t="shared" si="38"/>
        <v>1</v>
      </c>
      <c r="H566" s="129">
        <f>'Table 5 - Liability Cashflows'!AV572</f>
        <v>0</v>
      </c>
    </row>
    <row r="567" spans="1:8" x14ac:dyDescent="0.25">
      <c r="A567" s="123">
        <f t="shared" si="39"/>
        <v>558</v>
      </c>
      <c r="B567" s="77">
        <f>(1+_xlfn.XLOOKUP(INT(($A567-1)/12)+1,'ZC Curve'!$B$8:$B$107,'ZC Curve'!R$9:R$108,,0))^(1/12)-1</f>
        <v>0</v>
      </c>
      <c r="C567" s="77">
        <f>(1+_xlfn.XLOOKUP(INT(($A567-1)/12)+1,'ZC Curve'!$B$8:$B$107,'ZC Curve'!S$9:S$108,,0))^(1/12)-1</f>
        <v>0</v>
      </c>
      <c r="D567" s="77">
        <f>(1+_xlfn.XLOOKUP(INT(($A567-1)/12)+1,'ZC Curve'!$B$8:$B$107,'ZC Curve'!T$9:T$108,,0))^(1/12)-1</f>
        <v>0</v>
      </c>
      <c r="E567" s="57">
        <f t="shared" si="36"/>
        <v>1</v>
      </c>
      <c r="F567" s="57">
        <f t="shared" si="37"/>
        <v>1</v>
      </c>
      <c r="G567" s="58">
        <f t="shared" si="38"/>
        <v>1</v>
      </c>
      <c r="H567" s="129">
        <f>'Table 5 - Liability Cashflows'!AV573</f>
        <v>0</v>
      </c>
    </row>
    <row r="568" spans="1:8" x14ac:dyDescent="0.25">
      <c r="A568" s="123">
        <f t="shared" si="39"/>
        <v>559</v>
      </c>
      <c r="B568" s="77">
        <f>(1+_xlfn.XLOOKUP(INT(($A568-1)/12)+1,'ZC Curve'!$B$8:$B$107,'ZC Curve'!R$9:R$108,,0))^(1/12)-1</f>
        <v>0</v>
      </c>
      <c r="C568" s="77">
        <f>(1+_xlfn.XLOOKUP(INT(($A568-1)/12)+1,'ZC Curve'!$B$8:$B$107,'ZC Curve'!S$9:S$108,,0))^(1/12)-1</f>
        <v>0</v>
      </c>
      <c r="D568" s="77">
        <f>(1+_xlfn.XLOOKUP(INT(($A568-1)/12)+1,'ZC Curve'!$B$8:$B$107,'ZC Curve'!T$9:T$108,,0))^(1/12)-1</f>
        <v>0</v>
      </c>
      <c r="E568" s="57">
        <f t="shared" si="36"/>
        <v>1</v>
      </c>
      <c r="F568" s="57">
        <f t="shared" si="37"/>
        <v>1</v>
      </c>
      <c r="G568" s="58">
        <f t="shared" si="38"/>
        <v>1</v>
      </c>
      <c r="H568" s="129">
        <f>'Table 5 - Liability Cashflows'!AV574</f>
        <v>0</v>
      </c>
    </row>
    <row r="569" spans="1:8" x14ac:dyDescent="0.25">
      <c r="A569" s="123">
        <f t="shared" si="39"/>
        <v>560</v>
      </c>
      <c r="B569" s="77">
        <f>(1+_xlfn.XLOOKUP(INT(($A569-1)/12)+1,'ZC Curve'!$B$8:$B$107,'ZC Curve'!R$9:R$108,,0))^(1/12)-1</f>
        <v>0</v>
      </c>
      <c r="C569" s="77">
        <f>(1+_xlfn.XLOOKUP(INT(($A569-1)/12)+1,'ZC Curve'!$B$8:$B$107,'ZC Curve'!S$9:S$108,,0))^(1/12)-1</f>
        <v>0</v>
      </c>
      <c r="D569" s="77">
        <f>(1+_xlfn.XLOOKUP(INT(($A569-1)/12)+1,'ZC Curve'!$B$8:$B$107,'ZC Curve'!T$9:T$108,,0))^(1/12)-1</f>
        <v>0</v>
      </c>
      <c r="E569" s="57">
        <f t="shared" si="36"/>
        <v>1</v>
      </c>
      <c r="F569" s="57">
        <f t="shared" si="37"/>
        <v>1</v>
      </c>
      <c r="G569" s="58">
        <f t="shared" si="38"/>
        <v>1</v>
      </c>
      <c r="H569" s="129">
        <f>'Table 5 - Liability Cashflows'!AV575</f>
        <v>0</v>
      </c>
    </row>
    <row r="570" spans="1:8" x14ac:dyDescent="0.25">
      <c r="A570" s="123">
        <f t="shared" si="39"/>
        <v>561</v>
      </c>
      <c r="B570" s="77">
        <f>(1+_xlfn.XLOOKUP(INT(($A570-1)/12)+1,'ZC Curve'!$B$8:$B$107,'ZC Curve'!R$9:R$108,,0))^(1/12)-1</f>
        <v>0</v>
      </c>
      <c r="C570" s="77">
        <f>(1+_xlfn.XLOOKUP(INT(($A570-1)/12)+1,'ZC Curve'!$B$8:$B$107,'ZC Curve'!S$9:S$108,,0))^(1/12)-1</f>
        <v>0</v>
      </c>
      <c r="D570" s="77">
        <f>(1+_xlfn.XLOOKUP(INT(($A570-1)/12)+1,'ZC Curve'!$B$8:$B$107,'ZC Curve'!T$9:T$108,,0))^(1/12)-1</f>
        <v>0</v>
      </c>
      <c r="E570" s="57">
        <f t="shared" si="36"/>
        <v>1</v>
      </c>
      <c r="F570" s="57">
        <f t="shared" si="37"/>
        <v>1</v>
      </c>
      <c r="G570" s="58">
        <f t="shared" si="38"/>
        <v>1</v>
      </c>
      <c r="H570" s="129">
        <f>'Table 5 - Liability Cashflows'!AV576</f>
        <v>0</v>
      </c>
    </row>
    <row r="571" spans="1:8" x14ac:dyDescent="0.25">
      <c r="A571" s="123">
        <f t="shared" si="39"/>
        <v>562</v>
      </c>
      <c r="B571" s="77">
        <f>(1+_xlfn.XLOOKUP(INT(($A571-1)/12)+1,'ZC Curve'!$B$8:$B$107,'ZC Curve'!R$9:R$108,,0))^(1/12)-1</f>
        <v>0</v>
      </c>
      <c r="C571" s="77">
        <f>(1+_xlfn.XLOOKUP(INT(($A571-1)/12)+1,'ZC Curve'!$B$8:$B$107,'ZC Curve'!S$9:S$108,,0))^(1/12)-1</f>
        <v>0</v>
      </c>
      <c r="D571" s="77">
        <f>(1+_xlfn.XLOOKUP(INT(($A571-1)/12)+1,'ZC Curve'!$B$8:$B$107,'ZC Curve'!T$9:T$108,,0))^(1/12)-1</f>
        <v>0</v>
      </c>
      <c r="E571" s="57">
        <f t="shared" si="36"/>
        <v>1</v>
      </c>
      <c r="F571" s="57">
        <f t="shared" si="37"/>
        <v>1</v>
      </c>
      <c r="G571" s="58">
        <f t="shared" si="38"/>
        <v>1</v>
      </c>
      <c r="H571" s="129">
        <f>'Table 5 - Liability Cashflows'!AV577</f>
        <v>0</v>
      </c>
    </row>
    <row r="572" spans="1:8" x14ac:dyDescent="0.25">
      <c r="A572" s="123">
        <f t="shared" si="39"/>
        <v>563</v>
      </c>
      <c r="B572" s="77">
        <f>(1+_xlfn.XLOOKUP(INT(($A572-1)/12)+1,'ZC Curve'!$B$8:$B$107,'ZC Curve'!R$9:R$108,,0))^(1/12)-1</f>
        <v>0</v>
      </c>
      <c r="C572" s="77">
        <f>(1+_xlfn.XLOOKUP(INT(($A572-1)/12)+1,'ZC Curve'!$B$8:$B$107,'ZC Curve'!S$9:S$108,,0))^(1/12)-1</f>
        <v>0</v>
      </c>
      <c r="D572" s="77">
        <f>(1+_xlfn.XLOOKUP(INT(($A572-1)/12)+1,'ZC Curve'!$B$8:$B$107,'ZC Curve'!T$9:T$108,,0))^(1/12)-1</f>
        <v>0</v>
      </c>
      <c r="E572" s="57">
        <f t="shared" si="36"/>
        <v>1</v>
      </c>
      <c r="F572" s="57">
        <f t="shared" si="37"/>
        <v>1</v>
      </c>
      <c r="G572" s="58">
        <f t="shared" si="38"/>
        <v>1</v>
      </c>
      <c r="H572" s="129">
        <f>'Table 5 - Liability Cashflows'!AV578</f>
        <v>0</v>
      </c>
    </row>
    <row r="573" spans="1:8" x14ac:dyDescent="0.25">
      <c r="A573" s="123">
        <f t="shared" si="39"/>
        <v>564</v>
      </c>
      <c r="B573" s="77">
        <f>(1+_xlfn.XLOOKUP(INT(($A573-1)/12)+1,'ZC Curve'!$B$8:$B$107,'ZC Curve'!R$9:R$108,,0))^(1/12)-1</f>
        <v>0</v>
      </c>
      <c r="C573" s="77">
        <f>(1+_xlfn.XLOOKUP(INT(($A573-1)/12)+1,'ZC Curve'!$B$8:$B$107,'ZC Curve'!S$9:S$108,,0))^(1/12)-1</f>
        <v>0</v>
      </c>
      <c r="D573" s="77">
        <f>(1+_xlfn.XLOOKUP(INT(($A573-1)/12)+1,'ZC Curve'!$B$8:$B$107,'ZC Curve'!T$9:T$108,,0))^(1/12)-1</f>
        <v>0</v>
      </c>
      <c r="E573" s="57">
        <f t="shared" si="36"/>
        <v>1</v>
      </c>
      <c r="F573" s="57">
        <f t="shared" si="37"/>
        <v>1</v>
      </c>
      <c r="G573" s="58">
        <f t="shared" si="38"/>
        <v>1</v>
      </c>
      <c r="H573" s="129">
        <f>'Table 5 - Liability Cashflows'!AV579</f>
        <v>0</v>
      </c>
    </row>
    <row r="574" spans="1:8" x14ac:dyDescent="0.25">
      <c r="A574" s="123">
        <f t="shared" si="39"/>
        <v>565</v>
      </c>
      <c r="B574" s="77">
        <f>(1+_xlfn.XLOOKUP(INT(($A574-1)/12)+1,'ZC Curve'!$B$8:$B$107,'ZC Curve'!R$9:R$108,,0))^(1/12)-1</f>
        <v>0</v>
      </c>
      <c r="C574" s="77">
        <f>(1+_xlfn.XLOOKUP(INT(($A574-1)/12)+1,'ZC Curve'!$B$8:$B$107,'ZC Curve'!S$9:S$108,,0))^(1/12)-1</f>
        <v>0</v>
      </c>
      <c r="D574" s="77">
        <f>(1+_xlfn.XLOOKUP(INT(($A574-1)/12)+1,'ZC Curve'!$B$8:$B$107,'ZC Curve'!T$9:T$108,,0))^(1/12)-1</f>
        <v>0</v>
      </c>
      <c r="E574" s="57">
        <f t="shared" si="36"/>
        <v>1</v>
      </c>
      <c r="F574" s="57">
        <f t="shared" si="37"/>
        <v>1</v>
      </c>
      <c r="G574" s="58">
        <f t="shared" si="38"/>
        <v>1</v>
      </c>
      <c r="H574" s="129">
        <f>'Table 5 - Liability Cashflows'!AV580</f>
        <v>0</v>
      </c>
    </row>
    <row r="575" spans="1:8" x14ac:dyDescent="0.25">
      <c r="A575" s="123">
        <f t="shared" si="39"/>
        <v>566</v>
      </c>
      <c r="B575" s="77">
        <f>(1+_xlfn.XLOOKUP(INT(($A575-1)/12)+1,'ZC Curve'!$B$8:$B$107,'ZC Curve'!R$9:R$108,,0))^(1/12)-1</f>
        <v>0</v>
      </c>
      <c r="C575" s="77">
        <f>(1+_xlfn.XLOOKUP(INT(($A575-1)/12)+1,'ZC Curve'!$B$8:$B$107,'ZC Curve'!S$9:S$108,,0))^(1/12)-1</f>
        <v>0</v>
      </c>
      <c r="D575" s="77">
        <f>(1+_xlfn.XLOOKUP(INT(($A575-1)/12)+1,'ZC Curve'!$B$8:$B$107,'ZC Curve'!T$9:T$108,,0))^(1/12)-1</f>
        <v>0</v>
      </c>
      <c r="E575" s="57">
        <f t="shared" si="36"/>
        <v>1</v>
      </c>
      <c r="F575" s="57">
        <f t="shared" si="37"/>
        <v>1</v>
      </c>
      <c r="G575" s="58">
        <f t="shared" si="38"/>
        <v>1</v>
      </c>
      <c r="H575" s="129">
        <f>'Table 5 - Liability Cashflows'!AV581</f>
        <v>0</v>
      </c>
    </row>
    <row r="576" spans="1:8" x14ac:dyDescent="0.25">
      <c r="A576" s="123">
        <f t="shared" si="39"/>
        <v>567</v>
      </c>
      <c r="B576" s="77">
        <f>(1+_xlfn.XLOOKUP(INT(($A576-1)/12)+1,'ZC Curve'!$B$8:$B$107,'ZC Curve'!R$9:R$108,,0))^(1/12)-1</f>
        <v>0</v>
      </c>
      <c r="C576" s="77">
        <f>(1+_xlfn.XLOOKUP(INT(($A576-1)/12)+1,'ZC Curve'!$B$8:$B$107,'ZC Curve'!S$9:S$108,,0))^(1/12)-1</f>
        <v>0</v>
      </c>
      <c r="D576" s="77">
        <f>(1+_xlfn.XLOOKUP(INT(($A576-1)/12)+1,'ZC Curve'!$B$8:$B$107,'ZC Curve'!T$9:T$108,,0))^(1/12)-1</f>
        <v>0</v>
      </c>
      <c r="E576" s="57">
        <f t="shared" si="36"/>
        <v>1</v>
      </c>
      <c r="F576" s="57">
        <f t="shared" si="37"/>
        <v>1</v>
      </c>
      <c r="G576" s="58">
        <f t="shared" si="38"/>
        <v>1</v>
      </c>
      <c r="H576" s="129">
        <f>'Table 5 - Liability Cashflows'!AV582</f>
        <v>0</v>
      </c>
    </row>
    <row r="577" spans="1:8" x14ac:dyDescent="0.25">
      <c r="A577" s="123">
        <f t="shared" si="39"/>
        <v>568</v>
      </c>
      <c r="B577" s="77">
        <f>(1+_xlfn.XLOOKUP(INT(($A577-1)/12)+1,'ZC Curve'!$B$8:$B$107,'ZC Curve'!R$9:R$108,,0))^(1/12)-1</f>
        <v>0</v>
      </c>
      <c r="C577" s="77">
        <f>(1+_xlfn.XLOOKUP(INT(($A577-1)/12)+1,'ZC Curve'!$B$8:$B$107,'ZC Curve'!S$9:S$108,,0))^(1/12)-1</f>
        <v>0</v>
      </c>
      <c r="D577" s="77">
        <f>(1+_xlfn.XLOOKUP(INT(($A577-1)/12)+1,'ZC Curve'!$B$8:$B$107,'ZC Curve'!T$9:T$108,,0))^(1/12)-1</f>
        <v>0</v>
      </c>
      <c r="E577" s="57">
        <f t="shared" si="36"/>
        <v>1</v>
      </c>
      <c r="F577" s="57">
        <f t="shared" si="37"/>
        <v>1</v>
      </c>
      <c r="G577" s="58">
        <f t="shared" si="38"/>
        <v>1</v>
      </c>
      <c r="H577" s="129">
        <f>'Table 5 - Liability Cashflows'!AV583</f>
        <v>0</v>
      </c>
    </row>
    <row r="578" spans="1:8" x14ac:dyDescent="0.25">
      <c r="A578" s="123">
        <f t="shared" si="39"/>
        <v>569</v>
      </c>
      <c r="B578" s="77">
        <f>(1+_xlfn.XLOOKUP(INT(($A578-1)/12)+1,'ZC Curve'!$B$8:$B$107,'ZC Curve'!R$9:R$108,,0))^(1/12)-1</f>
        <v>0</v>
      </c>
      <c r="C578" s="77">
        <f>(1+_xlfn.XLOOKUP(INT(($A578-1)/12)+1,'ZC Curve'!$B$8:$B$107,'ZC Curve'!S$9:S$108,,0))^(1/12)-1</f>
        <v>0</v>
      </c>
      <c r="D578" s="77">
        <f>(1+_xlfn.XLOOKUP(INT(($A578-1)/12)+1,'ZC Curve'!$B$8:$B$107,'ZC Curve'!T$9:T$108,,0))^(1/12)-1</f>
        <v>0</v>
      </c>
      <c r="E578" s="57">
        <f t="shared" si="36"/>
        <v>1</v>
      </c>
      <c r="F578" s="57">
        <f t="shared" si="37"/>
        <v>1</v>
      </c>
      <c r="G578" s="58">
        <f t="shared" si="38"/>
        <v>1</v>
      </c>
      <c r="H578" s="129">
        <f>'Table 5 - Liability Cashflows'!AV584</f>
        <v>0</v>
      </c>
    </row>
    <row r="579" spans="1:8" x14ac:dyDescent="0.25">
      <c r="A579" s="123">
        <f t="shared" si="39"/>
        <v>570</v>
      </c>
      <c r="B579" s="77">
        <f>(1+_xlfn.XLOOKUP(INT(($A579-1)/12)+1,'ZC Curve'!$B$8:$B$107,'ZC Curve'!R$9:R$108,,0))^(1/12)-1</f>
        <v>0</v>
      </c>
      <c r="C579" s="77">
        <f>(1+_xlfn.XLOOKUP(INT(($A579-1)/12)+1,'ZC Curve'!$B$8:$B$107,'ZC Curve'!S$9:S$108,,0))^(1/12)-1</f>
        <v>0</v>
      </c>
      <c r="D579" s="77">
        <f>(1+_xlfn.XLOOKUP(INT(($A579-1)/12)+1,'ZC Curve'!$B$8:$B$107,'ZC Curve'!T$9:T$108,,0))^(1/12)-1</f>
        <v>0</v>
      </c>
      <c r="E579" s="57">
        <f t="shared" si="36"/>
        <v>1</v>
      </c>
      <c r="F579" s="57">
        <f t="shared" si="37"/>
        <v>1</v>
      </c>
      <c r="G579" s="58">
        <f t="shared" si="38"/>
        <v>1</v>
      </c>
      <c r="H579" s="129">
        <f>'Table 5 - Liability Cashflows'!AV585</f>
        <v>0</v>
      </c>
    </row>
    <row r="580" spans="1:8" x14ac:dyDescent="0.25">
      <c r="A580" s="123">
        <f t="shared" si="39"/>
        <v>571</v>
      </c>
      <c r="B580" s="77">
        <f>(1+_xlfn.XLOOKUP(INT(($A580-1)/12)+1,'ZC Curve'!$B$8:$B$107,'ZC Curve'!R$9:R$108,,0))^(1/12)-1</f>
        <v>0</v>
      </c>
      <c r="C580" s="77">
        <f>(1+_xlfn.XLOOKUP(INT(($A580-1)/12)+1,'ZC Curve'!$B$8:$B$107,'ZC Curve'!S$9:S$108,,0))^(1/12)-1</f>
        <v>0</v>
      </c>
      <c r="D580" s="77">
        <f>(1+_xlfn.XLOOKUP(INT(($A580-1)/12)+1,'ZC Curve'!$B$8:$B$107,'ZC Curve'!T$9:T$108,,0))^(1/12)-1</f>
        <v>0</v>
      </c>
      <c r="E580" s="57">
        <f t="shared" si="36"/>
        <v>1</v>
      </c>
      <c r="F580" s="57">
        <f t="shared" si="37"/>
        <v>1</v>
      </c>
      <c r="G580" s="58">
        <f t="shared" si="38"/>
        <v>1</v>
      </c>
      <c r="H580" s="129">
        <f>'Table 5 - Liability Cashflows'!AV586</f>
        <v>0</v>
      </c>
    </row>
    <row r="581" spans="1:8" x14ac:dyDescent="0.25">
      <c r="A581" s="123">
        <f t="shared" si="39"/>
        <v>572</v>
      </c>
      <c r="B581" s="77">
        <f>(1+_xlfn.XLOOKUP(INT(($A581-1)/12)+1,'ZC Curve'!$B$8:$B$107,'ZC Curve'!R$9:R$108,,0))^(1/12)-1</f>
        <v>0</v>
      </c>
      <c r="C581" s="77">
        <f>(1+_xlfn.XLOOKUP(INT(($A581-1)/12)+1,'ZC Curve'!$B$8:$B$107,'ZC Curve'!S$9:S$108,,0))^(1/12)-1</f>
        <v>0</v>
      </c>
      <c r="D581" s="77">
        <f>(1+_xlfn.XLOOKUP(INT(($A581-1)/12)+1,'ZC Curve'!$B$8:$B$107,'ZC Curve'!T$9:T$108,,0))^(1/12)-1</f>
        <v>0</v>
      </c>
      <c r="E581" s="57">
        <f t="shared" si="36"/>
        <v>1</v>
      </c>
      <c r="F581" s="57">
        <f t="shared" si="37"/>
        <v>1</v>
      </c>
      <c r="G581" s="58">
        <f t="shared" si="38"/>
        <v>1</v>
      </c>
      <c r="H581" s="129">
        <f>'Table 5 - Liability Cashflows'!AV587</f>
        <v>0</v>
      </c>
    </row>
    <row r="582" spans="1:8" x14ac:dyDescent="0.25">
      <c r="A582" s="123">
        <f t="shared" si="39"/>
        <v>573</v>
      </c>
      <c r="B582" s="77">
        <f>(1+_xlfn.XLOOKUP(INT(($A582-1)/12)+1,'ZC Curve'!$B$8:$B$107,'ZC Curve'!R$9:R$108,,0))^(1/12)-1</f>
        <v>0</v>
      </c>
      <c r="C582" s="77">
        <f>(1+_xlfn.XLOOKUP(INT(($A582-1)/12)+1,'ZC Curve'!$B$8:$B$107,'ZC Curve'!S$9:S$108,,0))^(1/12)-1</f>
        <v>0</v>
      </c>
      <c r="D582" s="77">
        <f>(1+_xlfn.XLOOKUP(INT(($A582-1)/12)+1,'ZC Curve'!$B$8:$B$107,'ZC Curve'!T$9:T$108,,0))^(1/12)-1</f>
        <v>0</v>
      </c>
      <c r="E582" s="57">
        <f t="shared" si="36"/>
        <v>1</v>
      </c>
      <c r="F582" s="57">
        <f t="shared" si="37"/>
        <v>1</v>
      </c>
      <c r="G582" s="58">
        <f t="shared" si="38"/>
        <v>1</v>
      </c>
      <c r="H582" s="129">
        <f>'Table 5 - Liability Cashflows'!AV588</f>
        <v>0</v>
      </c>
    </row>
    <row r="583" spans="1:8" x14ac:dyDescent="0.25">
      <c r="A583" s="123">
        <f t="shared" si="39"/>
        <v>574</v>
      </c>
      <c r="B583" s="77">
        <f>(1+_xlfn.XLOOKUP(INT(($A583-1)/12)+1,'ZC Curve'!$B$8:$B$107,'ZC Curve'!R$9:R$108,,0))^(1/12)-1</f>
        <v>0</v>
      </c>
      <c r="C583" s="77">
        <f>(1+_xlfn.XLOOKUP(INT(($A583-1)/12)+1,'ZC Curve'!$B$8:$B$107,'ZC Curve'!S$9:S$108,,0))^(1/12)-1</f>
        <v>0</v>
      </c>
      <c r="D583" s="77">
        <f>(1+_xlfn.XLOOKUP(INT(($A583-1)/12)+1,'ZC Curve'!$B$8:$B$107,'ZC Curve'!T$9:T$108,,0))^(1/12)-1</f>
        <v>0</v>
      </c>
      <c r="E583" s="57">
        <f t="shared" si="36"/>
        <v>1</v>
      </c>
      <c r="F583" s="57">
        <f t="shared" si="37"/>
        <v>1</v>
      </c>
      <c r="G583" s="58">
        <f t="shared" si="38"/>
        <v>1</v>
      </c>
      <c r="H583" s="129">
        <f>'Table 5 - Liability Cashflows'!AV589</f>
        <v>0</v>
      </c>
    </row>
    <row r="584" spans="1:8" x14ac:dyDescent="0.25">
      <c r="A584" s="123">
        <f t="shared" si="39"/>
        <v>575</v>
      </c>
      <c r="B584" s="77">
        <f>(1+_xlfn.XLOOKUP(INT(($A584-1)/12)+1,'ZC Curve'!$B$8:$B$107,'ZC Curve'!R$9:R$108,,0))^(1/12)-1</f>
        <v>0</v>
      </c>
      <c r="C584" s="77">
        <f>(1+_xlfn.XLOOKUP(INT(($A584-1)/12)+1,'ZC Curve'!$B$8:$B$107,'ZC Curve'!S$9:S$108,,0))^(1/12)-1</f>
        <v>0</v>
      </c>
      <c r="D584" s="77">
        <f>(1+_xlfn.XLOOKUP(INT(($A584-1)/12)+1,'ZC Curve'!$B$8:$B$107,'ZC Curve'!T$9:T$108,,0))^(1/12)-1</f>
        <v>0</v>
      </c>
      <c r="E584" s="57">
        <f t="shared" si="36"/>
        <v>1</v>
      </c>
      <c r="F584" s="57">
        <f t="shared" si="37"/>
        <v>1</v>
      </c>
      <c r="G584" s="58">
        <f t="shared" si="38"/>
        <v>1</v>
      </c>
      <c r="H584" s="129">
        <f>'Table 5 - Liability Cashflows'!AV590</f>
        <v>0</v>
      </c>
    </row>
    <row r="585" spans="1:8" x14ac:dyDescent="0.25">
      <c r="A585" s="123">
        <f t="shared" si="39"/>
        <v>576</v>
      </c>
      <c r="B585" s="77">
        <f>(1+_xlfn.XLOOKUP(INT(($A585-1)/12)+1,'ZC Curve'!$B$8:$B$107,'ZC Curve'!R$9:R$108,,0))^(1/12)-1</f>
        <v>0</v>
      </c>
      <c r="C585" s="77">
        <f>(1+_xlfn.XLOOKUP(INT(($A585-1)/12)+1,'ZC Curve'!$B$8:$B$107,'ZC Curve'!S$9:S$108,,0))^(1/12)-1</f>
        <v>0</v>
      </c>
      <c r="D585" s="77">
        <f>(1+_xlfn.XLOOKUP(INT(($A585-1)/12)+1,'ZC Curve'!$B$8:$B$107,'ZC Curve'!T$9:T$108,,0))^(1/12)-1</f>
        <v>0</v>
      </c>
      <c r="E585" s="57">
        <f t="shared" si="36"/>
        <v>1</v>
      </c>
      <c r="F585" s="57">
        <f t="shared" si="37"/>
        <v>1</v>
      </c>
      <c r="G585" s="58">
        <f t="shared" si="38"/>
        <v>1</v>
      </c>
      <c r="H585" s="129">
        <f>'Table 5 - Liability Cashflows'!AV591</f>
        <v>0</v>
      </c>
    </row>
    <row r="586" spans="1:8" x14ac:dyDescent="0.25">
      <c r="A586" s="123">
        <f t="shared" ref="A586:A605" si="40">A585+1</f>
        <v>577</v>
      </c>
      <c r="B586" s="77">
        <f>(1+_xlfn.XLOOKUP(INT(($A586-1)/12)+1,'ZC Curve'!$B$8:$B$107,'ZC Curve'!R$9:R$108,,0))^(1/12)-1</f>
        <v>0</v>
      </c>
      <c r="C586" s="77">
        <f>(1+_xlfn.XLOOKUP(INT(($A586-1)/12)+1,'ZC Curve'!$B$8:$B$107,'ZC Curve'!S$9:S$108,,0))^(1/12)-1</f>
        <v>0</v>
      </c>
      <c r="D586" s="77">
        <f>(1+_xlfn.XLOOKUP(INT(($A586-1)/12)+1,'ZC Curve'!$B$8:$B$107,'ZC Curve'!T$9:T$108,,0))^(1/12)-1</f>
        <v>0</v>
      </c>
      <c r="E586" s="57">
        <f t="shared" si="36"/>
        <v>1</v>
      </c>
      <c r="F586" s="57">
        <f t="shared" si="37"/>
        <v>1</v>
      </c>
      <c r="G586" s="58">
        <f t="shared" si="38"/>
        <v>1</v>
      </c>
      <c r="H586" s="129">
        <f>'Table 5 - Liability Cashflows'!AV592</f>
        <v>0</v>
      </c>
    </row>
    <row r="587" spans="1:8" x14ac:dyDescent="0.25">
      <c r="A587" s="123">
        <f t="shared" si="40"/>
        <v>578</v>
      </c>
      <c r="B587" s="77">
        <f>(1+_xlfn.XLOOKUP(INT(($A587-1)/12)+1,'ZC Curve'!$B$8:$B$107,'ZC Curve'!R$9:R$108,,0))^(1/12)-1</f>
        <v>0</v>
      </c>
      <c r="C587" s="77">
        <f>(1+_xlfn.XLOOKUP(INT(($A587-1)/12)+1,'ZC Curve'!$B$8:$B$107,'ZC Curve'!S$9:S$108,,0))^(1/12)-1</f>
        <v>0</v>
      </c>
      <c r="D587" s="77">
        <f>(1+_xlfn.XLOOKUP(INT(($A587-1)/12)+1,'ZC Curve'!$B$8:$B$107,'ZC Curve'!T$9:T$108,,0))^(1/12)-1</f>
        <v>0</v>
      </c>
      <c r="E587" s="57">
        <f t="shared" si="36"/>
        <v>1</v>
      </c>
      <c r="F587" s="57">
        <f t="shared" si="37"/>
        <v>1</v>
      </c>
      <c r="G587" s="58">
        <f t="shared" si="38"/>
        <v>1</v>
      </c>
      <c r="H587" s="129">
        <f>'Table 5 - Liability Cashflows'!AV593</f>
        <v>0</v>
      </c>
    </row>
    <row r="588" spans="1:8" x14ac:dyDescent="0.25">
      <c r="A588" s="123">
        <f t="shared" si="40"/>
        <v>579</v>
      </c>
      <c r="B588" s="77">
        <f>(1+_xlfn.XLOOKUP(INT(($A588-1)/12)+1,'ZC Curve'!$B$8:$B$107,'ZC Curve'!R$9:R$108,,0))^(1/12)-1</f>
        <v>0</v>
      </c>
      <c r="C588" s="77">
        <f>(1+_xlfn.XLOOKUP(INT(($A588-1)/12)+1,'ZC Curve'!$B$8:$B$107,'ZC Curve'!S$9:S$108,,0))^(1/12)-1</f>
        <v>0</v>
      </c>
      <c r="D588" s="77">
        <f>(1+_xlfn.XLOOKUP(INT(($A588-1)/12)+1,'ZC Curve'!$B$8:$B$107,'ZC Curve'!T$9:T$108,,0))^(1/12)-1</f>
        <v>0</v>
      </c>
      <c r="E588" s="57">
        <f t="shared" ref="E588:E609" si="41">E587/(1+B588)</f>
        <v>1</v>
      </c>
      <c r="F588" s="57">
        <f t="shared" ref="F588:F609" si="42">F587/(1+C588)</f>
        <v>1</v>
      </c>
      <c r="G588" s="58">
        <f t="shared" ref="G588:G609" si="43">G587/(1+D588)</f>
        <v>1</v>
      </c>
      <c r="H588" s="129">
        <f>'Table 5 - Liability Cashflows'!AV594</f>
        <v>0</v>
      </c>
    </row>
    <row r="589" spans="1:8" x14ac:dyDescent="0.25">
      <c r="A589" s="123">
        <f t="shared" si="40"/>
        <v>580</v>
      </c>
      <c r="B589" s="77">
        <f>(1+_xlfn.XLOOKUP(INT(($A589-1)/12)+1,'ZC Curve'!$B$8:$B$107,'ZC Curve'!R$9:R$108,,0))^(1/12)-1</f>
        <v>0</v>
      </c>
      <c r="C589" s="77">
        <f>(1+_xlfn.XLOOKUP(INT(($A589-1)/12)+1,'ZC Curve'!$B$8:$B$107,'ZC Curve'!S$9:S$108,,0))^(1/12)-1</f>
        <v>0</v>
      </c>
      <c r="D589" s="77">
        <f>(1+_xlfn.XLOOKUP(INT(($A589-1)/12)+1,'ZC Curve'!$B$8:$B$107,'ZC Curve'!T$9:T$108,,0))^(1/12)-1</f>
        <v>0</v>
      </c>
      <c r="E589" s="57">
        <f t="shared" si="41"/>
        <v>1</v>
      </c>
      <c r="F589" s="57">
        <f t="shared" si="42"/>
        <v>1</v>
      </c>
      <c r="G589" s="58">
        <f t="shared" si="43"/>
        <v>1</v>
      </c>
      <c r="H589" s="129">
        <f>'Table 5 - Liability Cashflows'!AV595</f>
        <v>0</v>
      </c>
    </row>
    <row r="590" spans="1:8" x14ac:dyDescent="0.25">
      <c r="A590" s="123">
        <f t="shared" si="40"/>
        <v>581</v>
      </c>
      <c r="B590" s="77">
        <f>(1+_xlfn.XLOOKUP(INT(($A590-1)/12)+1,'ZC Curve'!$B$8:$B$107,'ZC Curve'!R$9:R$108,,0))^(1/12)-1</f>
        <v>0</v>
      </c>
      <c r="C590" s="77">
        <f>(1+_xlfn.XLOOKUP(INT(($A590-1)/12)+1,'ZC Curve'!$B$8:$B$107,'ZC Curve'!S$9:S$108,,0))^(1/12)-1</f>
        <v>0</v>
      </c>
      <c r="D590" s="77">
        <f>(1+_xlfn.XLOOKUP(INT(($A590-1)/12)+1,'ZC Curve'!$B$8:$B$107,'ZC Curve'!T$9:T$108,,0))^(1/12)-1</f>
        <v>0</v>
      </c>
      <c r="E590" s="57">
        <f t="shared" si="41"/>
        <v>1</v>
      </c>
      <c r="F590" s="57">
        <f t="shared" si="42"/>
        <v>1</v>
      </c>
      <c r="G590" s="58">
        <f t="shared" si="43"/>
        <v>1</v>
      </c>
      <c r="H590" s="129">
        <f>'Table 5 - Liability Cashflows'!AV596</f>
        <v>0</v>
      </c>
    </row>
    <row r="591" spans="1:8" x14ac:dyDescent="0.25">
      <c r="A591" s="123">
        <f t="shared" si="40"/>
        <v>582</v>
      </c>
      <c r="B591" s="77">
        <f>(1+_xlfn.XLOOKUP(INT(($A591-1)/12)+1,'ZC Curve'!$B$8:$B$107,'ZC Curve'!R$9:R$108,,0))^(1/12)-1</f>
        <v>0</v>
      </c>
      <c r="C591" s="77">
        <f>(1+_xlfn.XLOOKUP(INT(($A591-1)/12)+1,'ZC Curve'!$B$8:$B$107,'ZC Curve'!S$9:S$108,,0))^(1/12)-1</f>
        <v>0</v>
      </c>
      <c r="D591" s="77">
        <f>(1+_xlfn.XLOOKUP(INT(($A591-1)/12)+1,'ZC Curve'!$B$8:$B$107,'ZC Curve'!T$9:T$108,,0))^(1/12)-1</f>
        <v>0</v>
      </c>
      <c r="E591" s="57">
        <f t="shared" si="41"/>
        <v>1</v>
      </c>
      <c r="F591" s="57">
        <f t="shared" si="42"/>
        <v>1</v>
      </c>
      <c r="G591" s="58">
        <f t="shared" si="43"/>
        <v>1</v>
      </c>
      <c r="H591" s="129">
        <f>'Table 5 - Liability Cashflows'!AV597</f>
        <v>0</v>
      </c>
    </row>
    <row r="592" spans="1:8" x14ac:dyDescent="0.25">
      <c r="A592" s="123">
        <f t="shared" si="40"/>
        <v>583</v>
      </c>
      <c r="B592" s="77">
        <f>(1+_xlfn.XLOOKUP(INT(($A592-1)/12)+1,'ZC Curve'!$B$8:$B$107,'ZC Curve'!R$9:R$108,,0))^(1/12)-1</f>
        <v>0</v>
      </c>
      <c r="C592" s="77">
        <f>(1+_xlfn.XLOOKUP(INT(($A592-1)/12)+1,'ZC Curve'!$B$8:$B$107,'ZC Curve'!S$9:S$108,,0))^(1/12)-1</f>
        <v>0</v>
      </c>
      <c r="D592" s="77">
        <f>(1+_xlfn.XLOOKUP(INT(($A592-1)/12)+1,'ZC Curve'!$B$8:$B$107,'ZC Curve'!T$9:T$108,,0))^(1/12)-1</f>
        <v>0</v>
      </c>
      <c r="E592" s="57">
        <f t="shared" si="41"/>
        <v>1</v>
      </c>
      <c r="F592" s="57">
        <f t="shared" si="42"/>
        <v>1</v>
      </c>
      <c r="G592" s="58">
        <f t="shared" si="43"/>
        <v>1</v>
      </c>
      <c r="H592" s="129">
        <f>'Table 5 - Liability Cashflows'!AV598</f>
        <v>0</v>
      </c>
    </row>
    <row r="593" spans="1:8" x14ac:dyDescent="0.25">
      <c r="A593" s="123">
        <f t="shared" si="40"/>
        <v>584</v>
      </c>
      <c r="B593" s="77">
        <f>(1+_xlfn.XLOOKUP(INT(($A593-1)/12)+1,'ZC Curve'!$B$8:$B$107,'ZC Curve'!R$9:R$108,,0))^(1/12)-1</f>
        <v>0</v>
      </c>
      <c r="C593" s="77">
        <f>(1+_xlfn.XLOOKUP(INT(($A593-1)/12)+1,'ZC Curve'!$B$8:$B$107,'ZC Curve'!S$9:S$108,,0))^(1/12)-1</f>
        <v>0</v>
      </c>
      <c r="D593" s="77">
        <f>(1+_xlfn.XLOOKUP(INT(($A593-1)/12)+1,'ZC Curve'!$B$8:$B$107,'ZC Curve'!T$9:T$108,,0))^(1/12)-1</f>
        <v>0</v>
      </c>
      <c r="E593" s="57">
        <f t="shared" si="41"/>
        <v>1</v>
      </c>
      <c r="F593" s="57">
        <f t="shared" si="42"/>
        <v>1</v>
      </c>
      <c r="G593" s="58">
        <f t="shared" si="43"/>
        <v>1</v>
      </c>
      <c r="H593" s="129">
        <f>'Table 5 - Liability Cashflows'!AV599</f>
        <v>0</v>
      </c>
    </row>
    <row r="594" spans="1:8" x14ac:dyDescent="0.25">
      <c r="A594" s="123">
        <f t="shared" si="40"/>
        <v>585</v>
      </c>
      <c r="B594" s="77">
        <f>(1+_xlfn.XLOOKUP(INT(($A594-1)/12)+1,'ZC Curve'!$B$8:$B$107,'ZC Curve'!R$9:R$108,,0))^(1/12)-1</f>
        <v>0</v>
      </c>
      <c r="C594" s="77">
        <f>(1+_xlfn.XLOOKUP(INT(($A594-1)/12)+1,'ZC Curve'!$B$8:$B$107,'ZC Curve'!S$9:S$108,,0))^(1/12)-1</f>
        <v>0</v>
      </c>
      <c r="D594" s="77">
        <f>(1+_xlfn.XLOOKUP(INT(($A594-1)/12)+1,'ZC Curve'!$B$8:$B$107,'ZC Curve'!T$9:T$108,,0))^(1/12)-1</f>
        <v>0</v>
      </c>
      <c r="E594" s="57">
        <f t="shared" si="41"/>
        <v>1</v>
      </c>
      <c r="F594" s="57">
        <f t="shared" si="42"/>
        <v>1</v>
      </c>
      <c r="G594" s="58">
        <f t="shared" si="43"/>
        <v>1</v>
      </c>
      <c r="H594" s="129">
        <f>'Table 5 - Liability Cashflows'!AV600</f>
        <v>0</v>
      </c>
    </row>
    <row r="595" spans="1:8" x14ac:dyDescent="0.25">
      <c r="A595" s="123">
        <f t="shared" si="40"/>
        <v>586</v>
      </c>
      <c r="B595" s="77">
        <f>(1+_xlfn.XLOOKUP(INT(($A595-1)/12)+1,'ZC Curve'!$B$8:$B$107,'ZC Curve'!R$9:R$108,,0))^(1/12)-1</f>
        <v>0</v>
      </c>
      <c r="C595" s="77">
        <f>(1+_xlfn.XLOOKUP(INT(($A595-1)/12)+1,'ZC Curve'!$B$8:$B$107,'ZC Curve'!S$9:S$108,,0))^(1/12)-1</f>
        <v>0</v>
      </c>
      <c r="D595" s="77">
        <f>(1+_xlfn.XLOOKUP(INT(($A595-1)/12)+1,'ZC Curve'!$B$8:$B$107,'ZC Curve'!T$9:T$108,,0))^(1/12)-1</f>
        <v>0</v>
      </c>
      <c r="E595" s="57">
        <f t="shared" si="41"/>
        <v>1</v>
      </c>
      <c r="F595" s="57">
        <f t="shared" si="42"/>
        <v>1</v>
      </c>
      <c r="G595" s="58">
        <f t="shared" si="43"/>
        <v>1</v>
      </c>
      <c r="H595" s="129">
        <f>'Table 5 - Liability Cashflows'!AV601</f>
        <v>0</v>
      </c>
    </row>
    <row r="596" spans="1:8" x14ac:dyDescent="0.25">
      <c r="A596" s="123">
        <f t="shared" si="40"/>
        <v>587</v>
      </c>
      <c r="B596" s="77">
        <f>(1+_xlfn.XLOOKUP(INT(($A596-1)/12)+1,'ZC Curve'!$B$8:$B$107,'ZC Curve'!R$9:R$108,,0))^(1/12)-1</f>
        <v>0</v>
      </c>
      <c r="C596" s="77">
        <f>(1+_xlfn.XLOOKUP(INT(($A596-1)/12)+1,'ZC Curve'!$B$8:$B$107,'ZC Curve'!S$9:S$108,,0))^(1/12)-1</f>
        <v>0</v>
      </c>
      <c r="D596" s="77">
        <f>(1+_xlfn.XLOOKUP(INT(($A596-1)/12)+1,'ZC Curve'!$B$8:$B$107,'ZC Curve'!T$9:T$108,,0))^(1/12)-1</f>
        <v>0</v>
      </c>
      <c r="E596" s="57">
        <f t="shared" si="41"/>
        <v>1</v>
      </c>
      <c r="F596" s="57">
        <f t="shared" si="42"/>
        <v>1</v>
      </c>
      <c r="G596" s="58">
        <f t="shared" si="43"/>
        <v>1</v>
      </c>
      <c r="H596" s="129">
        <f>'Table 5 - Liability Cashflows'!AV602</f>
        <v>0</v>
      </c>
    </row>
    <row r="597" spans="1:8" x14ac:dyDescent="0.25">
      <c r="A597" s="123">
        <f t="shared" si="40"/>
        <v>588</v>
      </c>
      <c r="B597" s="77">
        <f>(1+_xlfn.XLOOKUP(INT(($A597-1)/12)+1,'ZC Curve'!$B$8:$B$107,'ZC Curve'!R$9:R$108,,0))^(1/12)-1</f>
        <v>0</v>
      </c>
      <c r="C597" s="77">
        <f>(1+_xlfn.XLOOKUP(INT(($A597-1)/12)+1,'ZC Curve'!$B$8:$B$107,'ZC Curve'!S$9:S$108,,0))^(1/12)-1</f>
        <v>0</v>
      </c>
      <c r="D597" s="77">
        <f>(1+_xlfn.XLOOKUP(INT(($A597-1)/12)+1,'ZC Curve'!$B$8:$B$107,'ZC Curve'!T$9:T$108,,0))^(1/12)-1</f>
        <v>0</v>
      </c>
      <c r="E597" s="57">
        <f t="shared" si="41"/>
        <v>1</v>
      </c>
      <c r="F597" s="57">
        <f t="shared" si="42"/>
        <v>1</v>
      </c>
      <c r="G597" s="58">
        <f t="shared" si="43"/>
        <v>1</v>
      </c>
      <c r="H597" s="129">
        <f>'Table 5 - Liability Cashflows'!AV603</f>
        <v>0</v>
      </c>
    </row>
    <row r="598" spans="1:8" x14ac:dyDescent="0.25">
      <c r="A598" s="123">
        <f t="shared" si="40"/>
        <v>589</v>
      </c>
      <c r="B598" s="77">
        <f>(1+_xlfn.XLOOKUP(INT(($A598-1)/12)+1,'ZC Curve'!$B$8:$B$107,'ZC Curve'!R$9:R$108,,0))^(1/12)-1</f>
        <v>0</v>
      </c>
      <c r="C598" s="77">
        <f>(1+_xlfn.XLOOKUP(INT(($A598-1)/12)+1,'ZC Curve'!$B$8:$B$107,'ZC Curve'!S$9:S$108,,0))^(1/12)-1</f>
        <v>0</v>
      </c>
      <c r="D598" s="77">
        <f>(1+_xlfn.XLOOKUP(INT(($A598-1)/12)+1,'ZC Curve'!$B$8:$B$107,'ZC Curve'!T$9:T$108,,0))^(1/12)-1</f>
        <v>0</v>
      </c>
      <c r="E598" s="57">
        <f t="shared" si="41"/>
        <v>1</v>
      </c>
      <c r="F598" s="57">
        <f t="shared" si="42"/>
        <v>1</v>
      </c>
      <c r="G598" s="58">
        <f t="shared" si="43"/>
        <v>1</v>
      </c>
      <c r="H598" s="129">
        <f>'Table 5 - Liability Cashflows'!AV604</f>
        <v>0</v>
      </c>
    </row>
    <row r="599" spans="1:8" x14ac:dyDescent="0.25">
      <c r="A599" s="123">
        <f t="shared" si="40"/>
        <v>590</v>
      </c>
      <c r="B599" s="77">
        <f>(1+_xlfn.XLOOKUP(INT(($A599-1)/12)+1,'ZC Curve'!$B$8:$B$107,'ZC Curve'!R$9:R$108,,0))^(1/12)-1</f>
        <v>0</v>
      </c>
      <c r="C599" s="77">
        <f>(1+_xlfn.XLOOKUP(INT(($A599-1)/12)+1,'ZC Curve'!$B$8:$B$107,'ZC Curve'!S$9:S$108,,0))^(1/12)-1</f>
        <v>0</v>
      </c>
      <c r="D599" s="77">
        <f>(1+_xlfn.XLOOKUP(INT(($A599-1)/12)+1,'ZC Curve'!$B$8:$B$107,'ZC Curve'!T$9:T$108,,0))^(1/12)-1</f>
        <v>0</v>
      </c>
      <c r="E599" s="57">
        <f t="shared" si="41"/>
        <v>1</v>
      </c>
      <c r="F599" s="57">
        <f t="shared" si="42"/>
        <v>1</v>
      </c>
      <c r="G599" s="58">
        <f t="shared" si="43"/>
        <v>1</v>
      </c>
      <c r="H599" s="129">
        <f>'Table 5 - Liability Cashflows'!AV605</f>
        <v>0</v>
      </c>
    </row>
    <row r="600" spans="1:8" x14ac:dyDescent="0.25">
      <c r="A600" s="123">
        <f t="shared" si="40"/>
        <v>591</v>
      </c>
      <c r="B600" s="77">
        <f>(1+_xlfn.XLOOKUP(INT(($A600-1)/12)+1,'ZC Curve'!$B$8:$B$107,'ZC Curve'!R$9:R$108,,0))^(1/12)-1</f>
        <v>0</v>
      </c>
      <c r="C600" s="77">
        <f>(1+_xlfn.XLOOKUP(INT(($A600-1)/12)+1,'ZC Curve'!$B$8:$B$107,'ZC Curve'!S$9:S$108,,0))^(1/12)-1</f>
        <v>0</v>
      </c>
      <c r="D600" s="77">
        <f>(1+_xlfn.XLOOKUP(INT(($A600-1)/12)+1,'ZC Curve'!$B$8:$B$107,'ZC Curve'!T$9:T$108,,0))^(1/12)-1</f>
        <v>0</v>
      </c>
      <c r="E600" s="57">
        <f t="shared" si="41"/>
        <v>1</v>
      </c>
      <c r="F600" s="57">
        <f t="shared" si="42"/>
        <v>1</v>
      </c>
      <c r="G600" s="58">
        <f t="shared" si="43"/>
        <v>1</v>
      </c>
      <c r="H600" s="129">
        <f>'Table 5 - Liability Cashflows'!AV606</f>
        <v>0</v>
      </c>
    </row>
    <row r="601" spans="1:8" x14ac:dyDescent="0.25">
      <c r="A601" s="123">
        <f t="shared" si="40"/>
        <v>592</v>
      </c>
      <c r="B601" s="77">
        <f>(1+_xlfn.XLOOKUP(INT(($A601-1)/12)+1,'ZC Curve'!$B$8:$B$107,'ZC Curve'!R$9:R$108,,0))^(1/12)-1</f>
        <v>0</v>
      </c>
      <c r="C601" s="77">
        <f>(1+_xlfn.XLOOKUP(INT(($A601-1)/12)+1,'ZC Curve'!$B$8:$B$107,'ZC Curve'!S$9:S$108,,0))^(1/12)-1</f>
        <v>0</v>
      </c>
      <c r="D601" s="77">
        <f>(1+_xlfn.XLOOKUP(INT(($A601-1)/12)+1,'ZC Curve'!$B$8:$B$107,'ZC Curve'!T$9:T$108,,0))^(1/12)-1</f>
        <v>0</v>
      </c>
      <c r="E601" s="57">
        <f t="shared" si="41"/>
        <v>1</v>
      </c>
      <c r="F601" s="57">
        <f t="shared" si="42"/>
        <v>1</v>
      </c>
      <c r="G601" s="58">
        <f t="shared" si="43"/>
        <v>1</v>
      </c>
      <c r="H601" s="129">
        <f>'Table 5 - Liability Cashflows'!AV607</f>
        <v>0</v>
      </c>
    </row>
    <row r="602" spans="1:8" x14ac:dyDescent="0.25">
      <c r="A602" s="123">
        <f t="shared" si="40"/>
        <v>593</v>
      </c>
      <c r="B602" s="77">
        <f>(1+_xlfn.XLOOKUP(INT(($A602-1)/12)+1,'ZC Curve'!$B$8:$B$107,'ZC Curve'!R$9:R$108,,0))^(1/12)-1</f>
        <v>0</v>
      </c>
      <c r="C602" s="77">
        <f>(1+_xlfn.XLOOKUP(INT(($A602-1)/12)+1,'ZC Curve'!$B$8:$B$107,'ZC Curve'!S$9:S$108,,0))^(1/12)-1</f>
        <v>0</v>
      </c>
      <c r="D602" s="77">
        <f>(1+_xlfn.XLOOKUP(INT(($A602-1)/12)+1,'ZC Curve'!$B$8:$B$107,'ZC Curve'!T$9:T$108,,0))^(1/12)-1</f>
        <v>0</v>
      </c>
      <c r="E602" s="57">
        <f t="shared" si="41"/>
        <v>1</v>
      </c>
      <c r="F602" s="57">
        <f t="shared" si="42"/>
        <v>1</v>
      </c>
      <c r="G602" s="58">
        <f t="shared" si="43"/>
        <v>1</v>
      </c>
      <c r="H602" s="129">
        <f>'Table 5 - Liability Cashflows'!AV608</f>
        <v>0</v>
      </c>
    </row>
    <row r="603" spans="1:8" x14ac:dyDescent="0.25">
      <c r="A603" s="123">
        <f t="shared" si="40"/>
        <v>594</v>
      </c>
      <c r="B603" s="77">
        <f>(1+_xlfn.XLOOKUP(INT(($A603-1)/12)+1,'ZC Curve'!$B$8:$B$107,'ZC Curve'!R$9:R$108,,0))^(1/12)-1</f>
        <v>0</v>
      </c>
      <c r="C603" s="77">
        <f>(1+_xlfn.XLOOKUP(INT(($A603-1)/12)+1,'ZC Curve'!$B$8:$B$107,'ZC Curve'!S$9:S$108,,0))^(1/12)-1</f>
        <v>0</v>
      </c>
      <c r="D603" s="77">
        <f>(1+_xlfn.XLOOKUP(INT(($A603-1)/12)+1,'ZC Curve'!$B$8:$B$107,'ZC Curve'!T$9:T$108,,0))^(1/12)-1</f>
        <v>0</v>
      </c>
      <c r="E603" s="57">
        <f t="shared" si="41"/>
        <v>1</v>
      </c>
      <c r="F603" s="57">
        <f t="shared" si="42"/>
        <v>1</v>
      </c>
      <c r="G603" s="58">
        <f t="shared" si="43"/>
        <v>1</v>
      </c>
      <c r="H603" s="129">
        <f>'Table 5 - Liability Cashflows'!AV609</f>
        <v>0</v>
      </c>
    </row>
    <row r="604" spans="1:8" x14ac:dyDescent="0.25">
      <c r="A604" s="123">
        <f t="shared" si="40"/>
        <v>595</v>
      </c>
      <c r="B604" s="77">
        <f>(1+_xlfn.XLOOKUP(INT(($A604-1)/12)+1,'ZC Curve'!$B$8:$B$107,'ZC Curve'!R$9:R$108,,0))^(1/12)-1</f>
        <v>0</v>
      </c>
      <c r="C604" s="77">
        <f>(1+_xlfn.XLOOKUP(INT(($A604-1)/12)+1,'ZC Curve'!$B$8:$B$107,'ZC Curve'!S$9:S$108,,0))^(1/12)-1</f>
        <v>0</v>
      </c>
      <c r="D604" s="77">
        <f>(1+_xlfn.XLOOKUP(INT(($A604-1)/12)+1,'ZC Curve'!$B$8:$B$107,'ZC Curve'!T$9:T$108,,0))^(1/12)-1</f>
        <v>0</v>
      </c>
      <c r="E604" s="57">
        <f t="shared" si="41"/>
        <v>1</v>
      </c>
      <c r="F604" s="57">
        <f t="shared" si="42"/>
        <v>1</v>
      </c>
      <c r="G604" s="58">
        <f t="shared" si="43"/>
        <v>1</v>
      </c>
      <c r="H604" s="129">
        <f>'Table 5 - Liability Cashflows'!AV610</f>
        <v>0</v>
      </c>
    </row>
    <row r="605" spans="1:8" x14ac:dyDescent="0.25">
      <c r="A605" s="123">
        <f t="shared" si="40"/>
        <v>596</v>
      </c>
      <c r="B605" s="77">
        <f>(1+_xlfn.XLOOKUP(INT(($A605-1)/12)+1,'ZC Curve'!$B$8:$B$107,'ZC Curve'!R$9:R$108,,0))^(1/12)-1</f>
        <v>0</v>
      </c>
      <c r="C605" s="77">
        <f>(1+_xlfn.XLOOKUP(INT(($A605-1)/12)+1,'ZC Curve'!$B$8:$B$107,'ZC Curve'!S$9:S$108,,0))^(1/12)-1</f>
        <v>0</v>
      </c>
      <c r="D605" s="77">
        <f>(1+_xlfn.XLOOKUP(INT(($A605-1)/12)+1,'ZC Curve'!$B$8:$B$107,'ZC Curve'!T$9:T$108,,0))^(1/12)-1</f>
        <v>0</v>
      </c>
      <c r="E605" s="57">
        <f t="shared" si="41"/>
        <v>1</v>
      </c>
      <c r="F605" s="57">
        <f t="shared" si="42"/>
        <v>1</v>
      </c>
      <c r="G605" s="58">
        <f t="shared" si="43"/>
        <v>1</v>
      </c>
      <c r="H605" s="129">
        <f>'Table 5 - Liability Cashflows'!AV611</f>
        <v>0</v>
      </c>
    </row>
    <row r="606" spans="1:8" x14ac:dyDescent="0.25">
      <c r="A606" s="123">
        <f t="shared" ref="A606:A608" si="44">A605+1</f>
        <v>597</v>
      </c>
      <c r="B606" s="77">
        <f>(1+_xlfn.XLOOKUP(INT(($A606-1)/12)+1,'ZC Curve'!$B$8:$B$107,'ZC Curve'!R$9:R$108,,0))^(1/12)-1</f>
        <v>0</v>
      </c>
      <c r="C606" s="77">
        <f>(1+_xlfn.XLOOKUP(INT(($A606-1)/12)+1,'ZC Curve'!$B$8:$B$107,'ZC Curve'!S$9:S$108,,0))^(1/12)-1</f>
        <v>0</v>
      </c>
      <c r="D606" s="77">
        <f>(1+_xlfn.XLOOKUP(INT(($A606-1)/12)+1,'ZC Curve'!$B$8:$B$107,'ZC Curve'!T$9:T$108,,0))^(1/12)-1</f>
        <v>0</v>
      </c>
      <c r="E606" s="57">
        <f t="shared" si="41"/>
        <v>1</v>
      </c>
      <c r="F606" s="57">
        <f t="shared" si="42"/>
        <v>1</v>
      </c>
      <c r="G606" s="58">
        <f t="shared" si="43"/>
        <v>1</v>
      </c>
      <c r="H606" s="129">
        <f>'Table 5 - Liability Cashflows'!AV612</f>
        <v>0</v>
      </c>
    </row>
    <row r="607" spans="1:8" x14ac:dyDescent="0.25">
      <c r="A607" s="123">
        <f t="shared" si="44"/>
        <v>598</v>
      </c>
      <c r="B607" s="77">
        <f>(1+_xlfn.XLOOKUP(INT(($A607-1)/12)+1,'ZC Curve'!$B$8:$B$107,'ZC Curve'!R$9:R$108,,0))^(1/12)-1</f>
        <v>0</v>
      </c>
      <c r="C607" s="77">
        <f>(1+_xlfn.XLOOKUP(INT(($A607-1)/12)+1,'ZC Curve'!$B$8:$B$107,'ZC Curve'!S$9:S$108,,0))^(1/12)-1</f>
        <v>0</v>
      </c>
      <c r="D607" s="77">
        <f>(1+_xlfn.XLOOKUP(INT(($A607-1)/12)+1,'ZC Curve'!$B$8:$B$107,'ZC Curve'!T$9:T$108,,0))^(1/12)-1</f>
        <v>0</v>
      </c>
      <c r="E607" s="57">
        <f t="shared" si="41"/>
        <v>1</v>
      </c>
      <c r="F607" s="57">
        <f t="shared" si="42"/>
        <v>1</v>
      </c>
      <c r="G607" s="58">
        <f t="shared" si="43"/>
        <v>1</v>
      </c>
      <c r="H607" s="129">
        <f>'Table 5 - Liability Cashflows'!AV613</f>
        <v>0</v>
      </c>
    </row>
    <row r="608" spans="1:8" x14ac:dyDescent="0.25">
      <c r="A608" s="123">
        <f t="shared" si="44"/>
        <v>599</v>
      </c>
      <c r="B608" s="77">
        <f>(1+_xlfn.XLOOKUP(INT(($A608-1)/12)+1,'ZC Curve'!$B$8:$B$107,'ZC Curve'!R$9:R$108,,0))^(1/12)-1</f>
        <v>0</v>
      </c>
      <c r="C608" s="77">
        <f>(1+_xlfn.XLOOKUP(INT(($A608-1)/12)+1,'ZC Curve'!$B$8:$B$107,'ZC Curve'!S$9:S$108,,0))^(1/12)-1</f>
        <v>0</v>
      </c>
      <c r="D608" s="77">
        <f>(1+_xlfn.XLOOKUP(INT(($A608-1)/12)+1,'ZC Curve'!$B$8:$B$107,'ZC Curve'!T$9:T$108,,0))^(1/12)-1</f>
        <v>0</v>
      </c>
      <c r="E608" s="57">
        <f t="shared" si="41"/>
        <v>1</v>
      </c>
      <c r="F608" s="57">
        <f t="shared" si="42"/>
        <v>1</v>
      </c>
      <c r="G608" s="58">
        <f t="shared" si="43"/>
        <v>1</v>
      </c>
      <c r="H608" s="129">
        <f>'Table 5 - Liability Cashflows'!AV614</f>
        <v>0</v>
      </c>
    </row>
    <row r="609" spans="1:8" x14ac:dyDescent="0.25">
      <c r="A609" s="123">
        <f t="shared" ref="A609" si="45">A608+1</f>
        <v>600</v>
      </c>
      <c r="B609" s="77">
        <f>(1+_xlfn.XLOOKUP(INT(($A609-1)/12)+1,'ZC Curve'!$B$8:$B$107,'ZC Curve'!R$9:R$108,,0))^(1/12)-1</f>
        <v>0</v>
      </c>
      <c r="C609" s="77">
        <f>(1+_xlfn.XLOOKUP(INT(($A609-1)/12)+1,'ZC Curve'!$B$8:$B$107,'ZC Curve'!S$9:S$108,,0))^(1/12)-1</f>
        <v>0</v>
      </c>
      <c r="D609" s="77">
        <f>(1+_xlfn.XLOOKUP(INT(($A609-1)/12)+1,'ZC Curve'!$B$8:$B$107,'ZC Curve'!T$9:T$108,,0))^(1/12)-1</f>
        <v>0</v>
      </c>
      <c r="E609" s="57">
        <f t="shared" si="41"/>
        <v>1</v>
      </c>
      <c r="F609" s="57">
        <f t="shared" si="42"/>
        <v>1</v>
      </c>
      <c r="G609" s="58">
        <f t="shared" si="43"/>
        <v>1</v>
      </c>
      <c r="H609" s="129">
        <f>'Table 5 - Liability Cashflows'!AV615</f>
        <v>0</v>
      </c>
    </row>
  </sheetData>
  <mergeCells count="5">
    <mergeCell ref="E7:G7"/>
    <mergeCell ref="B7:D7"/>
    <mergeCell ref="A1:L1"/>
    <mergeCell ref="J7:L7"/>
    <mergeCell ref="A2:C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3E15-5D37-4E48-B16E-74A1154958A0}">
  <sheetPr>
    <tabColor rgb="FFFFFF99"/>
  </sheetPr>
  <dimension ref="A1:IV106"/>
  <sheetViews>
    <sheetView zoomScale="70" zoomScaleNormal="70" workbookViewId="0">
      <selection sqref="A1:G1"/>
    </sheetView>
  </sheetViews>
  <sheetFormatPr defaultColWidth="0" defaultRowHeight="13.2" zeroHeight="1" x14ac:dyDescent="0.25"/>
  <cols>
    <col min="1" max="1" width="4.5546875" style="72" customWidth="1"/>
    <col min="2" max="2" width="73.44140625" style="72" customWidth="1"/>
    <col min="3" max="7" width="20.88671875" style="72" customWidth="1"/>
    <col min="8" max="9" width="9.109375" style="72" customWidth="1"/>
    <col min="10" max="16384" width="9.109375" style="72" hidden="1"/>
  </cols>
  <sheetData>
    <row r="1" spans="1:256" x14ac:dyDescent="0.25">
      <c r="A1" s="989" t="s">
        <v>836</v>
      </c>
      <c r="B1" s="990"/>
      <c r="C1" s="990"/>
      <c r="D1" s="990"/>
      <c r="E1" s="990"/>
      <c r="F1" s="990"/>
      <c r="G1" s="990"/>
      <c r="H1" s="690"/>
      <c r="I1" s="690"/>
      <c r="J1" s="690"/>
      <c r="K1" s="822"/>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P1" s="473"/>
      <c r="AQ1" s="473"/>
      <c r="AR1" s="473"/>
      <c r="AS1" s="473"/>
      <c r="AT1" s="473"/>
      <c r="AU1" s="473"/>
      <c r="AV1" s="473"/>
      <c r="AW1" s="473"/>
      <c r="AX1" s="473"/>
      <c r="AY1" s="473"/>
      <c r="AZ1" s="473"/>
      <c r="BA1" s="473"/>
      <c r="BB1" s="473"/>
      <c r="BC1" s="473"/>
      <c r="BD1" s="473"/>
      <c r="BE1" s="473"/>
      <c r="BF1" s="473"/>
      <c r="BG1" s="473"/>
      <c r="BH1" s="473"/>
      <c r="BI1" s="473"/>
      <c r="BJ1" s="473"/>
      <c r="BK1" s="473"/>
      <c r="BL1" s="473"/>
      <c r="BM1" s="473"/>
      <c r="BN1" s="473"/>
      <c r="BO1" s="473"/>
      <c r="BP1" s="473"/>
      <c r="BQ1" s="473"/>
      <c r="BR1" s="473"/>
      <c r="BS1" s="473"/>
      <c r="BT1" s="473"/>
      <c r="BU1" s="473"/>
      <c r="BV1" s="473"/>
      <c r="BW1" s="473"/>
      <c r="BX1" s="473"/>
      <c r="BY1" s="473"/>
      <c r="BZ1" s="473"/>
      <c r="CA1" s="473"/>
      <c r="CB1" s="473"/>
      <c r="CC1" s="473"/>
      <c r="CD1" s="473"/>
      <c r="CE1" s="473"/>
      <c r="CF1" s="473"/>
      <c r="CG1" s="473"/>
      <c r="CH1" s="473"/>
      <c r="CI1" s="473"/>
      <c r="CJ1" s="473"/>
      <c r="CK1" s="473"/>
      <c r="CL1" s="473"/>
      <c r="CM1" s="473"/>
      <c r="CN1" s="473"/>
      <c r="CO1" s="473"/>
      <c r="CP1" s="473"/>
      <c r="CQ1" s="473"/>
      <c r="CR1" s="473"/>
      <c r="CS1" s="473"/>
      <c r="CT1" s="473"/>
      <c r="CU1" s="473"/>
      <c r="CV1" s="473"/>
      <c r="CW1" s="473"/>
      <c r="CX1" s="473"/>
      <c r="CY1" s="473"/>
      <c r="CZ1" s="473"/>
      <c r="DA1" s="473"/>
      <c r="DB1" s="473"/>
      <c r="DC1" s="473"/>
      <c r="DD1" s="473"/>
      <c r="DE1" s="473"/>
      <c r="DF1" s="473"/>
      <c r="DG1" s="473"/>
      <c r="DH1" s="473"/>
      <c r="DI1" s="473"/>
      <c r="DJ1" s="473"/>
      <c r="DK1" s="473"/>
      <c r="DL1" s="473"/>
      <c r="DM1" s="473"/>
      <c r="DN1" s="473"/>
      <c r="DO1" s="473"/>
      <c r="DP1" s="473"/>
      <c r="DQ1" s="473"/>
      <c r="DR1" s="473"/>
      <c r="DS1" s="473"/>
      <c r="DT1" s="473"/>
      <c r="DU1" s="473"/>
      <c r="DV1" s="473"/>
      <c r="DW1" s="473"/>
      <c r="DX1" s="473"/>
      <c r="DY1" s="473"/>
      <c r="DZ1" s="473"/>
      <c r="EA1" s="473"/>
      <c r="EB1" s="473"/>
      <c r="EC1" s="473"/>
      <c r="ED1" s="473"/>
      <c r="EE1" s="473"/>
      <c r="EF1" s="473"/>
      <c r="EG1" s="473"/>
      <c r="EH1" s="473"/>
      <c r="EI1" s="473"/>
      <c r="EJ1" s="473"/>
      <c r="EK1" s="473"/>
      <c r="EL1" s="473"/>
      <c r="EM1" s="473"/>
      <c r="EN1" s="473"/>
      <c r="EO1" s="473"/>
      <c r="EP1" s="473"/>
      <c r="EQ1" s="473"/>
      <c r="ER1" s="473"/>
      <c r="ES1" s="473"/>
      <c r="ET1" s="473"/>
      <c r="EU1" s="473"/>
      <c r="EV1" s="473"/>
      <c r="EW1" s="473"/>
      <c r="EX1" s="473"/>
      <c r="EY1" s="473"/>
      <c r="EZ1" s="473"/>
      <c r="FA1" s="473"/>
      <c r="FB1" s="473"/>
      <c r="FC1" s="473"/>
      <c r="FD1" s="473"/>
      <c r="FE1" s="473"/>
      <c r="FF1" s="473"/>
      <c r="FG1" s="473"/>
      <c r="FH1" s="473"/>
      <c r="FI1" s="473"/>
      <c r="FJ1" s="473"/>
      <c r="FK1" s="473"/>
      <c r="FL1" s="473"/>
      <c r="FM1" s="473"/>
      <c r="FN1" s="473"/>
      <c r="FO1" s="473"/>
      <c r="FP1" s="473"/>
      <c r="FQ1" s="473"/>
      <c r="FR1" s="473"/>
      <c r="FS1" s="473"/>
      <c r="FT1" s="473"/>
      <c r="FU1" s="473"/>
      <c r="FV1" s="473"/>
      <c r="FW1" s="473"/>
      <c r="FX1" s="473"/>
      <c r="FY1" s="473"/>
      <c r="FZ1" s="473"/>
      <c r="GA1" s="473"/>
      <c r="GB1" s="473"/>
      <c r="GC1" s="473"/>
      <c r="GD1" s="473"/>
      <c r="GE1" s="473"/>
      <c r="GF1" s="473"/>
      <c r="GG1" s="473"/>
      <c r="GH1" s="473"/>
      <c r="GI1" s="473"/>
      <c r="GJ1" s="473"/>
      <c r="GK1" s="473"/>
      <c r="GL1" s="473"/>
      <c r="GM1" s="473"/>
      <c r="GN1" s="473"/>
      <c r="GO1" s="473"/>
      <c r="GP1" s="473"/>
      <c r="GQ1" s="473"/>
      <c r="GR1" s="473"/>
      <c r="GS1" s="473"/>
      <c r="GT1" s="473"/>
      <c r="GU1" s="473"/>
      <c r="GV1" s="473"/>
      <c r="GW1" s="473"/>
      <c r="GX1" s="473"/>
      <c r="GY1" s="473"/>
      <c r="GZ1" s="473"/>
      <c r="HA1" s="473"/>
      <c r="HB1" s="473"/>
      <c r="HC1" s="473"/>
      <c r="HD1" s="473"/>
      <c r="HE1" s="473"/>
      <c r="HF1" s="473"/>
      <c r="HG1" s="473"/>
      <c r="HH1" s="473"/>
      <c r="HI1" s="473"/>
      <c r="HJ1" s="473"/>
      <c r="HK1" s="473"/>
      <c r="HL1" s="473"/>
      <c r="HM1" s="473"/>
      <c r="HN1" s="473"/>
      <c r="HO1" s="473"/>
      <c r="HP1" s="473"/>
      <c r="HQ1" s="473"/>
      <c r="HR1" s="473"/>
      <c r="HS1" s="473"/>
      <c r="HT1" s="473"/>
      <c r="HU1" s="473"/>
      <c r="HV1" s="473"/>
      <c r="HW1" s="473"/>
      <c r="HX1" s="473"/>
      <c r="HY1" s="473"/>
      <c r="HZ1" s="473"/>
      <c r="IA1" s="473"/>
      <c r="IB1" s="473"/>
      <c r="IC1" s="473"/>
      <c r="ID1" s="473"/>
      <c r="IE1" s="473"/>
      <c r="IF1" s="473"/>
      <c r="IG1" s="473"/>
      <c r="IH1" s="473"/>
      <c r="II1" s="473"/>
      <c r="IJ1" s="473"/>
      <c r="IK1" s="473"/>
      <c r="IL1" s="473"/>
      <c r="IM1" s="473"/>
      <c r="IN1" s="473"/>
      <c r="IO1" s="473"/>
      <c r="IP1" s="473"/>
      <c r="IQ1" s="473"/>
      <c r="IR1" s="473"/>
      <c r="IS1" s="473"/>
      <c r="IT1" s="473"/>
      <c r="IU1" s="473"/>
      <c r="IV1" s="473"/>
    </row>
    <row r="2" spans="1:256" x14ac:dyDescent="0.25">
      <c r="A2" s="925" t="s">
        <v>493</v>
      </c>
      <c r="B2" s="925"/>
      <c r="C2" s="925"/>
      <c r="D2" s="44"/>
      <c r="E2" s="44"/>
      <c r="F2" s="44"/>
      <c r="G2" s="44"/>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3"/>
      <c r="BW2" s="473"/>
      <c r="BX2" s="473"/>
      <c r="BY2" s="473"/>
      <c r="BZ2" s="473"/>
      <c r="CA2" s="473"/>
      <c r="CB2" s="473"/>
      <c r="CC2" s="473"/>
      <c r="CD2" s="473"/>
      <c r="CE2" s="473"/>
      <c r="CF2" s="473"/>
      <c r="CG2" s="473"/>
      <c r="CH2" s="473"/>
      <c r="CI2" s="473"/>
      <c r="CJ2" s="473"/>
      <c r="CK2" s="473"/>
      <c r="CL2" s="473"/>
      <c r="CM2" s="473"/>
      <c r="CN2" s="473"/>
      <c r="CO2" s="473"/>
      <c r="CP2" s="473"/>
      <c r="CQ2" s="473"/>
      <c r="CR2" s="473"/>
      <c r="CS2" s="473"/>
      <c r="CT2" s="473"/>
      <c r="CU2" s="473"/>
      <c r="CV2" s="473"/>
      <c r="CW2" s="473"/>
      <c r="CX2" s="473"/>
      <c r="CY2" s="473"/>
      <c r="CZ2" s="473"/>
      <c r="DA2" s="473"/>
      <c r="DB2" s="473"/>
      <c r="DC2" s="473"/>
      <c r="DD2" s="473"/>
      <c r="DE2" s="473"/>
      <c r="DF2" s="473"/>
      <c r="DG2" s="473"/>
      <c r="DH2" s="473"/>
      <c r="DI2" s="473"/>
      <c r="DJ2" s="473"/>
      <c r="DK2" s="473"/>
      <c r="DL2" s="473"/>
      <c r="DM2" s="473"/>
      <c r="DN2" s="473"/>
      <c r="DO2" s="473"/>
      <c r="DP2" s="473"/>
      <c r="DQ2" s="473"/>
      <c r="DR2" s="473"/>
      <c r="DS2" s="473"/>
      <c r="DT2" s="473"/>
      <c r="DU2" s="473"/>
      <c r="DV2" s="473"/>
      <c r="DW2" s="473"/>
      <c r="DX2" s="473"/>
      <c r="DY2" s="473"/>
      <c r="DZ2" s="473"/>
      <c r="EA2" s="473"/>
      <c r="EB2" s="473"/>
      <c r="EC2" s="473"/>
      <c r="ED2" s="473"/>
      <c r="EE2" s="473"/>
      <c r="EF2" s="473"/>
      <c r="EG2" s="473"/>
      <c r="EH2" s="473"/>
      <c r="EI2" s="473"/>
      <c r="EJ2" s="473"/>
      <c r="EK2" s="473"/>
      <c r="EL2" s="473"/>
      <c r="EM2" s="473"/>
      <c r="EN2" s="473"/>
      <c r="EO2" s="473"/>
      <c r="EP2" s="473"/>
      <c r="EQ2" s="473"/>
      <c r="ER2" s="473"/>
      <c r="ES2" s="473"/>
      <c r="ET2" s="473"/>
      <c r="EU2" s="473"/>
      <c r="EV2" s="473"/>
      <c r="EW2" s="473"/>
      <c r="EX2" s="473"/>
      <c r="EY2" s="473"/>
      <c r="EZ2" s="473"/>
      <c r="FA2" s="473"/>
      <c r="FB2" s="473"/>
      <c r="FC2" s="473"/>
      <c r="FD2" s="473"/>
      <c r="FE2" s="473"/>
      <c r="FF2" s="473"/>
      <c r="FG2" s="473"/>
      <c r="FH2" s="473"/>
      <c r="FI2" s="473"/>
      <c r="FJ2" s="473"/>
      <c r="FK2" s="473"/>
      <c r="FL2" s="473"/>
      <c r="FM2" s="473"/>
      <c r="FN2" s="473"/>
      <c r="FO2" s="473"/>
      <c r="FP2" s="473"/>
      <c r="FQ2" s="473"/>
      <c r="FR2" s="473"/>
      <c r="FS2" s="473"/>
      <c r="FT2" s="473"/>
      <c r="FU2" s="473"/>
      <c r="FV2" s="473"/>
      <c r="FW2" s="473"/>
      <c r="FX2" s="473"/>
      <c r="FY2" s="473"/>
      <c r="FZ2" s="473"/>
      <c r="GA2" s="473"/>
      <c r="GB2" s="473"/>
      <c r="GC2" s="473"/>
      <c r="GD2" s="473"/>
      <c r="GE2" s="473"/>
      <c r="GF2" s="473"/>
      <c r="GG2" s="473"/>
      <c r="GH2" s="473"/>
      <c r="GI2" s="473"/>
      <c r="GJ2" s="473"/>
      <c r="GK2" s="473"/>
      <c r="GL2" s="473"/>
      <c r="GM2" s="473"/>
      <c r="GN2" s="473"/>
      <c r="GO2" s="473"/>
      <c r="GP2" s="473"/>
      <c r="GQ2" s="473"/>
      <c r="GR2" s="473"/>
      <c r="GS2" s="473"/>
      <c r="GT2" s="473"/>
      <c r="GU2" s="473"/>
      <c r="GV2" s="473"/>
      <c r="GW2" s="473"/>
      <c r="GX2" s="473"/>
      <c r="GY2" s="473"/>
      <c r="GZ2" s="473"/>
      <c r="HA2" s="473"/>
      <c r="HB2" s="473"/>
      <c r="HC2" s="473"/>
      <c r="HD2" s="473"/>
      <c r="HE2" s="473"/>
      <c r="HF2" s="473"/>
      <c r="HG2" s="473"/>
      <c r="HH2" s="473"/>
      <c r="HI2" s="473"/>
      <c r="HJ2" s="473"/>
      <c r="HK2" s="473"/>
      <c r="HL2" s="473"/>
      <c r="HM2" s="473"/>
      <c r="HN2" s="473"/>
      <c r="HO2" s="473"/>
      <c r="HP2" s="473"/>
      <c r="HQ2" s="473"/>
      <c r="HR2" s="473"/>
      <c r="HS2" s="473"/>
      <c r="HT2" s="473"/>
      <c r="HU2" s="473"/>
      <c r="HV2" s="473"/>
      <c r="HW2" s="473"/>
      <c r="HX2" s="473"/>
      <c r="HY2" s="473"/>
      <c r="HZ2" s="473"/>
      <c r="IA2" s="473"/>
      <c r="IB2" s="473"/>
      <c r="IC2" s="473"/>
      <c r="ID2" s="473"/>
      <c r="IE2" s="473"/>
      <c r="IF2" s="473"/>
      <c r="IG2" s="473"/>
      <c r="IH2" s="473"/>
      <c r="II2" s="473"/>
      <c r="IJ2" s="473"/>
      <c r="IK2" s="473"/>
      <c r="IL2" s="473"/>
      <c r="IM2" s="473"/>
      <c r="IN2" s="473"/>
      <c r="IO2" s="473"/>
      <c r="IP2" s="473"/>
      <c r="IQ2" s="473"/>
      <c r="IR2" s="473"/>
      <c r="IS2" s="473"/>
      <c r="IT2" s="473"/>
      <c r="IU2" s="473"/>
      <c r="IV2" s="473"/>
    </row>
    <row r="3" spans="1:256" x14ac:dyDescent="0.25">
      <c r="A3" s="45" t="s">
        <v>494</v>
      </c>
      <c r="B3" s="19"/>
      <c r="C3" s="19"/>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3"/>
      <c r="HN3" s="473"/>
      <c r="HO3" s="473"/>
      <c r="HP3" s="473"/>
      <c r="HQ3" s="473"/>
      <c r="HR3" s="473"/>
      <c r="HS3" s="473"/>
      <c r="HT3" s="473"/>
      <c r="HU3" s="473"/>
      <c r="HV3" s="473"/>
      <c r="HW3" s="473"/>
      <c r="HX3" s="473"/>
      <c r="HY3" s="473"/>
      <c r="HZ3" s="473"/>
      <c r="IA3" s="473"/>
      <c r="IB3" s="473"/>
      <c r="IC3" s="473"/>
      <c r="ID3" s="473"/>
      <c r="IE3" s="473"/>
      <c r="IF3" s="473"/>
      <c r="IG3" s="473"/>
      <c r="IH3" s="473"/>
      <c r="II3" s="473"/>
      <c r="IJ3" s="473"/>
      <c r="IK3" s="473"/>
      <c r="IL3" s="473"/>
      <c r="IM3" s="473"/>
      <c r="IN3" s="473"/>
      <c r="IO3" s="473"/>
      <c r="IP3" s="473"/>
      <c r="IQ3" s="473"/>
      <c r="IR3" s="473"/>
      <c r="IS3" s="473"/>
      <c r="IT3" s="473"/>
      <c r="IU3" s="473"/>
      <c r="IV3" s="473"/>
    </row>
    <row r="4" spans="1:256" x14ac:dyDescent="0.25">
      <c r="A4" s="45" t="s">
        <v>464</v>
      </c>
      <c r="B4" s="19"/>
      <c r="C4" s="19"/>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473"/>
      <c r="BH4" s="473"/>
      <c r="BI4" s="473"/>
      <c r="BJ4" s="473"/>
      <c r="BK4" s="473"/>
      <c r="BL4" s="473"/>
      <c r="BM4" s="473"/>
      <c r="BN4" s="473"/>
      <c r="BO4" s="473"/>
      <c r="BP4" s="473"/>
      <c r="BQ4" s="473"/>
      <c r="BR4" s="473"/>
      <c r="BS4" s="473"/>
      <c r="BT4" s="473"/>
      <c r="BU4" s="473"/>
      <c r="BV4" s="473"/>
      <c r="BW4" s="473"/>
      <c r="BX4" s="473"/>
      <c r="BY4" s="473"/>
      <c r="BZ4" s="473"/>
      <c r="CA4" s="473"/>
      <c r="CB4" s="473"/>
      <c r="CC4" s="473"/>
      <c r="CD4" s="473"/>
      <c r="CE4" s="473"/>
      <c r="CF4" s="473"/>
      <c r="CG4" s="473"/>
      <c r="CH4" s="473"/>
      <c r="CI4" s="473"/>
      <c r="CJ4" s="473"/>
      <c r="CK4" s="473"/>
      <c r="CL4" s="473"/>
      <c r="CM4" s="473"/>
      <c r="CN4" s="473"/>
      <c r="CO4" s="473"/>
      <c r="CP4" s="473"/>
      <c r="CQ4" s="473"/>
      <c r="CR4" s="473"/>
      <c r="CS4" s="473"/>
      <c r="CT4" s="473"/>
      <c r="CU4" s="473"/>
      <c r="CV4" s="473"/>
      <c r="CW4" s="473"/>
      <c r="CX4" s="473"/>
      <c r="CY4" s="473"/>
      <c r="CZ4" s="473"/>
      <c r="DA4" s="473"/>
      <c r="DB4" s="473"/>
      <c r="DC4" s="473"/>
      <c r="DD4" s="473"/>
      <c r="DE4" s="473"/>
      <c r="DF4" s="473"/>
      <c r="DG4" s="473"/>
      <c r="DH4" s="473"/>
      <c r="DI4" s="473"/>
      <c r="DJ4" s="473"/>
      <c r="DK4" s="473"/>
      <c r="DL4" s="473"/>
      <c r="DM4" s="473"/>
      <c r="DN4" s="473"/>
      <c r="DO4" s="473"/>
      <c r="DP4" s="473"/>
      <c r="DQ4" s="473"/>
      <c r="DR4" s="473"/>
      <c r="DS4" s="473"/>
      <c r="DT4" s="473"/>
      <c r="DU4" s="473"/>
      <c r="DV4" s="473"/>
      <c r="DW4" s="473"/>
      <c r="DX4" s="473"/>
      <c r="DY4" s="473"/>
      <c r="DZ4" s="473"/>
      <c r="EA4" s="473"/>
      <c r="EB4" s="473"/>
      <c r="EC4" s="473"/>
      <c r="ED4" s="473"/>
      <c r="EE4" s="473"/>
      <c r="EF4" s="473"/>
      <c r="EG4" s="473"/>
      <c r="EH4" s="473"/>
      <c r="EI4" s="473"/>
      <c r="EJ4" s="473"/>
      <c r="EK4" s="473"/>
      <c r="EL4" s="473"/>
      <c r="EM4" s="473"/>
      <c r="EN4" s="473"/>
      <c r="EO4" s="473"/>
      <c r="EP4" s="473"/>
      <c r="EQ4" s="473"/>
      <c r="ER4" s="473"/>
      <c r="ES4" s="473"/>
      <c r="ET4" s="473"/>
      <c r="EU4" s="473"/>
      <c r="EV4" s="473"/>
      <c r="EW4" s="473"/>
      <c r="EX4" s="473"/>
      <c r="EY4" s="473"/>
      <c r="EZ4" s="473"/>
      <c r="FA4" s="473"/>
      <c r="FB4" s="473"/>
      <c r="FC4" s="473"/>
      <c r="FD4" s="473"/>
      <c r="FE4" s="473"/>
      <c r="FF4" s="473"/>
      <c r="FG4" s="473"/>
      <c r="FH4" s="473"/>
      <c r="FI4" s="473"/>
      <c r="FJ4" s="473"/>
      <c r="FK4" s="473"/>
      <c r="FL4" s="473"/>
      <c r="FM4" s="473"/>
      <c r="FN4" s="473"/>
      <c r="FO4" s="473"/>
      <c r="FP4" s="473"/>
      <c r="FQ4" s="473"/>
      <c r="FR4" s="473"/>
      <c r="FS4" s="473"/>
      <c r="FT4" s="473"/>
      <c r="FU4" s="473"/>
      <c r="FV4" s="473"/>
      <c r="FW4" s="473"/>
      <c r="FX4" s="473"/>
      <c r="FY4" s="473"/>
      <c r="FZ4" s="473"/>
      <c r="GA4" s="473"/>
      <c r="GB4" s="473"/>
      <c r="GC4" s="473"/>
      <c r="GD4" s="473"/>
      <c r="GE4" s="473"/>
      <c r="GF4" s="473"/>
      <c r="GG4" s="473"/>
      <c r="GH4" s="473"/>
      <c r="GI4" s="473"/>
      <c r="GJ4" s="473"/>
      <c r="GK4" s="473"/>
      <c r="GL4" s="473"/>
      <c r="GM4" s="473"/>
      <c r="GN4" s="473"/>
      <c r="GO4" s="473"/>
      <c r="GP4" s="473"/>
      <c r="GQ4" s="473"/>
      <c r="GR4" s="473"/>
      <c r="GS4" s="473"/>
      <c r="GT4" s="473"/>
      <c r="GU4" s="473"/>
      <c r="GV4" s="473"/>
      <c r="GW4" s="473"/>
      <c r="GX4" s="473"/>
      <c r="GY4" s="473"/>
      <c r="GZ4" s="473"/>
      <c r="HA4" s="473"/>
      <c r="HB4" s="473"/>
      <c r="HC4" s="473"/>
      <c r="HD4" s="473"/>
      <c r="HE4" s="473"/>
      <c r="HF4" s="473"/>
      <c r="HG4" s="473"/>
      <c r="HH4" s="473"/>
      <c r="HI4" s="473"/>
      <c r="HJ4" s="473"/>
      <c r="HK4" s="473"/>
      <c r="HL4" s="473"/>
      <c r="HM4" s="473"/>
      <c r="HN4" s="473"/>
      <c r="HO4" s="473"/>
      <c r="HP4" s="473"/>
      <c r="HQ4" s="473"/>
      <c r="HR4" s="473"/>
      <c r="HS4" s="473"/>
      <c r="HT4" s="473"/>
      <c r="HU4" s="473"/>
      <c r="HV4" s="473"/>
      <c r="HW4" s="473"/>
      <c r="HX4" s="473"/>
      <c r="HY4" s="473"/>
      <c r="HZ4" s="473"/>
      <c r="IA4" s="473"/>
      <c r="IB4" s="473"/>
      <c r="IC4" s="473"/>
      <c r="ID4" s="473"/>
      <c r="IE4" s="473"/>
      <c r="IF4" s="473"/>
      <c r="IG4" s="473"/>
      <c r="IH4" s="473"/>
      <c r="II4" s="473"/>
      <c r="IJ4" s="473"/>
      <c r="IK4" s="473"/>
      <c r="IL4" s="473"/>
      <c r="IM4" s="473"/>
      <c r="IN4" s="473"/>
      <c r="IO4" s="473"/>
      <c r="IP4" s="473"/>
      <c r="IQ4" s="473"/>
      <c r="IR4" s="473"/>
      <c r="IS4" s="473"/>
      <c r="IT4" s="473"/>
      <c r="IU4" s="473"/>
      <c r="IV4" s="473"/>
    </row>
    <row r="5" spans="1:256" ht="21" customHeight="1" x14ac:dyDescent="0.25">
      <c r="A5" s="118" t="s">
        <v>837</v>
      </c>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73"/>
      <c r="BG5" s="473"/>
      <c r="BH5" s="473"/>
      <c r="BI5" s="473"/>
      <c r="BJ5" s="473"/>
      <c r="BK5" s="473"/>
      <c r="BL5" s="473"/>
      <c r="BM5" s="473"/>
      <c r="BN5" s="473"/>
      <c r="BO5" s="473"/>
      <c r="BP5" s="473"/>
      <c r="BQ5" s="473"/>
      <c r="BR5" s="473"/>
      <c r="BS5" s="473"/>
      <c r="BT5" s="473"/>
      <c r="BU5" s="473"/>
      <c r="BV5" s="473"/>
      <c r="BW5" s="473"/>
      <c r="BX5" s="473"/>
      <c r="BY5" s="473"/>
      <c r="BZ5" s="473"/>
      <c r="CA5" s="473"/>
      <c r="CB5" s="473"/>
      <c r="CC5" s="473"/>
      <c r="CD5" s="473"/>
      <c r="CE5" s="473"/>
      <c r="CF5" s="473"/>
      <c r="CG5" s="473"/>
      <c r="CH5" s="473"/>
      <c r="CI5" s="473"/>
      <c r="CJ5" s="473"/>
      <c r="CK5" s="473"/>
      <c r="CL5" s="473"/>
      <c r="CM5" s="473"/>
      <c r="CN5" s="473"/>
      <c r="CO5" s="473"/>
      <c r="CP5" s="473"/>
      <c r="CQ5" s="473"/>
      <c r="CR5" s="473"/>
      <c r="CS5" s="473"/>
      <c r="CT5" s="473"/>
      <c r="CU5" s="473"/>
      <c r="CV5" s="473"/>
      <c r="CW5" s="473"/>
      <c r="CX5" s="473"/>
      <c r="CY5" s="473"/>
      <c r="CZ5" s="473"/>
      <c r="DA5" s="473"/>
      <c r="DB5" s="473"/>
      <c r="DC5" s="473"/>
      <c r="DD5" s="473"/>
      <c r="DE5" s="473"/>
      <c r="DF5" s="473"/>
      <c r="DG5" s="473"/>
      <c r="DH5" s="473"/>
      <c r="DI5" s="473"/>
      <c r="DJ5" s="473"/>
      <c r="DK5" s="473"/>
      <c r="DL5" s="473"/>
      <c r="DM5" s="473"/>
      <c r="DN5" s="473"/>
      <c r="DO5" s="473"/>
      <c r="DP5" s="473"/>
      <c r="DQ5" s="473"/>
      <c r="DR5" s="473"/>
      <c r="DS5" s="473"/>
      <c r="DT5" s="473"/>
      <c r="DU5" s="473"/>
      <c r="DV5" s="473"/>
      <c r="DW5" s="473"/>
      <c r="DX5" s="473"/>
      <c r="DY5" s="473"/>
      <c r="DZ5" s="473"/>
      <c r="EA5" s="473"/>
      <c r="EB5" s="473"/>
      <c r="EC5" s="473"/>
      <c r="ED5" s="473"/>
      <c r="EE5" s="473"/>
      <c r="EF5" s="473"/>
      <c r="EG5" s="473"/>
      <c r="EH5" s="473"/>
      <c r="EI5" s="473"/>
      <c r="EJ5" s="473"/>
      <c r="EK5" s="473"/>
      <c r="EL5" s="473"/>
      <c r="EM5" s="473"/>
      <c r="EN5" s="473"/>
      <c r="EO5" s="473"/>
      <c r="EP5" s="473"/>
      <c r="EQ5" s="473"/>
      <c r="ER5" s="473"/>
      <c r="ES5" s="473"/>
      <c r="ET5" s="473"/>
      <c r="EU5" s="473"/>
      <c r="EV5" s="473"/>
      <c r="EW5" s="473"/>
      <c r="EX5" s="473"/>
      <c r="EY5" s="473"/>
      <c r="EZ5" s="473"/>
      <c r="FA5" s="473"/>
      <c r="FB5" s="473"/>
      <c r="FC5" s="473"/>
      <c r="FD5" s="473"/>
      <c r="FE5" s="473"/>
      <c r="FF5" s="473"/>
      <c r="FG5" s="473"/>
      <c r="FH5" s="473"/>
      <c r="FI5" s="473"/>
      <c r="FJ5" s="473"/>
      <c r="FK5" s="473"/>
      <c r="FL5" s="473"/>
      <c r="FM5" s="473"/>
      <c r="FN5" s="473"/>
      <c r="FO5" s="473"/>
      <c r="FP5" s="473"/>
      <c r="FQ5" s="473"/>
      <c r="FR5" s="473"/>
      <c r="FS5" s="473"/>
      <c r="FT5" s="473"/>
      <c r="FU5" s="473"/>
      <c r="FV5" s="473"/>
      <c r="FW5" s="473"/>
      <c r="FX5" s="473"/>
      <c r="FY5" s="473"/>
      <c r="FZ5" s="473"/>
      <c r="GA5" s="473"/>
      <c r="GB5" s="473"/>
      <c r="GC5" s="473"/>
      <c r="GD5" s="473"/>
      <c r="GE5" s="473"/>
      <c r="GF5" s="473"/>
      <c r="GG5" s="473"/>
      <c r="GH5" s="473"/>
      <c r="GI5" s="473"/>
      <c r="GJ5" s="473"/>
      <c r="GK5" s="473"/>
      <c r="GL5" s="473"/>
      <c r="GM5" s="473"/>
      <c r="GN5" s="473"/>
      <c r="GO5" s="473"/>
      <c r="GP5" s="473"/>
      <c r="GQ5" s="473"/>
      <c r="GR5" s="473"/>
      <c r="GS5" s="473"/>
      <c r="GT5" s="473"/>
      <c r="GU5" s="473"/>
      <c r="GV5" s="473"/>
      <c r="GW5" s="473"/>
      <c r="GX5" s="473"/>
      <c r="GY5" s="473"/>
      <c r="GZ5" s="473"/>
      <c r="HA5" s="473"/>
      <c r="HB5" s="473"/>
      <c r="HC5" s="473"/>
      <c r="HD5" s="473"/>
      <c r="HE5" s="473"/>
      <c r="HF5" s="473"/>
      <c r="HG5" s="473"/>
      <c r="HH5" s="473"/>
      <c r="HI5" s="473"/>
      <c r="HJ5" s="473"/>
      <c r="HK5" s="473"/>
      <c r="HL5" s="473"/>
      <c r="HM5" s="473"/>
      <c r="HN5" s="473"/>
      <c r="HO5" s="473"/>
      <c r="HP5" s="473"/>
      <c r="HQ5" s="473"/>
      <c r="HR5" s="473"/>
      <c r="HS5" s="473"/>
      <c r="HT5" s="473"/>
      <c r="HU5" s="473"/>
      <c r="HV5" s="473"/>
      <c r="HW5" s="473"/>
      <c r="HX5" s="473"/>
      <c r="HY5" s="473"/>
      <c r="HZ5" s="473"/>
      <c r="IA5" s="473"/>
      <c r="IB5" s="473"/>
      <c r="IC5" s="473"/>
      <c r="ID5" s="473"/>
      <c r="IE5" s="473"/>
      <c r="IF5" s="473"/>
      <c r="IG5" s="473"/>
      <c r="IH5" s="473"/>
      <c r="II5" s="473"/>
      <c r="IJ5" s="473"/>
      <c r="IK5" s="473"/>
      <c r="IL5" s="473"/>
      <c r="IM5" s="473"/>
      <c r="IN5" s="473"/>
      <c r="IO5" s="473"/>
      <c r="IP5" s="473"/>
      <c r="IQ5" s="473"/>
      <c r="IR5" s="473"/>
      <c r="IS5" s="473"/>
      <c r="IT5" s="473"/>
      <c r="IU5" s="473"/>
      <c r="IV5" s="473"/>
    </row>
    <row r="6" spans="1:256" ht="16.350000000000001" customHeight="1" x14ac:dyDescent="0.25">
      <c r="A6" s="118" t="s">
        <v>838</v>
      </c>
      <c r="B6" s="631"/>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c r="BP6" s="473"/>
      <c r="BQ6" s="473"/>
      <c r="BR6" s="473"/>
      <c r="BS6" s="473"/>
      <c r="BT6" s="473"/>
      <c r="BU6" s="473"/>
      <c r="BV6" s="473"/>
      <c r="BW6" s="473"/>
      <c r="BX6" s="473"/>
      <c r="BY6" s="473"/>
      <c r="BZ6" s="473"/>
      <c r="CA6" s="473"/>
      <c r="CB6" s="473"/>
      <c r="CC6" s="473"/>
      <c r="CD6" s="473"/>
      <c r="CE6" s="473"/>
      <c r="CF6" s="473"/>
      <c r="CG6" s="473"/>
      <c r="CH6" s="473"/>
      <c r="CI6" s="473"/>
      <c r="CJ6" s="473"/>
      <c r="CK6" s="473"/>
      <c r="CL6" s="473"/>
      <c r="CM6" s="473"/>
      <c r="CN6" s="473"/>
      <c r="CO6" s="473"/>
      <c r="CP6" s="473"/>
      <c r="CQ6" s="473"/>
      <c r="CR6" s="473"/>
      <c r="CS6" s="473"/>
      <c r="CT6" s="473"/>
      <c r="CU6" s="473"/>
      <c r="CV6" s="473"/>
      <c r="CW6" s="473"/>
      <c r="CX6" s="473"/>
      <c r="CY6" s="473"/>
      <c r="CZ6" s="473"/>
      <c r="DA6" s="473"/>
      <c r="DB6" s="473"/>
      <c r="DC6" s="473"/>
      <c r="DD6" s="473"/>
      <c r="DE6" s="473"/>
      <c r="DF6" s="473"/>
      <c r="DG6" s="473"/>
      <c r="DH6" s="473"/>
      <c r="DI6" s="473"/>
      <c r="DJ6" s="473"/>
      <c r="DK6" s="473"/>
      <c r="DL6" s="473"/>
      <c r="DM6" s="473"/>
      <c r="DN6" s="473"/>
      <c r="DO6" s="473"/>
      <c r="DP6" s="473"/>
      <c r="DQ6" s="473"/>
      <c r="DR6" s="473"/>
      <c r="DS6" s="473"/>
      <c r="DT6" s="473"/>
      <c r="DU6" s="473"/>
      <c r="DV6" s="473"/>
      <c r="DW6" s="473"/>
      <c r="DX6" s="473"/>
      <c r="DY6" s="473"/>
      <c r="DZ6" s="473"/>
      <c r="EA6" s="473"/>
      <c r="EB6" s="473"/>
      <c r="EC6" s="473"/>
      <c r="ED6" s="473"/>
      <c r="EE6" s="473"/>
      <c r="EF6" s="473"/>
      <c r="EG6" s="473"/>
      <c r="EH6" s="473"/>
      <c r="EI6" s="473"/>
      <c r="EJ6" s="473"/>
      <c r="EK6" s="473"/>
      <c r="EL6" s="473"/>
      <c r="EM6" s="473"/>
      <c r="EN6" s="473"/>
      <c r="EO6" s="473"/>
      <c r="EP6" s="473"/>
      <c r="EQ6" s="473"/>
      <c r="ER6" s="473"/>
      <c r="ES6" s="473"/>
      <c r="ET6" s="473"/>
      <c r="EU6" s="473"/>
      <c r="EV6" s="473"/>
      <c r="EW6" s="473"/>
      <c r="EX6" s="473"/>
      <c r="EY6" s="473"/>
      <c r="EZ6" s="473"/>
      <c r="FA6" s="473"/>
      <c r="FB6" s="473"/>
      <c r="FC6" s="473"/>
      <c r="FD6" s="473"/>
      <c r="FE6" s="473"/>
      <c r="FF6" s="473"/>
      <c r="FG6" s="473"/>
      <c r="FH6" s="473"/>
      <c r="FI6" s="473"/>
      <c r="FJ6" s="473"/>
      <c r="FK6" s="473"/>
      <c r="FL6" s="473"/>
      <c r="FM6" s="473"/>
      <c r="FN6" s="473"/>
      <c r="FO6" s="473"/>
      <c r="FP6" s="473"/>
      <c r="FQ6" s="473"/>
      <c r="FR6" s="473"/>
      <c r="FS6" s="473"/>
      <c r="FT6" s="473"/>
      <c r="FU6" s="473"/>
      <c r="FV6" s="473"/>
      <c r="FW6" s="473"/>
      <c r="FX6" s="473"/>
      <c r="FY6" s="473"/>
      <c r="FZ6" s="473"/>
      <c r="GA6" s="473"/>
      <c r="GB6" s="473"/>
      <c r="GC6" s="473"/>
      <c r="GD6" s="473"/>
      <c r="GE6" s="473"/>
      <c r="GF6" s="473"/>
      <c r="GG6" s="473"/>
      <c r="GH6" s="473"/>
      <c r="GI6" s="473"/>
      <c r="GJ6" s="473"/>
      <c r="GK6" s="473"/>
      <c r="GL6" s="473"/>
      <c r="GM6" s="473"/>
      <c r="GN6" s="473"/>
      <c r="GO6" s="473"/>
      <c r="GP6" s="473"/>
      <c r="GQ6" s="473"/>
      <c r="GR6" s="473"/>
      <c r="GS6" s="473"/>
      <c r="GT6" s="473"/>
      <c r="GU6" s="473"/>
      <c r="GV6" s="473"/>
      <c r="GW6" s="473"/>
      <c r="GX6" s="473"/>
      <c r="GY6" s="473"/>
      <c r="GZ6" s="473"/>
      <c r="HA6" s="473"/>
      <c r="HB6" s="473"/>
      <c r="HC6" s="473"/>
      <c r="HD6" s="473"/>
      <c r="HE6" s="473"/>
      <c r="HF6" s="473"/>
      <c r="HG6" s="473"/>
      <c r="HH6" s="473"/>
      <c r="HI6" s="473"/>
      <c r="HJ6" s="473"/>
      <c r="HK6" s="473"/>
      <c r="HL6" s="473"/>
      <c r="HM6" s="473"/>
      <c r="HN6" s="473"/>
      <c r="HO6" s="473"/>
      <c r="HP6" s="473"/>
      <c r="HQ6" s="473"/>
      <c r="HR6" s="473"/>
      <c r="HS6" s="473"/>
      <c r="HT6" s="473"/>
      <c r="HU6" s="473"/>
      <c r="HV6" s="473"/>
      <c r="HW6" s="473"/>
      <c r="HX6" s="473"/>
      <c r="HY6" s="473"/>
      <c r="HZ6" s="473"/>
      <c r="IA6" s="473"/>
      <c r="IB6" s="473"/>
      <c r="IC6" s="473"/>
      <c r="ID6" s="473"/>
      <c r="IE6" s="473"/>
      <c r="IF6" s="473"/>
      <c r="IG6" s="473"/>
      <c r="IH6" s="473"/>
      <c r="II6" s="473"/>
      <c r="IJ6" s="473"/>
      <c r="IK6" s="473"/>
      <c r="IL6" s="473"/>
      <c r="IM6" s="473"/>
      <c r="IN6" s="473"/>
      <c r="IO6" s="473"/>
      <c r="IP6" s="473"/>
      <c r="IQ6" s="473"/>
      <c r="IR6" s="473"/>
      <c r="IS6" s="473"/>
      <c r="IT6" s="473"/>
      <c r="IU6" s="473"/>
      <c r="IV6" s="473"/>
    </row>
    <row r="7" spans="1:256" ht="17.100000000000001" customHeight="1" x14ac:dyDescent="0.25">
      <c r="A7" s="473"/>
      <c r="B7" s="473"/>
      <c r="C7" s="631"/>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3"/>
      <c r="DA7" s="473"/>
      <c r="DB7" s="473"/>
      <c r="DC7" s="473"/>
      <c r="DD7" s="473"/>
      <c r="DE7" s="473"/>
      <c r="DF7" s="473"/>
      <c r="DG7" s="473"/>
      <c r="DH7" s="473"/>
      <c r="DI7" s="473"/>
      <c r="DJ7" s="473"/>
      <c r="DK7" s="473"/>
      <c r="DL7" s="473"/>
      <c r="DM7" s="473"/>
      <c r="DN7" s="473"/>
      <c r="DO7" s="473"/>
      <c r="DP7" s="473"/>
      <c r="DQ7" s="473"/>
      <c r="DR7" s="473"/>
      <c r="DS7" s="473"/>
      <c r="DT7" s="473"/>
      <c r="DU7" s="473"/>
      <c r="DV7" s="473"/>
      <c r="DW7" s="473"/>
      <c r="DX7" s="473"/>
      <c r="DY7" s="473"/>
      <c r="DZ7" s="473"/>
      <c r="EA7" s="473"/>
      <c r="EB7" s="473"/>
      <c r="EC7" s="473"/>
      <c r="ED7" s="473"/>
      <c r="EE7" s="473"/>
      <c r="EF7" s="473"/>
      <c r="EG7" s="473"/>
      <c r="EH7" s="473"/>
      <c r="EI7" s="473"/>
      <c r="EJ7" s="473"/>
      <c r="EK7" s="473"/>
      <c r="EL7" s="473"/>
      <c r="EM7" s="473"/>
      <c r="EN7" s="473"/>
      <c r="EO7" s="473"/>
      <c r="EP7" s="473"/>
      <c r="EQ7" s="473"/>
      <c r="ER7" s="473"/>
      <c r="ES7" s="473"/>
      <c r="ET7" s="473"/>
      <c r="EU7" s="473"/>
      <c r="EV7" s="473"/>
      <c r="EW7" s="473"/>
      <c r="EX7" s="473"/>
      <c r="EY7" s="473"/>
      <c r="EZ7" s="473"/>
      <c r="FA7" s="473"/>
      <c r="FB7" s="473"/>
      <c r="FC7" s="473"/>
      <c r="FD7" s="473"/>
      <c r="FE7" s="473"/>
      <c r="FF7" s="473"/>
      <c r="FG7" s="473"/>
      <c r="FH7" s="473"/>
      <c r="FI7" s="473"/>
      <c r="FJ7" s="473"/>
      <c r="FK7" s="473"/>
      <c r="FL7" s="473"/>
      <c r="FM7" s="473"/>
      <c r="FN7" s="473"/>
      <c r="FO7" s="473"/>
      <c r="FP7" s="473"/>
      <c r="FQ7" s="473"/>
      <c r="FR7" s="473"/>
      <c r="FS7" s="473"/>
      <c r="FT7" s="473"/>
      <c r="FU7" s="473"/>
      <c r="FV7" s="473"/>
      <c r="FW7" s="473"/>
      <c r="FX7" s="473"/>
      <c r="FY7" s="473"/>
      <c r="FZ7" s="473"/>
      <c r="GA7" s="473"/>
      <c r="GB7" s="473"/>
      <c r="GC7" s="473"/>
      <c r="GD7" s="473"/>
      <c r="GE7" s="473"/>
      <c r="GF7" s="473"/>
      <c r="GG7" s="473"/>
      <c r="GH7" s="473"/>
      <c r="GI7" s="473"/>
      <c r="GJ7" s="473"/>
      <c r="GK7" s="473"/>
      <c r="GL7" s="473"/>
      <c r="GM7" s="473"/>
      <c r="GN7" s="473"/>
      <c r="GO7" s="473"/>
      <c r="GP7" s="473"/>
      <c r="GQ7" s="473"/>
      <c r="GR7" s="473"/>
      <c r="GS7" s="473"/>
      <c r="GT7" s="473"/>
      <c r="GU7" s="473"/>
      <c r="GV7" s="473"/>
      <c r="GW7" s="473"/>
      <c r="GX7" s="473"/>
      <c r="GY7" s="473"/>
      <c r="GZ7" s="473"/>
      <c r="HA7" s="473"/>
      <c r="HB7" s="473"/>
      <c r="HC7" s="473"/>
      <c r="HD7" s="473"/>
      <c r="HE7" s="473"/>
      <c r="HF7" s="473"/>
      <c r="HG7" s="473"/>
      <c r="HH7" s="473"/>
      <c r="HI7" s="473"/>
      <c r="HJ7" s="473"/>
      <c r="HK7" s="473"/>
      <c r="HL7" s="473"/>
      <c r="HM7" s="473"/>
      <c r="HN7" s="473"/>
      <c r="HO7" s="473"/>
      <c r="HP7" s="473"/>
      <c r="HQ7" s="473"/>
      <c r="HR7" s="473"/>
      <c r="HS7" s="473"/>
      <c r="HT7" s="473"/>
      <c r="HU7" s="473"/>
      <c r="HV7" s="473"/>
      <c r="HW7" s="473"/>
      <c r="HX7" s="473"/>
      <c r="HY7" s="473"/>
      <c r="HZ7" s="473"/>
      <c r="IA7" s="473"/>
      <c r="IB7" s="473"/>
      <c r="IC7" s="473"/>
      <c r="ID7" s="473"/>
      <c r="IE7" s="473"/>
      <c r="IF7" s="473"/>
      <c r="IG7" s="473"/>
      <c r="IH7" s="473"/>
      <c r="II7" s="473"/>
      <c r="IJ7" s="473"/>
      <c r="IK7" s="473"/>
      <c r="IL7" s="473"/>
      <c r="IM7" s="473"/>
      <c r="IN7" s="473"/>
      <c r="IO7" s="473"/>
      <c r="IP7" s="473"/>
      <c r="IQ7" s="473"/>
      <c r="IR7" s="473"/>
      <c r="IS7" s="473"/>
      <c r="IT7" s="473"/>
      <c r="IU7" s="473"/>
      <c r="IV7" s="473"/>
    </row>
    <row r="8" spans="1:256" ht="53.25" customHeight="1" x14ac:dyDescent="0.25">
      <c r="A8" s="648" t="s">
        <v>188</v>
      </c>
      <c r="B8" s="648" t="s">
        <v>840</v>
      </c>
      <c r="C8" s="649" t="s">
        <v>841</v>
      </c>
      <c r="D8" s="649" t="s">
        <v>842</v>
      </c>
      <c r="E8" s="649" t="s">
        <v>843</v>
      </c>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c r="BB8" s="473"/>
      <c r="BC8" s="473"/>
      <c r="BD8" s="473"/>
      <c r="BE8" s="473"/>
      <c r="BF8" s="473"/>
      <c r="BG8" s="473"/>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N8" s="473"/>
      <c r="CO8" s="473"/>
      <c r="CP8" s="473"/>
      <c r="CQ8" s="473"/>
      <c r="CR8" s="473"/>
      <c r="CS8" s="473"/>
      <c r="CT8" s="473"/>
      <c r="CU8" s="473"/>
      <c r="CV8" s="473"/>
      <c r="CW8" s="473"/>
      <c r="CX8" s="473"/>
      <c r="CY8" s="473"/>
      <c r="CZ8" s="473"/>
      <c r="DA8" s="473"/>
      <c r="DB8" s="473"/>
      <c r="DC8" s="473"/>
      <c r="DD8" s="473"/>
      <c r="DE8" s="473"/>
      <c r="DF8" s="473"/>
      <c r="DG8" s="473"/>
      <c r="DH8" s="473"/>
      <c r="DI8" s="473"/>
      <c r="DJ8" s="473"/>
      <c r="DK8" s="473"/>
      <c r="DL8" s="473"/>
      <c r="DM8" s="473"/>
      <c r="DN8" s="473"/>
      <c r="DO8" s="473"/>
      <c r="DP8" s="473"/>
      <c r="DQ8" s="473"/>
      <c r="DR8" s="473"/>
      <c r="DS8" s="473"/>
      <c r="DT8" s="473"/>
      <c r="DU8" s="473"/>
      <c r="DV8" s="473"/>
      <c r="DW8" s="473"/>
      <c r="DX8" s="473"/>
      <c r="DY8" s="473"/>
      <c r="DZ8" s="473"/>
      <c r="EA8" s="473"/>
      <c r="EB8" s="473"/>
      <c r="EC8" s="473"/>
      <c r="ED8" s="473"/>
      <c r="EE8" s="473"/>
      <c r="EF8" s="473"/>
      <c r="EG8" s="473"/>
      <c r="EH8" s="473"/>
      <c r="EI8" s="473"/>
      <c r="EJ8" s="473"/>
      <c r="EK8" s="473"/>
      <c r="EL8" s="473"/>
      <c r="EM8" s="473"/>
      <c r="EN8" s="473"/>
      <c r="EO8" s="473"/>
      <c r="EP8" s="473"/>
      <c r="EQ8" s="473"/>
      <c r="ER8" s="473"/>
      <c r="ES8" s="473"/>
      <c r="ET8" s="473"/>
      <c r="EU8" s="473"/>
      <c r="EV8" s="473"/>
      <c r="EW8" s="473"/>
      <c r="EX8" s="473"/>
      <c r="EY8" s="473"/>
      <c r="EZ8" s="473"/>
      <c r="FA8" s="473"/>
      <c r="FB8" s="473"/>
      <c r="FC8" s="473"/>
      <c r="FD8" s="473"/>
      <c r="FE8" s="473"/>
      <c r="FF8" s="473"/>
      <c r="FG8" s="473"/>
      <c r="FH8" s="473"/>
      <c r="FI8" s="473"/>
      <c r="FJ8" s="473"/>
      <c r="FK8" s="473"/>
      <c r="FL8" s="473"/>
      <c r="FM8" s="473"/>
      <c r="FN8" s="473"/>
      <c r="FO8" s="473"/>
      <c r="FP8" s="473"/>
      <c r="FQ8" s="473"/>
      <c r="FR8" s="473"/>
      <c r="FS8" s="473"/>
      <c r="FT8" s="473"/>
      <c r="FU8" s="473"/>
      <c r="FV8" s="473"/>
      <c r="FW8" s="473"/>
      <c r="FX8" s="473"/>
      <c r="FY8" s="473"/>
      <c r="FZ8" s="473"/>
      <c r="GA8" s="473"/>
      <c r="GB8" s="473"/>
      <c r="GC8" s="473"/>
      <c r="GD8" s="473"/>
      <c r="GE8" s="473"/>
      <c r="GF8" s="473"/>
      <c r="GG8" s="473"/>
      <c r="GH8" s="473"/>
      <c r="GI8" s="473"/>
      <c r="GJ8" s="473"/>
      <c r="GK8" s="473"/>
      <c r="GL8" s="473"/>
      <c r="GM8" s="473"/>
      <c r="GN8" s="473"/>
      <c r="GO8" s="473"/>
      <c r="GP8" s="473"/>
      <c r="GQ8" s="473"/>
      <c r="GR8" s="473"/>
      <c r="GS8" s="473"/>
      <c r="GT8" s="473"/>
      <c r="GU8" s="473"/>
      <c r="GV8" s="473"/>
      <c r="GW8" s="473"/>
      <c r="GX8" s="473"/>
      <c r="GY8" s="473"/>
      <c r="GZ8" s="473"/>
      <c r="HA8" s="473"/>
      <c r="HB8" s="473"/>
      <c r="HC8" s="473"/>
      <c r="HD8" s="473"/>
      <c r="HE8" s="473"/>
      <c r="HF8" s="473"/>
      <c r="HG8" s="473"/>
      <c r="HH8" s="473"/>
      <c r="HI8" s="473"/>
      <c r="HJ8" s="473"/>
      <c r="HK8" s="473"/>
      <c r="HL8" s="473"/>
      <c r="HM8" s="473"/>
      <c r="HN8" s="473"/>
      <c r="HO8" s="473"/>
      <c r="HP8" s="473"/>
      <c r="HQ8" s="473"/>
      <c r="HR8" s="473"/>
      <c r="HS8" s="473"/>
      <c r="HT8" s="473"/>
      <c r="HU8" s="473"/>
      <c r="HV8" s="473"/>
      <c r="HW8" s="473"/>
      <c r="HX8" s="473"/>
      <c r="HY8" s="473"/>
      <c r="HZ8" s="473"/>
      <c r="IA8" s="473"/>
      <c r="IB8" s="473"/>
      <c r="IC8" s="473"/>
      <c r="ID8" s="473"/>
      <c r="IE8" s="473"/>
      <c r="IF8" s="473"/>
      <c r="IG8" s="473"/>
      <c r="IH8" s="473"/>
      <c r="II8" s="473"/>
      <c r="IJ8" s="473"/>
      <c r="IK8" s="473"/>
      <c r="IL8" s="473"/>
      <c r="IM8" s="473"/>
      <c r="IN8" s="473"/>
      <c r="IO8" s="473"/>
      <c r="IP8" s="473"/>
      <c r="IQ8" s="473"/>
      <c r="IR8" s="473"/>
      <c r="IS8" s="473"/>
      <c r="IT8" s="473"/>
      <c r="IU8" s="473"/>
      <c r="IV8" s="473"/>
    </row>
    <row r="9" spans="1:256" ht="36" customHeight="1" x14ac:dyDescent="0.25">
      <c r="A9" s="506">
        <v>1</v>
      </c>
      <c r="B9" s="665" t="s">
        <v>844</v>
      </c>
      <c r="C9" s="666">
        <f>SUM(C10:C15)</f>
        <v>0</v>
      </c>
      <c r="D9" s="666"/>
      <c r="E9" s="666">
        <f>SUM(E10:E15)</f>
        <v>0</v>
      </c>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3"/>
      <c r="BB9" s="473"/>
      <c r="BC9" s="473"/>
      <c r="BD9" s="473"/>
      <c r="BE9" s="473"/>
      <c r="BF9" s="473"/>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N9" s="473"/>
      <c r="CO9" s="473"/>
      <c r="CP9" s="473"/>
      <c r="CQ9" s="473"/>
      <c r="CR9" s="473"/>
      <c r="CS9" s="473"/>
      <c r="CT9" s="473"/>
      <c r="CU9" s="473"/>
      <c r="CV9" s="473"/>
      <c r="CW9" s="473"/>
      <c r="CX9" s="473"/>
      <c r="CY9" s="473"/>
      <c r="CZ9" s="473"/>
      <c r="DA9" s="473"/>
      <c r="DB9" s="473"/>
      <c r="DC9" s="473"/>
      <c r="DD9" s="473"/>
      <c r="DE9" s="473"/>
      <c r="DF9" s="473"/>
      <c r="DG9" s="473"/>
      <c r="DH9" s="473"/>
      <c r="DI9" s="473"/>
      <c r="DJ9" s="473"/>
      <c r="DK9" s="473"/>
      <c r="DL9" s="473"/>
      <c r="DM9" s="473"/>
      <c r="DN9" s="473"/>
      <c r="DO9" s="473"/>
      <c r="DP9" s="473"/>
      <c r="DQ9" s="473"/>
      <c r="DR9" s="473"/>
      <c r="DS9" s="473"/>
      <c r="DT9" s="473"/>
      <c r="DU9" s="473"/>
      <c r="DV9" s="473"/>
      <c r="DW9" s="473"/>
      <c r="DX9" s="473"/>
      <c r="DY9" s="473"/>
      <c r="DZ9" s="473"/>
      <c r="EA9" s="473"/>
      <c r="EB9" s="473"/>
      <c r="EC9" s="473"/>
      <c r="ED9" s="473"/>
      <c r="EE9" s="473"/>
      <c r="EF9" s="473"/>
      <c r="EG9" s="473"/>
      <c r="EH9" s="473"/>
      <c r="EI9" s="473"/>
      <c r="EJ9" s="473"/>
      <c r="EK9" s="473"/>
      <c r="EL9" s="473"/>
      <c r="EM9" s="473"/>
      <c r="EN9" s="473"/>
      <c r="EO9" s="473"/>
      <c r="EP9" s="473"/>
      <c r="EQ9" s="473"/>
      <c r="ER9" s="473"/>
      <c r="ES9" s="473"/>
      <c r="ET9" s="473"/>
      <c r="EU9" s="473"/>
      <c r="EV9" s="473"/>
      <c r="EW9" s="473"/>
      <c r="EX9" s="473"/>
      <c r="EY9" s="473"/>
      <c r="EZ9" s="473"/>
      <c r="FA9" s="473"/>
      <c r="FB9" s="473"/>
      <c r="FC9" s="473"/>
      <c r="FD9" s="473"/>
      <c r="FE9" s="473"/>
      <c r="FF9" s="473"/>
      <c r="FG9" s="473"/>
      <c r="FH9" s="473"/>
      <c r="FI9" s="473"/>
      <c r="FJ9" s="473"/>
      <c r="FK9" s="473"/>
      <c r="FL9" s="473"/>
      <c r="FM9" s="473"/>
      <c r="FN9" s="473"/>
      <c r="FO9" s="473"/>
      <c r="FP9" s="473"/>
      <c r="FQ9" s="473"/>
      <c r="FR9" s="473"/>
      <c r="FS9" s="473"/>
      <c r="FT9" s="473"/>
      <c r="FU9" s="473"/>
      <c r="FV9" s="473"/>
      <c r="FW9" s="473"/>
      <c r="FX9" s="473"/>
      <c r="FY9" s="473"/>
      <c r="FZ9" s="473"/>
      <c r="GA9" s="473"/>
      <c r="GB9" s="473"/>
      <c r="GC9" s="473"/>
      <c r="GD9" s="473"/>
      <c r="GE9" s="473"/>
      <c r="GF9" s="473"/>
      <c r="GG9" s="473"/>
      <c r="GH9" s="473"/>
      <c r="GI9" s="473"/>
      <c r="GJ9" s="473"/>
      <c r="GK9" s="473"/>
      <c r="GL9" s="473"/>
      <c r="GM9" s="473"/>
      <c r="GN9" s="473"/>
      <c r="GO9" s="473"/>
      <c r="GP9" s="473"/>
      <c r="GQ9" s="473"/>
      <c r="GR9" s="473"/>
      <c r="GS9" s="473"/>
      <c r="GT9" s="473"/>
      <c r="GU9" s="473"/>
      <c r="GV9" s="473"/>
      <c r="GW9" s="473"/>
      <c r="GX9" s="473"/>
      <c r="GY9" s="473"/>
      <c r="GZ9" s="473"/>
      <c r="HA9" s="473"/>
      <c r="HB9" s="473"/>
      <c r="HC9" s="473"/>
      <c r="HD9" s="473"/>
      <c r="HE9" s="473"/>
      <c r="HF9" s="473"/>
      <c r="HG9" s="473"/>
      <c r="HH9" s="473"/>
      <c r="HI9" s="473"/>
      <c r="HJ9" s="473"/>
      <c r="HK9" s="473"/>
      <c r="HL9" s="473"/>
      <c r="HM9" s="473"/>
      <c r="HN9" s="473"/>
      <c r="HO9" s="473"/>
      <c r="HP9" s="473"/>
      <c r="HQ9" s="473"/>
      <c r="HR9" s="473"/>
      <c r="HS9" s="473"/>
      <c r="HT9" s="473"/>
      <c r="HU9" s="473"/>
      <c r="HV9" s="473"/>
      <c r="HW9" s="473"/>
      <c r="HX9" s="473"/>
      <c r="HY9" s="473"/>
      <c r="HZ9" s="473"/>
      <c r="IA9" s="473"/>
      <c r="IB9" s="473"/>
      <c r="IC9" s="473"/>
      <c r="ID9" s="473"/>
      <c r="IE9" s="473"/>
      <c r="IF9" s="473"/>
      <c r="IG9" s="473"/>
      <c r="IH9" s="473"/>
      <c r="II9" s="473"/>
      <c r="IJ9" s="473"/>
      <c r="IK9" s="473"/>
      <c r="IL9" s="473"/>
      <c r="IM9" s="473"/>
      <c r="IN9" s="473"/>
      <c r="IO9" s="473"/>
      <c r="IP9" s="473"/>
      <c r="IQ9" s="473"/>
      <c r="IR9" s="473"/>
      <c r="IS9" s="473"/>
      <c r="IT9" s="473"/>
      <c r="IU9" s="473"/>
      <c r="IV9" s="473"/>
    </row>
    <row r="10" spans="1:256" x14ac:dyDescent="0.25">
      <c r="A10" s="506"/>
      <c r="B10" s="119" t="s">
        <v>505</v>
      </c>
      <c r="C10" s="633">
        <f>'Table 2B - Reinsurance'!C15</f>
        <v>0</v>
      </c>
      <c r="D10" s="823">
        <v>0</v>
      </c>
      <c r="E10" s="633">
        <f t="shared" ref="E10:E15" si="0">MAX(0,C10)*D10</f>
        <v>0</v>
      </c>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c r="BP10" s="473"/>
      <c r="BQ10" s="473"/>
      <c r="BR10" s="473"/>
      <c r="BS10" s="473"/>
      <c r="BT10" s="473"/>
      <c r="BU10" s="473"/>
      <c r="BV10" s="473"/>
      <c r="BW10" s="473"/>
      <c r="BX10" s="473"/>
      <c r="BY10" s="473"/>
      <c r="BZ10" s="473"/>
      <c r="CA10" s="473"/>
      <c r="CB10" s="473"/>
      <c r="CC10" s="473"/>
      <c r="CD10" s="473"/>
      <c r="CE10" s="473"/>
      <c r="CF10" s="473"/>
      <c r="CG10" s="473"/>
      <c r="CH10" s="473"/>
      <c r="CI10" s="473"/>
      <c r="CJ10" s="473"/>
      <c r="CK10" s="473"/>
      <c r="CL10" s="473"/>
      <c r="CM10" s="473"/>
      <c r="CN10" s="473"/>
      <c r="CO10" s="473"/>
      <c r="CP10" s="473"/>
      <c r="CQ10" s="473"/>
      <c r="CR10" s="473"/>
      <c r="CS10" s="473"/>
      <c r="CT10" s="473"/>
      <c r="CU10" s="473"/>
      <c r="CV10" s="473"/>
      <c r="CW10" s="473"/>
      <c r="CX10" s="473"/>
      <c r="CY10" s="473"/>
      <c r="CZ10" s="473"/>
      <c r="DA10" s="473"/>
      <c r="DB10" s="473"/>
      <c r="DC10" s="473"/>
      <c r="DD10" s="473"/>
      <c r="DE10" s="473"/>
      <c r="DF10" s="473"/>
      <c r="DG10" s="473"/>
      <c r="DH10" s="473"/>
      <c r="DI10" s="473"/>
      <c r="DJ10" s="473"/>
      <c r="DK10" s="473"/>
      <c r="DL10" s="473"/>
      <c r="DM10" s="473"/>
      <c r="DN10" s="473"/>
      <c r="DO10" s="473"/>
      <c r="DP10" s="473"/>
      <c r="DQ10" s="473"/>
      <c r="DR10" s="473"/>
      <c r="DS10" s="473"/>
      <c r="DT10" s="473"/>
      <c r="DU10" s="473"/>
      <c r="DV10" s="473"/>
      <c r="DW10" s="473"/>
      <c r="DX10" s="473"/>
      <c r="DY10" s="473"/>
      <c r="DZ10" s="473"/>
      <c r="EA10" s="473"/>
      <c r="EB10" s="473"/>
      <c r="EC10" s="473"/>
      <c r="ED10" s="473"/>
      <c r="EE10" s="473"/>
      <c r="EF10" s="473"/>
      <c r="EG10" s="473"/>
      <c r="EH10" s="473"/>
      <c r="EI10" s="473"/>
      <c r="EJ10" s="473"/>
      <c r="EK10" s="473"/>
      <c r="EL10" s="473"/>
      <c r="EM10" s="473"/>
      <c r="EN10" s="473"/>
      <c r="EO10" s="473"/>
      <c r="EP10" s="473"/>
      <c r="EQ10" s="473"/>
      <c r="ER10" s="473"/>
      <c r="ES10" s="473"/>
      <c r="ET10" s="473"/>
      <c r="EU10" s="473"/>
      <c r="EV10" s="473"/>
      <c r="EW10" s="473"/>
      <c r="EX10" s="473"/>
      <c r="EY10" s="473"/>
      <c r="EZ10" s="473"/>
      <c r="FA10" s="473"/>
      <c r="FB10" s="473"/>
      <c r="FC10" s="473"/>
      <c r="FD10" s="473"/>
      <c r="FE10" s="473"/>
      <c r="FF10" s="473"/>
      <c r="FG10" s="473"/>
      <c r="FH10" s="473"/>
      <c r="FI10" s="473"/>
      <c r="FJ10" s="473"/>
      <c r="FK10" s="473"/>
      <c r="FL10" s="473"/>
      <c r="FM10" s="473"/>
      <c r="FN10" s="473"/>
      <c r="FO10" s="473"/>
      <c r="FP10" s="473"/>
      <c r="FQ10" s="473"/>
      <c r="FR10" s="473"/>
      <c r="FS10" s="473"/>
      <c r="FT10" s="473"/>
      <c r="FU10" s="473"/>
      <c r="FV10" s="473"/>
      <c r="FW10" s="473"/>
      <c r="FX10" s="473"/>
      <c r="FY10" s="473"/>
      <c r="FZ10" s="473"/>
      <c r="GA10" s="473"/>
      <c r="GB10" s="473"/>
      <c r="GC10" s="473"/>
      <c r="GD10" s="473"/>
      <c r="GE10" s="473"/>
      <c r="GF10" s="473"/>
      <c r="GG10" s="473"/>
      <c r="GH10" s="473"/>
      <c r="GI10" s="473"/>
      <c r="GJ10" s="473"/>
      <c r="GK10" s="473"/>
      <c r="GL10" s="473"/>
      <c r="GM10" s="473"/>
      <c r="GN10" s="473"/>
      <c r="GO10" s="473"/>
      <c r="GP10" s="473"/>
      <c r="GQ10" s="473"/>
      <c r="GR10" s="473"/>
      <c r="GS10" s="473"/>
      <c r="GT10" s="473"/>
      <c r="GU10" s="473"/>
      <c r="GV10" s="473"/>
      <c r="GW10" s="473"/>
      <c r="GX10" s="473"/>
      <c r="GY10" s="473"/>
      <c r="GZ10" s="473"/>
      <c r="HA10" s="473"/>
      <c r="HB10" s="473"/>
      <c r="HC10" s="473"/>
      <c r="HD10" s="473"/>
      <c r="HE10" s="473"/>
      <c r="HF10" s="473"/>
      <c r="HG10" s="473"/>
      <c r="HH10" s="473"/>
      <c r="HI10" s="473"/>
      <c r="HJ10" s="473"/>
      <c r="HK10" s="473"/>
      <c r="HL10" s="473"/>
      <c r="HM10" s="473"/>
      <c r="HN10" s="473"/>
      <c r="HO10" s="473"/>
      <c r="HP10" s="473"/>
      <c r="HQ10" s="473"/>
      <c r="HR10" s="473"/>
      <c r="HS10" s="473"/>
      <c r="HT10" s="473"/>
      <c r="HU10" s="473"/>
      <c r="HV10" s="473"/>
      <c r="HW10" s="473"/>
      <c r="HX10" s="473"/>
      <c r="HY10" s="473"/>
      <c r="HZ10" s="473"/>
      <c r="IA10" s="473"/>
      <c r="IB10" s="473"/>
      <c r="IC10" s="473"/>
      <c r="ID10" s="473"/>
      <c r="IE10" s="473"/>
      <c r="IF10" s="473"/>
      <c r="IG10" s="473"/>
      <c r="IH10" s="473"/>
      <c r="II10" s="473"/>
      <c r="IJ10" s="473"/>
      <c r="IK10" s="473"/>
      <c r="IL10" s="473"/>
      <c r="IM10" s="473"/>
      <c r="IN10" s="473"/>
      <c r="IO10" s="473"/>
      <c r="IP10" s="473"/>
      <c r="IQ10" s="473"/>
      <c r="IR10" s="473"/>
      <c r="IS10" s="473"/>
      <c r="IT10" s="473"/>
      <c r="IU10" s="473"/>
      <c r="IV10" s="473"/>
    </row>
    <row r="11" spans="1:256" x14ac:dyDescent="0.25">
      <c r="A11" s="506"/>
      <c r="B11" s="119" t="s">
        <v>226</v>
      </c>
      <c r="C11" s="633">
        <f>'Table 2B - Reinsurance'!C16</f>
        <v>0</v>
      </c>
      <c r="D11" s="823">
        <v>1.6E-2</v>
      </c>
      <c r="E11" s="633">
        <f t="shared" si="0"/>
        <v>0</v>
      </c>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3"/>
      <c r="BD11" s="473"/>
      <c r="BE11" s="473"/>
      <c r="BF11" s="473"/>
      <c r="BG11" s="473"/>
      <c r="BH11" s="473"/>
      <c r="BI11" s="473"/>
      <c r="BJ11" s="473"/>
      <c r="BK11" s="473"/>
      <c r="BL11" s="473"/>
      <c r="BM11" s="473"/>
      <c r="BN11" s="473"/>
      <c r="BO11" s="473"/>
      <c r="BP11" s="473"/>
      <c r="BQ11" s="473"/>
      <c r="BR11" s="473"/>
      <c r="BS11" s="473"/>
      <c r="BT11" s="473"/>
      <c r="BU11" s="473"/>
      <c r="BV11" s="473"/>
      <c r="BW11" s="473"/>
      <c r="BX11" s="473"/>
      <c r="BY11" s="473"/>
      <c r="BZ11" s="473"/>
      <c r="CA11" s="473"/>
      <c r="CB11" s="473"/>
      <c r="CC11" s="473"/>
      <c r="CD11" s="473"/>
      <c r="CE11" s="473"/>
      <c r="CF11" s="473"/>
      <c r="CG11" s="473"/>
      <c r="CH11" s="473"/>
      <c r="CI11" s="473"/>
      <c r="CJ11" s="473"/>
      <c r="CK11" s="473"/>
      <c r="CL11" s="473"/>
      <c r="CM11" s="473"/>
      <c r="CN11" s="473"/>
      <c r="CO11" s="473"/>
      <c r="CP11" s="473"/>
      <c r="CQ11" s="473"/>
      <c r="CR11" s="473"/>
      <c r="CS11" s="473"/>
      <c r="CT11" s="473"/>
      <c r="CU11" s="473"/>
      <c r="CV11" s="473"/>
      <c r="CW11" s="473"/>
      <c r="CX11" s="473"/>
      <c r="CY11" s="473"/>
      <c r="CZ11" s="473"/>
      <c r="DA11" s="473"/>
      <c r="DB11" s="473"/>
      <c r="DC11" s="473"/>
      <c r="DD11" s="473"/>
      <c r="DE11" s="473"/>
      <c r="DF11" s="473"/>
      <c r="DG11" s="473"/>
      <c r="DH11" s="473"/>
      <c r="DI11" s="473"/>
      <c r="DJ11" s="473"/>
      <c r="DK11" s="473"/>
      <c r="DL11" s="473"/>
      <c r="DM11" s="473"/>
      <c r="DN11" s="473"/>
      <c r="DO11" s="473"/>
      <c r="DP11" s="473"/>
      <c r="DQ11" s="473"/>
      <c r="DR11" s="473"/>
      <c r="DS11" s="473"/>
      <c r="DT11" s="473"/>
      <c r="DU11" s="473"/>
      <c r="DV11" s="473"/>
      <c r="DW11" s="473"/>
      <c r="DX11" s="473"/>
      <c r="DY11" s="473"/>
      <c r="DZ11" s="473"/>
      <c r="EA11" s="473"/>
      <c r="EB11" s="473"/>
      <c r="EC11" s="473"/>
      <c r="ED11" s="473"/>
      <c r="EE11" s="473"/>
      <c r="EF11" s="473"/>
      <c r="EG11" s="473"/>
      <c r="EH11" s="473"/>
      <c r="EI11" s="473"/>
      <c r="EJ11" s="473"/>
      <c r="EK11" s="473"/>
      <c r="EL11" s="473"/>
      <c r="EM11" s="473"/>
      <c r="EN11" s="473"/>
      <c r="EO11" s="473"/>
      <c r="EP11" s="473"/>
      <c r="EQ11" s="473"/>
      <c r="ER11" s="473"/>
      <c r="ES11" s="473"/>
      <c r="ET11" s="473"/>
      <c r="EU11" s="473"/>
      <c r="EV11" s="473"/>
      <c r="EW11" s="473"/>
      <c r="EX11" s="473"/>
      <c r="EY11" s="473"/>
      <c r="EZ11" s="473"/>
      <c r="FA11" s="473"/>
      <c r="FB11" s="473"/>
      <c r="FC11" s="473"/>
      <c r="FD11" s="473"/>
      <c r="FE11" s="473"/>
      <c r="FF11" s="473"/>
      <c r="FG11" s="473"/>
      <c r="FH11" s="473"/>
      <c r="FI11" s="473"/>
      <c r="FJ11" s="473"/>
      <c r="FK11" s="473"/>
      <c r="FL11" s="473"/>
      <c r="FM11" s="473"/>
      <c r="FN11" s="473"/>
      <c r="FO11" s="473"/>
      <c r="FP11" s="473"/>
      <c r="FQ11" s="473"/>
      <c r="FR11" s="473"/>
      <c r="FS11" s="473"/>
      <c r="FT11" s="473"/>
      <c r="FU11" s="473"/>
      <c r="FV11" s="473"/>
      <c r="FW11" s="473"/>
      <c r="FX11" s="473"/>
      <c r="FY11" s="473"/>
      <c r="FZ11" s="473"/>
      <c r="GA11" s="473"/>
      <c r="GB11" s="473"/>
      <c r="GC11" s="473"/>
      <c r="GD11" s="473"/>
      <c r="GE11" s="473"/>
      <c r="GF11" s="473"/>
      <c r="GG11" s="473"/>
      <c r="GH11" s="473"/>
      <c r="GI11" s="473"/>
      <c r="GJ11" s="473"/>
      <c r="GK11" s="473"/>
      <c r="GL11" s="473"/>
      <c r="GM11" s="473"/>
      <c r="GN11" s="473"/>
      <c r="GO11" s="473"/>
      <c r="GP11" s="473"/>
      <c r="GQ11" s="473"/>
      <c r="GR11" s="473"/>
      <c r="GS11" s="473"/>
      <c r="GT11" s="473"/>
      <c r="GU11" s="473"/>
      <c r="GV11" s="473"/>
      <c r="GW11" s="473"/>
      <c r="GX11" s="473"/>
      <c r="GY11" s="473"/>
      <c r="GZ11" s="473"/>
      <c r="HA11" s="473"/>
      <c r="HB11" s="473"/>
      <c r="HC11" s="473"/>
      <c r="HD11" s="473"/>
      <c r="HE11" s="473"/>
      <c r="HF11" s="473"/>
      <c r="HG11" s="473"/>
      <c r="HH11" s="473"/>
      <c r="HI11" s="473"/>
      <c r="HJ11" s="473"/>
      <c r="HK11" s="473"/>
      <c r="HL11" s="473"/>
      <c r="HM11" s="473"/>
      <c r="HN11" s="473"/>
      <c r="HO11" s="473"/>
      <c r="HP11" s="473"/>
      <c r="HQ11" s="473"/>
      <c r="HR11" s="473"/>
      <c r="HS11" s="473"/>
      <c r="HT11" s="473"/>
      <c r="HU11" s="473"/>
      <c r="HV11" s="473"/>
      <c r="HW11" s="473"/>
      <c r="HX11" s="473"/>
      <c r="HY11" s="473"/>
      <c r="HZ11" s="473"/>
      <c r="IA11" s="473"/>
      <c r="IB11" s="473"/>
      <c r="IC11" s="473"/>
      <c r="ID11" s="473"/>
      <c r="IE11" s="473"/>
      <c r="IF11" s="473"/>
      <c r="IG11" s="473"/>
      <c r="IH11" s="473"/>
      <c r="II11" s="473"/>
      <c r="IJ11" s="473"/>
      <c r="IK11" s="473"/>
      <c r="IL11" s="473"/>
      <c r="IM11" s="473"/>
      <c r="IN11" s="473"/>
      <c r="IO11" s="473"/>
      <c r="IP11" s="473"/>
      <c r="IQ11" s="473"/>
      <c r="IR11" s="473"/>
      <c r="IS11" s="473"/>
      <c r="IT11" s="473"/>
      <c r="IU11" s="473"/>
      <c r="IV11" s="473"/>
    </row>
    <row r="12" spans="1:256" x14ac:dyDescent="0.25">
      <c r="A12" s="506"/>
      <c r="B12" s="119" t="s">
        <v>208</v>
      </c>
      <c r="C12" s="633">
        <f>'Table 2B - Reinsurance'!C17</f>
        <v>0</v>
      </c>
      <c r="D12" s="823">
        <v>0.04</v>
      </c>
      <c r="E12" s="633">
        <f t="shared" si="0"/>
        <v>0</v>
      </c>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E12" s="473"/>
      <c r="CF12" s="473"/>
      <c r="CG12" s="473"/>
      <c r="CH12" s="473"/>
      <c r="CI12" s="473"/>
      <c r="CJ12" s="473"/>
      <c r="CK12" s="473"/>
      <c r="CL12" s="473"/>
      <c r="CM12" s="473"/>
      <c r="CN12" s="473"/>
      <c r="CO12" s="473"/>
      <c r="CP12" s="473"/>
      <c r="CQ12" s="473"/>
      <c r="CR12" s="473"/>
      <c r="CS12" s="473"/>
      <c r="CT12" s="473"/>
      <c r="CU12" s="473"/>
      <c r="CV12" s="473"/>
      <c r="CW12" s="473"/>
      <c r="CX12" s="473"/>
      <c r="CY12" s="473"/>
      <c r="CZ12" s="473"/>
      <c r="DA12" s="473"/>
      <c r="DB12" s="473"/>
      <c r="DC12" s="473"/>
      <c r="DD12" s="473"/>
      <c r="DE12" s="473"/>
      <c r="DF12" s="473"/>
      <c r="DG12" s="473"/>
      <c r="DH12" s="473"/>
      <c r="DI12" s="473"/>
      <c r="DJ12" s="473"/>
      <c r="DK12" s="473"/>
      <c r="DL12" s="473"/>
      <c r="DM12" s="473"/>
      <c r="DN12" s="473"/>
      <c r="DO12" s="473"/>
      <c r="DP12" s="473"/>
      <c r="DQ12" s="473"/>
      <c r="DR12" s="473"/>
      <c r="DS12" s="473"/>
      <c r="DT12" s="473"/>
      <c r="DU12" s="473"/>
      <c r="DV12" s="473"/>
      <c r="DW12" s="473"/>
      <c r="DX12" s="473"/>
      <c r="DY12" s="473"/>
      <c r="DZ12" s="473"/>
      <c r="EA12" s="473"/>
      <c r="EB12" s="473"/>
      <c r="EC12" s="473"/>
      <c r="ED12" s="473"/>
      <c r="EE12" s="473"/>
      <c r="EF12" s="473"/>
      <c r="EG12" s="473"/>
      <c r="EH12" s="473"/>
      <c r="EI12" s="473"/>
      <c r="EJ12" s="473"/>
      <c r="EK12" s="473"/>
      <c r="EL12" s="473"/>
      <c r="EM12" s="473"/>
      <c r="EN12" s="473"/>
      <c r="EO12" s="473"/>
      <c r="EP12" s="473"/>
      <c r="EQ12" s="473"/>
      <c r="ER12" s="473"/>
      <c r="ES12" s="473"/>
      <c r="ET12" s="473"/>
      <c r="EU12" s="473"/>
      <c r="EV12" s="473"/>
      <c r="EW12" s="473"/>
      <c r="EX12" s="473"/>
      <c r="EY12" s="473"/>
      <c r="EZ12" s="473"/>
      <c r="FA12" s="473"/>
      <c r="FB12" s="473"/>
      <c r="FC12" s="473"/>
      <c r="FD12" s="473"/>
      <c r="FE12" s="473"/>
      <c r="FF12" s="473"/>
      <c r="FG12" s="473"/>
      <c r="FH12" s="473"/>
      <c r="FI12" s="473"/>
      <c r="FJ12" s="473"/>
      <c r="FK12" s="473"/>
      <c r="FL12" s="473"/>
      <c r="FM12" s="473"/>
      <c r="FN12" s="473"/>
      <c r="FO12" s="473"/>
      <c r="FP12" s="473"/>
      <c r="FQ12" s="473"/>
      <c r="FR12" s="473"/>
      <c r="FS12" s="473"/>
      <c r="FT12" s="473"/>
      <c r="FU12" s="473"/>
      <c r="FV12" s="473"/>
      <c r="FW12" s="473"/>
      <c r="FX12" s="473"/>
      <c r="FY12" s="473"/>
      <c r="FZ12" s="473"/>
      <c r="GA12" s="473"/>
      <c r="GB12" s="473"/>
      <c r="GC12" s="473"/>
      <c r="GD12" s="473"/>
      <c r="GE12" s="473"/>
      <c r="GF12" s="473"/>
      <c r="GG12" s="473"/>
      <c r="GH12" s="473"/>
      <c r="GI12" s="473"/>
      <c r="GJ12" s="473"/>
      <c r="GK12" s="473"/>
      <c r="GL12" s="473"/>
      <c r="GM12" s="473"/>
      <c r="GN12" s="473"/>
      <c r="GO12" s="473"/>
      <c r="GP12" s="473"/>
      <c r="GQ12" s="473"/>
      <c r="GR12" s="473"/>
      <c r="GS12" s="473"/>
      <c r="GT12" s="473"/>
      <c r="GU12" s="473"/>
      <c r="GV12" s="473"/>
      <c r="GW12" s="473"/>
      <c r="GX12" s="473"/>
      <c r="GY12" s="473"/>
      <c r="GZ12" s="473"/>
      <c r="HA12" s="473"/>
      <c r="HB12" s="473"/>
      <c r="HC12" s="473"/>
      <c r="HD12" s="473"/>
      <c r="HE12" s="473"/>
      <c r="HF12" s="473"/>
      <c r="HG12" s="473"/>
      <c r="HH12" s="473"/>
      <c r="HI12" s="473"/>
      <c r="HJ12" s="473"/>
      <c r="HK12" s="473"/>
      <c r="HL12" s="473"/>
      <c r="HM12" s="473"/>
      <c r="HN12" s="473"/>
      <c r="HO12" s="473"/>
      <c r="HP12" s="473"/>
      <c r="HQ12" s="473"/>
      <c r="HR12" s="473"/>
      <c r="HS12" s="473"/>
      <c r="HT12" s="473"/>
      <c r="HU12" s="473"/>
      <c r="HV12" s="473"/>
      <c r="HW12" s="473"/>
      <c r="HX12" s="473"/>
      <c r="HY12" s="473"/>
      <c r="HZ12" s="473"/>
      <c r="IA12" s="473"/>
      <c r="IB12" s="473"/>
      <c r="IC12" s="473"/>
      <c r="ID12" s="473"/>
      <c r="IE12" s="473"/>
      <c r="IF12" s="473"/>
      <c r="IG12" s="473"/>
      <c r="IH12" s="473"/>
      <c r="II12" s="473"/>
      <c r="IJ12" s="473"/>
      <c r="IK12" s="473"/>
      <c r="IL12" s="473"/>
      <c r="IM12" s="473"/>
      <c r="IN12" s="473"/>
      <c r="IO12" s="473"/>
      <c r="IP12" s="473"/>
      <c r="IQ12" s="473"/>
      <c r="IR12" s="473"/>
      <c r="IS12" s="473"/>
      <c r="IT12" s="473"/>
      <c r="IU12" s="473"/>
      <c r="IV12" s="473"/>
    </row>
    <row r="13" spans="1:256" x14ac:dyDescent="0.25">
      <c r="A13" s="506"/>
      <c r="B13" s="18" t="s">
        <v>209</v>
      </c>
      <c r="C13" s="633">
        <f>'Table 2B - Reinsurance'!C18</f>
        <v>0</v>
      </c>
      <c r="D13" s="823">
        <v>0.08</v>
      </c>
      <c r="E13" s="633">
        <f t="shared" si="0"/>
        <v>0</v>
      </c>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c r="BP13" s="473"/>
      <c r="BQ13" s="473"/>
      <c r="BR13" s="473"/>
      <c r="BS13" s="473"/>
      <c r="BT13" s="473"/>
      <c r="BU13" s="473"/>
      <c r="BV13" s="473"/>
      <c r="BW13" s="473"/>
      <c r="BX13" s="473"/>
      <c r="BY13" s="473"/>
      <c r="BZ13" s="473"/>
      <c r="CA13" s="473"/>
      <c r="CB13" s="473"/>
      <c r="CC13" s="473"/>
      <c r="CD13" s="473"/>
      <c r="CE13" s="473"/>
      <c r="CF13" s="473"/>
      <c r="CG13" s="473"/>
      <c r="CH13" s="473"/>
      <c r="CI13" s="473"/>
      <c r="CJ13" s="473"/>
      <c r="CK13" s="473"/>
      <c r="CL13" s="473"/>
      <c r="CM13" s="473"/>
      <c r="CN13" s="473"/>
      <c r="CO13" s="473"/>
      <c r="CP13" s="473"/>
      <c r="CQ13" s="473"/>
      <c r="CR13" s="473"/>
      <c r="CS13" s="473"/>
      <c r="CT13" s="473"/>
      <c r="CU13" s="473"/>
      <c r="CV13" s="473"/>
      <c r="CW13" s="473"/>
      <c r="CX13" s="473"/>
      <c r="CY13" s="473"/>
      <c r="CZ13" s="473"/>
      <c r="DA13" s="473"/>
      <c r="DB13" s="473"/>
      <c r="DC13" s="473"/>
      <c r="DD13" s="473"/>
      <c r="DE13" s="473"/>
      <c r="DF13" s="473"/>
      <c r="DG13" s="473"/>
      <c r="DH13" s="473"/>
      <c r="DI13" s="473"/>
      <c r="DJ13" s="473"/>
      <c r="DK13" s="473"/>
      <c r="DL13" s="473"/>
      <c r="DM13" s="473"/>
      <c r="DN13" s="473"/>
      <c r="DO13" s="473"/>
      <c r="DP13" s="473"/>
      <c r="DQ13" s="473"/>
      <c r="DR13" s="473"/>
      <c r="DS13" s="473"/>
      <c r="DT13" s="473"/>
      <c r="DU13" s="473"/>
      <c r="DV13" s="473"/>
      <c r="DW13" s="473"/>
      <c r="DX13" s="473"/>
      <c r="DY13" s="473"/>
      <c r="DZ13" s="473"/>
      <c r="EA13" s="473"/>
      <c r="EB13" s="473"/>
      <c r="EC13" s="473"/>
      <c r="ED13" s="473"/>
      <c r="EE13" s="473"/>
      <c r="EF13" s="473"/>
      <c r="EG13" s="473"/>
      <c r="EH13" s="473"/>
      <c r="EI13" s="473"/>
      <c r="EJ13" s="473"/>
      <c r="EK13" s="473"/>
      <c r="EL13" s="473"/>
      <c r="EM13" s="473"/>
      <c r="EN13" s="473"/>
      <c r="EO13" s="473"/>
      <c r="EP13" s="473"/>
      <c r="EQ13" s="473"/>
      <c r="ER13" s="473"/>
      <c r="ES13" s="473"/>
      <c r="ET13" s="473"/>
      <c r="EU13" s="473"/>
      <c r="EV13" s="473"/>
      <c r="EW13" s="473"/>
      <c r="EX13" s="473"/>
      <c r="EY13" s="473"/>
      <c r="EZ13" s="473"/>
      <c r="FA13" s="473"/>
      <c r="FB13" s="473"/>
      <c r="FC13" s="473"/>
      <c r="FD13" s="473"/>
      <c r="FE13" s="473"/>
      <c r="FF13" s="473"/>
      <c r="FG13" s="473"/>
      <c r="FH13" s="473"/>
      <c r="FI13" s="473"/>
      <c r="FJ13" s="473"/>
      <c r="FK13" s="473"/>
      <c r="FL13" s="473"/>
      <c r="FM13" s="473"/>
      <c r="FN13" s="473"/>
      <c r="FO13" s="473"/>
      <c r="FP13" s="473"/>
      <c r="FQ13" s="473"/>
      <c r="FR13" s="473"/>
      <c r="FS13" s="473"/>
      <c r="FT13" s="473"/>
      <c r="FU13" s="473"/>
      <c r="FV13" s="473"/>
      <c r="FW13" s="473"/>
      <c r="FX13" s="473"/>
      <c r="FY13" s="473"/>
      <c r="FZ13" s="473"/>
      <c r="GA13" s="473"/>
      <c r="GB13" s="473"/>
      <c r="GC13" s="473"/>
      <c r="GD13" s="473"/>
      <c r="GE13" s="473"/>
      <c r="GF13" s="473"/>
      <c r="GG13" s="473"/>
      <c r="GH13" s="473"/>
      <c r="GI13" s="473"/>
      <c r="GJ13" s="473"/>
      <c r="GK13" s="473"/>
      <c r="GL13" s="473"/>
      <c r="GM13" s="473"/>
      <c r="GN13" s="473"/>
      <c r="GO13" s="473"/>
      <c r="GP13" s="473"/>
      <c r="GQ13" s="473"/>
      <c r="GR13" s="473"/>
      <c r="GS13" s="473"/>
      <c r="GT13" s="473"/>
      <c r="GU13" s="473"/>
      <c r="GV13" s="473"/>
      <c r="GW13" s="473"/>
      <c r="GX13" s="473"/>
      <c r="GY13" s="473"/>
      <c r="GZ13" s="473"/>
      <c r="HA13" s="473"/>
      <c r="HB13" s="473"/>
      <c r="HC13" s="473"/>
      <c r="HD13" s="473"/>
      <c r="HE13" s="473"/>
      <c r="HF13" s="473"/>
      <c r="HG13" s="473"/>
      <c r="HH13" s="473"/>
      <c r="HI13" s="473"/>
      <c r="HJ13" s="473"/>
      <c r="HK13" s="473"/>
      <c r="HL13" s="473"/>
      <c r="HM13" s="473"/>
      <c r="HN13" s="473"/>
      <c r="HO13" s="473"/>
      <c r="HP13" s="473"/>
      <c r="HQ13" s="473"/>
      <c r="HR13" s="473"/>
      <c r="HS13" s="473"/>
      <c r="HT13" s="473"/>
      <c r="HU13" s="473"/>
      <c r="HV13" s="473"/>
      <c r="HW13" s="473"/>
      <c r="HX13" s="473"/>
      <c r="HY13" s="473"/>
      <c r="HZ13" s="473"/>
      <c r="IA13" s="473"/>
      <c r="IB13" s="473"/>
      <c r="IC13" s="473"/>
      <c r="ID13" s="473"/>
      <c r="IE13" s="473"/>
      <c r="IF13" s="473"/>
      <c r="IG13" s="473"/>
      <c r="IH13" s="473"/>
      <c r="II13" s="473"/>
      <c r="IJ13" s="473"/>
      <c r="IK13" s="473"/>
      <c r="IL13" s="473"/>
      <c r="IM13" s="473"/>
      <c r="IN13" s="473"/>
      <c r="IO13" s="473"/>
      <c r="IP13" s="473"/>
      <c r="IQ13" s="473"/>
      <c r="IR13" s="473"/>
      <c r="IS13" s="473"/>
      <c r="IT13" s="473"/>
      <c r="IU13" s="473"/>
      <c r="IV13" s="473"/>
    </row>
    <row r="14" spans="1:256" x14ac:dyDescent="0.25">
      <c r="A14" s="506"/>
      <c r="B14" s="18" t="s">
        <v>506</v>
      </c>
      <c r="C14" s="633">
        <f>'Table 2B - Reinsurance'!C19</f>
        <v>0</v>
      </c>
      <c r="D14" s="823">
        <v>0.12</v>
      </c>
      <c r="E14" s="633">
        <f t="shared" si="0"/>
        <v>0</v>
      </c>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c r="BZ14" s="473"/>
      <c r="CA14" s="473"/>
      <c r="CB14" s="473"/>
      <c r="CC14" s="473"/>
      <c r="CD14" s="473"/>
      <c r="CE14" s="473"/>
      <c r="CF14" s="473"/>
      <c r="CG14" s="473"/>
      <c r="CH14" s="473"/>
      <c r="CI14" s="473"/>
      <c r="CJ14" s="473"/>
      <c r="CK14" s="473"/>
      <c r="CL14" s="473"/>
      <c r="CM14" s="473"/>
      <c r="CN14" s="473"/>
      <c r="CO14" s="473"/>
      <c r="CP14" s="473"/>
      <c r="CQ14" s="473"/>
      <c r="CR14" s="473"/>
      <c r="CS14" s="473"/>
      <c r="CT14" s="473"/>
      <c r="CU14" s="473"/>
      <c r="CV14" s="473"/>
      <c r="CW14" s="473"/>
      <c r="CX14" s="473"/>
      <c r="CY14" s="473"/>
      <c r="CZ14" s="473"/>
      <c r="DA14" s="473"/>
      <c r="DB14" s="473"/>
      <c r="DC14" s="473"/>
      <c r="DD14" s="473"/>
      <c r="DE14" s="473"/>
      <c r="DF14" s="473"/>
      <c r="DG14" s="473"/>
      <c r="DH14" s="473"/>
      <c r="DI14" s="473"/>
      <c r="DJ14" s="473"/>
      <c r="DK14" s="473"/>
      <c r="DL14" s="473"/>
      <c r="DM14" s="473"/>
      <c r="DN14" s="473"/>
      <c r="DO14" s="473"/>
      <c r="DP14" s="473"/>
      <c r="DQ14" s="473"/>
      <c r="DR14" s="473"/>
      <c r="DS14" s="473"/>
      <c r="DT14" s="473"/>
      <c r="DU14" s="473"/>
      <c r="DV14" s="473"/>
      <c r="DW14" s="473"/>
      <c r="DX14" s="473"/>
      <c r="DY14" s="473"/>
      <c r="DZ14" s="473"/>
      <c r="EA14" s="473"/>
      <c r="EB14" s="473"/>
      <c r="EC14" s="473"/>
      <c r="ED14" s="473"/>
      <c r="EE14" s="473"/>
      <c r="EF14" s="473"/>
      <c r="EG14" s="473"/>
      <c r="EH14" s="473"/>
      <c r="EI14" s="473"/>
      <c r="EJ14" s="473"/>
      <c r="EK14" s="473"/>
      <c r="EL14" s="473"/>
      <c r="EM14" s="473"/>
      <c r="EN14" s="473"/>
      <c r="EO14" s="473"/>
      <c r="EP14" s="473"/>
      <c r="EQ14" s="473"/>
      <c r="ER14" s="473"/>
      <c r="ES14" s="473"/>
      <c r="ET14" s="473"/>
      <c r="EU14" s="473"/>
      <c r="EV14" s="473"/>
      <c r="EW14" s="473"/>
      <c r="EX14" s="473"/>
      <c r="EY14" s="473"/>
      <c r="EZ14" s="473"/>
      <c r="FA14" s="473"/>
      <c r="FB14" s="473"/>
      <c r="FC14" s="473"/>
      <c r="FD14" s="473"/>
      <c r="FE14" s="473"/>
      <c r="FF14" s="473"/>
      <c r="FG14" s="473"/>
      <c r="FH14" s="473"/>
      <c r="FI14" s="473"/>
      <c r="FJ14" s="473"/>
      <c r="FK14" s="473"/>
      <c r="FL14" s="473"/>
      <c r="FM14" s="473"/>
      <c r="FN14" s="473"/>
      <c r="FO14" s="473"/>
      <c r="FP14" s="473"/>
      <c r="FQ14" s="473"/>
      <c r="FR14" s="473"/>
      <c r="FS14" s="473"/>
      <c r="FT14" s="473"/>
      <c r="FU14" s="473"/>
      <c r="FV14" s="473"/>
      <c r="FW14" s="473"/>
      <c r="FX14" s="473"/>
      <c r="FY14" s="473"/>
      <c r="FZ14" s="473"/>
      <c r="GA14" s="473"/>
      <c r="GB14" s="473"/>
      <c r="GC14" s="473"/>
      <c r="GD14" s="473"/>
      <c r="GE14" s="473"/>
      <c r="GF14" s="473"/>
      <c r="GG14" s="473"/>
      <c r="GH14" s="473"/>
      <c r="GI14" s="473"/>
      <c r="GJ14" s="473"/>
      <c r="GK14" s="473"/>
      <c r="GL14" s="473"/>
      <c r="GM14" s="473"/>
      <c r="GN14" s="473"/>
      <c r="GO14" s="473"/>
      <c r="GP14" s="473"/>
      <c r="GQ14" s="473"/>
      <c r="GR14" s="473"/>
      <c r="GS14" s="473"/>
      <c r="GT14" s="473"/>
      <c r="GU14" s="473"/>
      <c r="GV14" s="473"/>
      <c r="GW14" s="473"/>
      <c r="GX14" s="473"/>
      <c r="GY14" s="473"/>
      <c r="GZ14" s="473"/>
      <c r="HA14" s="473"/>
      <c r="HB14" s="473"/>
      <c r="HC14" s="473"/>
      <c r="HD14" s="473"/>
      <c r="HE14" s="473"/>
      <c r="HF14" s="473"/>
      <c r="HG14" s="473"/>
      <c r="HH14" s="473"/>
      <c r="HI14" s="473"/>
      <c r="HJ14" s="473"/>
      <c r="HK14" s="473"/>
      <c r="HL14" s="473"/>
      <c r="HM14" s="473"/>
      <c r="HN14" s="473"/>
      <c r="HO14" s="473"/>
      <c r="HP14" s="473"/>
      <c r="HQ14" s="473"/>
      <c r="HR14" s="473"/>
      <c r="HS14" s="473"/>
      <c r="HT14" s="473"/>
      <c r="HU14" s="473"/>
      <c r="HV14" s="473"/>
      <c r="HW14" s="473"/>
      <c r="HX14" s="473"/>
      <c r="HY14" s="473"/>
      <c r="HZ14" s="473"/>
      <c r="IA14" s="473"/>
      <c r="IB14" s="473"/>
      <c r="IC14" s="473"/>
      <c r="ID14" s="473"/>
      <c r="IE14" s="473"/>
      <c r="IF14" s="473"/>
      <c r="IG14" s="473"/>
      <c r="IH14" s="473"/>
      <c r="II14" s="473"/>
      <c r="IJ14" s="473"/>
      <c r="IK14" s="473"/>
      <c r="IL14" s="473"/>
      <c r="IM14" s="473"/>
      <c r="IN14" s="473"/>
      <c r="IO14" s="473"/>
      <c r="IP14" s="473"/>
      <c r="IQ14" s="473"/>
      <c r="IR14" s="473"/>
      <c r="IS14" s="473"/>
      <c r="IT14" s="473"/>
      <c r="IU14" s="473"/>
      <c r="IV14" s="473"/>
    </row>
    <row r="15" spans="1:256" x14ac:dyDescent="0.25">
      <c r="A15" s="506"/>
      <c r="B15" s="119" t="s">
        <v>507</v>
      </c>
      <c r="C15" s="633">
        <f>'Table 2B - Reinsurance'!C20</f>
        <v>0</v>
      </c>
      <c r="D15" s="823">
        <v>0.16</v>
      </c>
      <c r="E15" s="633">
        <f t="shared" si="0"/>
        <v>0</v>
      </c>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BB15" s="473"/>
      <c r="BC15" s="473"/>
      <c r="BD15" s="473"/>
      <c r="BE15" s="473"/>
      <c r="BF15" s="473"/>
      <c r="BG15" s="473"/>
      <c r="BH15" s="473"/>
      <c r="BI15" s="473"/>
      <c r="BJ15" s="473"/>
      <c r="BK15" s="473"/>
      <c r="BL15" s="473"/>
      <c r="BM15" s="473"/>
      <c r="BN15" s="473"/>
      <c r="BO15" s="473"/>
      <c r="BP15" s="473"/>
      <c r="BQ15" s="473"/>
      <c r="BR15" s="473"/>
      <c r="BS15" s="473"/>
      <c r="BT15" s="473"/>
      <c r="BU15" s="473"/>
      <c r="BV15" s="473"/>
      <c r="BW15" s="473"/>
      <c r="BX15" s="473"/>
      <c r="BY15" s="473"/>
      <c r="BZ15" s="473"/>
      <c r="CA15" s="473"/>
      <c r="CB15" s="473"/>
      <c r="CC15" s="473"/>
      <c r="CD15" s="473"/>
      <c r="CE15" s="473"/>
      <c r="CF15" s="473"/>
      <c r="CG15" s="473"/>
      <c r="CH15" s="473"/>
      <c r="CI15" s="473"/>
      <c r="CJ15" s="473"/>
      <c r="CK15" s="473"/>
      <c r="CL15" s="473"/>
      <c r="CM15" s="473"/>
      <c r="CN15" s="473"/>
      <c r="CO15" s="473"/>
      <c r="CP15" s="473"/>
      <c r="CQ15" s="473"/>
      <c r="CR15" s="473"/>
      <c r="CS15" s="473"/>
      <c r="CT15" s="473"/>
      <c r="CU15" s="473"/>
      <c r="CV15" s="473"/>
      <c r="CW15" s="473"/>
      <c r="CX15" s="473"/>
      <c r="CY15" s="473"/>
      <c r="CZ15" s="473"/>
      <c r="DA15" s="473"/>
      <c r="DB15" s="473"/>
      <c r="DC15" s="473"/>
      <c r="DD15" s="473"/>
      <c r="DE15" s="473"/>
      <c r="DF15" s="473"/>
      <c r="DG15" s="473"/>
      <c r="DH15" s="473"/>
      <c r="DI15" s="473"/>
      <c r="DJ15" s="473"/>
      <c r="DK15" s="473"/>
      <c r="DL15" s="473"/>
      <c r="DM15" s="473"/>
      <c r="DN15" s="473"/>
      <c r="DO15" s="473"/>
      <c r="DP15" s="473"/>
      <c r="DQ15" s="473"/>
      <c r="DR15" s="473"/>
      <c r="DS15" s="473"/>
      <c r="DT15" s="473"/>
      <c r="DU15" s="473"/>
      <c r="DV15" s="473"/>
      <c r="DW15" s="473"/>
      <c r="DX15" s="473"/>
      <c r="DY15" s="473"/>
      <c r="DZ15" s="473"/>
      <c r="EA15" s="473"/>
      <c r="EB15" s="473"/>
      <c r="EC15" s="473"/>
      <c r="ED15" s="473"/>
      <c r="EE15" s="473"/>
      <c r="EF15" s="473"/>
      <c r="EG15" s="473"/>
      <c r="EH15" s="473"/>
      <c r="EI15" s="473"/>
      <c r="EJ15" s="473"/>
      <c r="EK15" s="473"/>
      <c r="EL15" s="473"/>
      <c r="EM15" s="473"/>
      <c r="EN15" s="473"/>
      <c r="EO15" s="473"/>
      <c r="EP15" s="473"/>
      <c r="EQ15" s="473"/>
      <c r="ER15" s="473"/>
      <c r="ES15" s="473"/>
      <c r="ET15" s="473"/>
      <c r="EU15" s="473"/>
      <c r="EV15" s="473"/>
      <c r="EW15" s="473"/>
      <c r="EX15" s="473"/>
      <c r="EY15" s="473"/>
      <c r="EZ15" s="473"/>
      <c r="FA15" s="473"/>
      <c r="FB15" s="473"/>
      <c r="FC15" s="473"/>
      <c r="FD15" s="473"/>
      <c r="FE15" s="473"/>
      <c r="FF15" s="473"/>
      <c r="FG15" s="473"/>
      <c r="FH15" s="473"/>
      <c r="FI15" s="473"/>
      <c r="FJ15" s="473"/>
      <c r="FK15" s="473"/>
      <c r="FL15" s="473"/>
      <c r="FM15" s="473"/>
      <c r="FN15" s="473"/>
      <c r="FO15" s="473"/>
      <c r="FP15" s="473"/>
      <c r="FQ15" s="473"/>
      <c r="FR15" s="473"/>
      <c r="FS15" s="473"/>
      <c r="FT15" s="473"/>
      <c r="FU15" s="473"/>
      <c r="FV15" s="473"/>
      <c r="FW15" s="473"/>
      <c r="FX15" s="473"/>
      <c r="FY15" s="473"/>
      <c r="FZ15" s="473"/>
      <c r="GA15" s="473"/>
      <c r="GB15" s="473"/>
      <c r="GC15" s="473"/>
      <c r="GD15" s="473"/>
      <c r="GE15" s="473"/>
      <c r="GF15" s="473"/>
      <c r="GG15" s="473"/>
      <c r="GH15" s="473"/>
      <c r="GI15" s="473"/>
      <c r="GJ15" s="473"/>
      <c r="GK15" s="473"/>
      <c r="GL15" s="473"/>
      <c r="GM15" s="473"/>
      <c r="GN15" s="473"/>
      <c r="GO15" s="473"/>
      <c r="GP15" s="473"/>
      <c r="GQ15" s="473"/>
      <c r="GR15" s="473"/>
      <c r="GS15" s="473"/>
      <c r="GT15" s="473"/>
      <c r="GU15" s="473"/>
      <c r="GV15" s="473"/>
      <c r="GW15" s="473"/>
      <c r="GX15" s="473"/>
      <c r="GY15" s="473"/>
      <c r="GZ15" s="473"/>
      <c r="HA15" s="473"/>
      <c r="HB15" s="473"/>
      <c r="HC15" s="473"/>
      <c r="HD15" s="473"/>
      <c r="HE15" s="473"/>
      <c r="HF15" s="473"/>
      <c r="HG15" s="473"/>
      <c r="HH15" s="473"/>
      <c r="HI15" s="473"/>
      <c r="HJ15" s="473"/>
      <c r="HK15" s="473"/>
      <c r="HL15" s="473"/>
      <c r="HM15" s="473"/>
      <c r="HN15" s="473"/>
      <c r="HO15" s="473"/>
      <c r="HP15" s="473"/>
      <c r="HQ15" s="473"/>
      <c r="HR15" s="473"/>
      <c r="HS15" s="473"/>
      <c r="HT15" s="473"/>
      <c r="HU15" s="473"/>
      <c r="HV15" s="473"/>
      <c r="HW15" s="473"/>
      <c r="HX15" s="473"/>
      <c r="HY15" s="473"/>
      <c r="HZ15" s="473"/>
      <c r="IA15" s="473"/>
      <c r="IB15" s="473"/>
      <c r="IC15" s="473"/>
      <c r="ID15" s="473"/>
      <c r="IE15" s="473"/>
      <c r="IF15" s="473"/>
      <c r="IG15" s="473"/>
      <c r="IH15" s="473"/>
      <c r="II15" s="473"/>
      <c r="IJ15" s="473"/>
      <c r="IK15" s="473"/>
      <c r="IL15" s="473"/>
      <c r="IM15" s="473"/>
      <c r="IN15" s="473"/>
      <c r="IO15" s="473"/>
      <c r="IP15" s="473"/>
      <c r="IQ15" s="473"/>
      <c r="IR15" s="473"/>
      <c r="IS15" s="473"/>
      <c r="IT15" s="473"/>
      <c r="IU15" s="473"/>
      <c r="IV15" s="473"/>
    </row>
    <row r="16" spans="1:256" ht="26.4" x14ac:dyDescent="0.25">
      <c r="A16" s="506">
        <v>3</v>
      </c>
      <c r="B16" s="665" t="s">
        <v>509</v>
      </c>
      <c r="C16" s="666">
        <f>SUM(C17:C22)</f>
        <v>0</v>
      </c>
      <c r="D16" s="666"/>
      <c r="E16" s="666">
        <f>SUM(E17:E22)</f>
        <v>0</v>
      </c>
      <c r="F16" s="473"/>
      <c r="G16" s="473"/>
      <c r="H16" s="473"/>
      <c r="I16" s="473"/>
      <c r="J16" s="824">
        <f t="shared" ref="J16:BR16" si="1">SUM(J17:J22)</f>
        <v>0</v>
      </c>
      <c r="K16" s="824">
        <f t="shared" si="1"/>
        <v>0</v>
      </c>
      <c r="L16" s="824">
        <f t="shared" si="1"/>
        <v>0</v>
      </c>
      <c r="M16" s="824">
        <f t="shared" si="1"/>
        <v>0</v>
      </c>
      <c r="N16" s="824">
        <f t="shared" si="1"/>
        <v>0</v>
      </c>
      <c r="O16" s="824">
        <f t="shared" si="1"/>
        <v>0</v>
      </c>
      <c r="P16" s="824">
        <f t="shared" si="1"/>
        <v>0</v>
      </c>
      <c r="Q16" s="824">
        <f t="shared" si="1"/>
        <v>0</v>
      </c>
      <c r="R16" s="824">
        <f t="shared" si="1"/>
        <v>0</v>
      </c>
      <c r="S16" s="824">
        <f t="shared" si="1"/>
        <v>0</v>
      </c>
      <c r="T16" s="824">
        <f t="shared" si="1"/>
        <v>0</v>
      </c>
      <c r="U16" s="824">
        <f t="shared" si="1"/>
        <v>0</v>
      </c>
      <c r="V16" s="824">
        <f t="shared" si="1"/>
        <v>0</v>
      </c>
      <c r="W16" s="824">
        <f t="shared" si="1"/>
        <v>0</v>
      </c>
      <c r="X16" s="824">
        <f t="shared" si="1"/>
        <v>0</v>
      </c>
      <c r="Y16" s="824">
        <f t="shared" si="1"/>
        <v>0</v>
      </c>
      <c r="Z16" s="824">
        <f t="shared" si="1"/>
        <v>0</v>
      </c>
      <c r="AA16" s="824">
        <f t="shared" si="1"/>
        <v>0</v>
      </c>
      <c r="AB16" s="824">
        <f t="shared" si="1"/>
        <v>0</v>
      </c>
      <c r="AC16" s="824">
        <f t="shared" si="1"/>
        <v>0</v>
      </c>
      <c r="AD16" s="824">
        <f t="shared" si="1"/>
        <v>0</v>
      </c>
      <c r="AE16" s="824">
        <f t="shared" si="1"/>
        <v>0</v>
      </c>
      <c r="AF16" s="824">
        <f t="shared" si="1"/>
        <v>0</v>
      </c>
      <c r="AG16" s="824">
        <f t="shared" si="1"/>
        <v>0</v>
      </c>
      <c r="AH16" s="824">
        <f t="shared" si="1"/>
        <v>0</v>
      </c>
      <c r="AI16" s="824">
        <f t="shared" si="1"/>
        <v>0</v>
      </c>
      <c r="AJ16" s="824">
        <f t="shared" si="1"/>
        <v>0</v>
      </c>
      <c r="AK16" s="824">
        <f t="shared" si="1"/>
        <v>0</v>
      </c>
      <c r="AL16" s="824">
        <f t="shared" si="1"/>
        <v>0</v>
      </c>
      <c r="AM16" s="824">
        <f t="shared" si="1"/>
        <v>0</v>
      </c>
      <c r="AN16" s="824">
        <f t="shared" si="1"/>
        <v>0</v>
      </c>
      <c r="AO16" s="824">
        <f t="shared" si="1"/>
        <v>0</v>
      </c>
      <c r="AP16" s="824">
        <f t="shared" si="1"/>
        <v>0</v>
      </c>
      <c r="AQ16" s="824">
        <f t="shared" si="1"/>
        <v>0</v>
      </c>
      <c r="AR16" s="824">
        <f t="shared" si="1"/>
        <v>0</v>
      </c>
      <c r="AS16" s="824">
        <f t="shared" si="1"/>
        <v>0</v>
      </c>
      <c r="AT16" s="824">
        <f t="shared" si="1"/>
        <v>0</v>
      </c>
      <c r="AU16" s="824">
        <f t="shared" si="1"/>
        <v>0</v>
      </c>
      <c r="AV16" s="824">
        <f t="shared" si="1"/>
        <v>0</v>
      </c>
      <c r="AW16" s="824">
        <f t="shared" si="1"/>
        <v>0</v>
      </c>
      <c r="AX16" s="824">
        <f t="shared" si="1"/>
        <v>0</v>
      </c>
      <c r="AY16" s="824">
        <f t="shared" si="1"/>
        <v>0</v>
      </c>
      <c r="AZ16" s="824">
        <f t="shared" si="1"/>
        <v>0</v>
      </c>
      <c r="BA16" s="824">
        <f t="shared" si="1"/>
        <v>0</v>
      </c>
      <c r="BB16" s="824">
        <f t="shared" si="1"/>
        <v>0</v>
      </c>
      <c r="BC16" s="824">
        <f t="shared" si="1"/>
        <v>0</v>
      </c>
      <c r="BD16" s="824">
        <f t="shared" si="1"/>
        <v>0</v>
      </c>
      <c r="BE16" s="824">
        <f t="shared" si="1"/>
        <v>0</v>
      </c>
      <c r="BF16" s="824">
        <f t="shared" si="1"/>
        <v>0</v>
      </c>
      <c r="BG16" s="824">
        <f t="shared" si="1"/>
        <v>0</v>
      </c>
      <c r="BH16" s="824">
        <f t="shared" si="1"/>
        <v>0</v>
      </c>
      <c r="BI16" s="824">
        <f t="shared" si="1"/>
        <v>0</v>
      </c>
      <c r="BJ16" s="824">
        <f t="shared" si="1"/>
        <v>0</v>
      </c>
      <c r="BK16" s="824">
        <f t="shared" si="1"/>
        <v>0</v>
      </c>
      <c r="BL16" s="824">
        <f t="shared" si="1"/>
        <v>0</v>
      </c>
      <c r="BM16" s="824">
        <f t="shared" si="1"/>
        <v>0</v>
      </c>
      <c r="BN16" s="824">
        <f t="shared" si="1"/>
        <v>0</v>
      </c>
      <c r="BO16" s="824">
        <f t="shared" si="1"/>
        <v>0</v>
      </c>
      <c r="BP16" s="824">
        <f t="shared" si="1"/>
        <v>0</v>
      </c>
      <c r="BQ16" s="824">
        <f t="shared" si="1"/>
        <v>0</v>
      </c>
      <c r="BR16" s="824">
        <f t="shared" si="1"/>
        <v>0</v>
      </c>
      <c r="BS16" s="824">
        <f t="shared" ref="BS16:ED16" si="2">SUM(BS17:BS22)</f>
        <v>0</v>
      </c>
      <c r="BT16" s="824">
        <f t="shared" si="2"/>
        <v>0</v>
      </c>
      <c r="BU16" s="824">
        <f t="shared" si="2"/>
        <v>0</v>
      </c>
      <c r="BV16" s="824">
        <f t="shared" si="2"/>
        <v>0</v>
      </c>
      <c r="BW16" s="824">
        <f t="shared" si="2"/>
        <v>0</v>
      </c>
      <c r="BX16" s="824">
        <f t="shared" si="2"/>
        <v>0</v>
      </c>
      <c r="BY16" s="824">
        <f t="shared" si="2"/>
        <v>0</v>
      </c>
      <c r="BZ16" s="824">
        <f t="shared" si="2"/>
        <v>0</v>
      </c>
      <c r="CA16" s="824">
        <f t="shared" si="2"/>
        <v>0</v>
      </c>
      <c r="CB16" s="824">
        <f t="shared" si="2"/>
        <v>0</v>
      </c>
      <c r="CC16" s="824">
        <f t="shared" si="2"/>
        <v>0</v>
      </c>
      <c r="CD16" s="824">
        <f t="shared" si="2"/>
        <v>0</v>
      </c>
      <c r="CE16" s="824">
        <f t="shared" si="2"/>
        <v>0</v>
      </c>
      <c r="CF16" s="824">
        <f t="shared" si="2"/>
        <v>0</v>
      </c>
      <c r="CG16" s="824">
        <f t="shared" si="2"/>
        <v>0</v>
      </c>
      <c r="CH16" s="824">
        <f t="shared" si="2"/>
        <v>0</v>
      </c>
      <c r="CI16" s="824">
        <f t="shared" si="2"/>
        <v>0</v>
      </c>
      <c r="CJ16" s="824">
        <f t="shared" si="2"/>
        <v>0</v>
      </c>
      <c r="CK16" s="824">
        <f t="shared" si="2"/>
        <v>0</v>
      </c>
      <c r="CL16" s="824">
        <f t="shared" si="2"/>
        <v>0</v>
      </c>
      <c r="CM16" s="824">
        <f t="shared" si="2"/>
        <v>0</v>
      </c>
      <c r="CN16" s="824">
        <f t="shared" si="2"/>
        <v>0</v>
      </c>
      <c r="CO16" s="824">
        <f t="shared" si="2"/>
        <v>0</v>
      </c>
      <c r="CP16" s="824">
        <f t="shared" si="2"/>
        <v>0</v>
      </c>
      <c r="CQ16" s="824">
        <f t="shared" si="2"/>
        <v>0</v>
      </c>
      <c r="CR16" s="824">
        <f t="shared" si="2"/>
        <v>0</v>
      </c>
      <c r="CS16" s="824">
        <f t="shared" si="2"/>
        <v>0</v>
      </c>
      <c r="CT16" s="824">
        <f t="shared" si="2"/>
        <v>0</v>
      </c>
      <c r="CU16" s="824">
        <f t="shared" si="2"/>
        <v>0</v>
      </c>
      <c r="CV16" s="824">
        <f t="shared" si="2"/>
        <v>0</v>
      </c>
      <c r="CW16" s="824">
        <f t="shared" si="2"/>
        <v>0</v>
      </c>
      <c r="CX16" s="824">
        <f t="shared" si="2"/>
        <v>0</v>
      </c>
      <c r="CY16" s="824">
        <f t="shared" si="2"/>
        <v>0</v>
      </c>
      <c r="CZ16" s="824">
        <f t="shared" si="2"/>
        <v>0</v>
      </c>
      <c r="DA16" s="824">
        <f t="shared" si="2"/>
        <v>0</v>
      </c>
      <c r="DB16" s="824">
        <f t="shared" si="2"/>
        <v>0</v>
      </c>
      <c r="DC16" s="824">
        <f t="shared" si="2"/>
        <v>0</v>
      </c>
      <c r="DD16" s="824">
        <f t="shared" si="2"/>
        <v>0</v>
      </c>
      <c r="DE16" s="824">
        <f t="shared" si="2"/>
        <v>0</v>
      </c>
      <c r="DF16" s="824">
        <f t="shared" si="2"/>
        <v>0</v>
      </c>
      <c r="DG16" s="824">
        <f t="shared" si="2"/>
        <v>0</v>
      </c>
      <c r="DH16" s="824">
        <f t="shared" si="2"/>
        <v>0</v>
      </c>
      <c r="DI16" s="824">
        <f t="shared" si="2"/>
        <v>0</v>
      </c>
      <c r="DJ16" s="824">
        <f t="shared" si="2"/>
        <v>0</v>
      </c>
      <c r="DK16" s="824">
        <f t="shared" si="2"/>
        <v>0</v>
      </c>
      <c r="DL16" s="824">
        <f t="shared" si="2"/>
        <v>0</v>
      </c>
      <c r="DM16" s="824">
        <f t="shared" si="2"/>
        <v>0</v>
      </c>
      <c r="DN16" s="824">
        <f t="shared" si="2"/>
        <v>0</v>
      </c>
      <c r="DO16" s="824">
        <f t="shared" si="2"/>
        <v>0</v>
      </c>
      <c r="DP16" s="824">
        <f t="shared" si="2"/>
        <v>0</v>
      </c>
      <c r="DQ16" s="824">
        <f t="shared" si="2"/>
        <v>0</v>
      </c>
      <c r="DR16" s="824">
        <f t="shared" si="2"/>
        <v>0</v>
      </c>
      <c r="DS16" s="824">
        <f t="shared" si="2"/>
        <v>0</v>
      </c>
      <c r="DT16" s="824">
        <f t="shared" si="2"/>
        <v>0</v>
      </c>
      <c r="DU16" s="824">
        <f t="shared" si="2"/>
        <v>0</v>
      </c>
      <c r="DV16" s="824">
        <f t="shared" si="2"/>
        <v>0</v>
      </c>
      <c r="DW16" s="824">
        <f t="shared" si="2"/>
        <v>0</v>
      </c>
      <c r="DX16" s="824">
        <f t="shared" si="2"/>
        <v>0</v>
      </c>
      <c r="DY16" s="824">
        <f t="shared" si="2"/>
        <v>0</v>
      </c>
      <c r="DZ16" s="824">
        <f t="shared" si="2"/>
        <v>0</v>
      </c>
      <c r="EA16" s="824">
        <f t="shared" si="2"/>
        <v>0</v>
      </c>
      <c r="EB16" s="824">
        <f t="shared" si="2"/>
        <v>0</v>
      </c>
      <c r="EC16" s="824">
        <f t="shared" si="2"/>
        <v>0</v>
      </c>
      <c r="ED16" s="824">
        <f t="shared" si="2"/>
        <v>0</v>
      </c>
      <c r="EE16" s="824">
        <f t="shared" ref="EE16:GP16" si="3">SUM(EE17:EE22)</f>
        <v>0</v>
      </c>
      <c r="EF16" s="824">
        <f t="shared" si="3"/>
        <v>0</v>
      </c>
      <c r="EG16" s="824">
        <f t="shared" si="3"/>
        <v>0</v>
      </c>
      <c r="EH16" s="824">
        <f t="shared" si="3"/>
        <v>0</v>
      </c>
      <c r="EI16" s="824">
        <f t="shared" si="3"/>
        <v>0</v>
      </c>
      <c r="EJ16" s="824">
        <f t="shared" si="3"/>
        <v>0</v>
      </c>
      <c r="EK16" s="824">
        <f t="shared" si="3"/>
        <v>0</v>
      </c>
      <c r="EL16" s="824">
        <f t="shared" si="3"/>
        <v>0</v>
      </c>
      <c r="EM16" s="824">
        <f t="shared" si="3"/>
        <v>0</v>
      </c>
      <c r="EN16" s="824">
        <f t="shared" si="3"/>
        <v>0</v>
      </c>
      <c r="EO16" s="824">
        <f t="shared" si="3"/>
        <v>0</v>
      </c>
      <c r="EP16" s="824">
        <f t="shared" si="3"/>
        <v>0</v>
      </c>
      <c r="EQ16" s="824">
        <f t="shared" si="3"/>
        <v>0</v>
      </c>
      <c r="ER16" s="824">
        <f t="shared" si="3"/>
        <v>0</v>
      </c>
      <c r="ES16" s="824">
        <f t="shared" si="3"/>
        <v>0</v>
      </c>
      <c r="ET16" s="824">
        <f t="shared" si="3"/>
        <v>0</v>
      </c>
      <c r="EU16" s="824">
        <f t="shared" si="3"/>
        <v>0</v>
      </c>
      <c r="EV16" s="824">
        <f t="shared" si="3"/>
        <v>0</v>
      </c>
      <c r="EW16" s="824">
        <f t="shared" si="3"/>
        <v>0</v>
      </c>
      <c r="EX16" s="824">
        <f t="shared" si="3"/>
        <v>0</v>
      </c>
      <c r="EY16" s="824">
        <f t="shared" si="3"/>
        <v>0</v>
      </c>
      <c r="EZ16" s="824">
        <f t="shared" si="3"/>
        <v>0</v>
      </c>
      <c r="FA16" s="824">
        <f t="shared" si="3"/>
        <v>0</v>
      </c>
      <c r="FB16" s="824">
        <f t="shared" si="3"/>
        <v>0</v>
      </c>
      <c r="FC16" s="824">
        <f t="shared" si="3"/>
        <v>0</v>
      </c>
      <c r="FD16" s="824">
        <f t="shared" si="3"/>
        <v>0</v>
      </c>
      <c r="FE16" s="824">
        <f t="shared" si="3"/>
        <v>0</v>
      </c>
      <c r="FF16" s="824">
        <f t="shared" si="3"/>
        <v>0</v>
      </c>
      <c r="FG16" s="824">
        <f t="shared" si="3"/>
        <v>0</v>
      </c>
      <c r="FH16" s="824">
        <f t="shared" si="3"/>
        <v>0</v>
      </c>
      <c r="FI16" s="824">
        <f t="shared" si="3"/>
        <v>0</v>
      </c>
      <c r="FJ16" s="824">
        <f t="shared" si="3"/>
        <v>0</v>
      </c>
      <c r="FK16" s="824">
        <f t="shared" si="3"/>
        <v>0</v>
      </c>
      <c r="FL16" s="824">
        <f t="shared" si="3"/>
        <v>0</v>
      </c>
      <c r="FM16" s="824">
        <f t="shared" si="3"/>
        <v>0</v>
      </c>
      <c r="FN16" s="824">
        <f t="shared" si="3"/>
        <v>0</v>
      </c>
      <c r="FO16" s="824">
        <f t="shared" si="3"/>
        <v>0</v>
      </c>
      <c r="FP16" s="824">
        <f t="shared" si="3"/>
        <v>0</v>
      </c>
      <c r="FQ16" s="824">
        <f t="shared" si="3"/>
        <v>0</v>
      </c>
      <c r="FR16" s="824">
        <f t="shared" si="3"/>
        <v>0</v>
      </c>
      <c r="FS16" s="824">
        <f t="shared" si="3"/>
        <v>0</v>
      </c>
      <c r="FT16" s="824">
        <f t="shared" si="3"/>
        <v>0</v>
      </c>
      <c r="FU16" s="824">
        <f t="shared" si="3"/>
        <v>0</v>
      </c>
      <c r="FV16" s="824">
        <f t="shared" si="3"/>
        <v>0</v>
      </c>
      <c r="FW16" s="824">
        <f t="shared" si="3"/>
        <v>0</v>
      </c>
      <c r="FX16" s="824">
        <f t="shared" si="3"/>
        <v>0</v>
      </c>
      <c r="FY16" s="824">
        <f t="shared" si="3"/>
        <v>0</v>
      </c>
      <c r="FZ16" s="824">
        <f t="shared" si="3"/>
        <v>0</v>
      </c>
      <c r="GA16" s="824">
        <f t="shared" si="3"/>
        <v>0</v>
      </c>
      <c r="GB16" s="824">
        <f t="shared" si="3"/>
        <v>0</v>
      </c>
      <c r="GC16" s="824">
        <f t="shared" si="3"/>
        <v>0</v>
      </c>
      <c r="GD16" s="824">
        <f t="shared" si="3"/>
        <v>0</v>
      </c>
      <c r="GE16" s="824">
        <f t="shared" si="3"/>
        <v>0</v>
      </c>
      <c r="GF16" s="824">
        <f t="shared" si="3"/>
        <v>0</v>
      </c>
      <c r="GG16" s="824">
        <f t="shared" si="3"/>
        <v>0</v>
      </c>
      <c r="GH16" s="824">
        <f t="shared" si="3"/>
        <v>0</v>
      </c>
      <c r="GI16" s="824">
        <f t="shared" si="3"/>
        <v>0</v>
      </c>
      <c r="GJ16" s="824">
        <f t="shared" si="3"/>
        <v>0</v>
      </c>
      <c r="GK16" s="824">
        <f t="shared" si="3"/>
        <v>0</v>
      </c>
      <c r="GL16" s="824">
        <f t="shared" si="3"/>
        <v>0</v>
      </c>
      <c r="GM16" s="824">
        <f t="shared" si="3"/>
        <v>0</v>
      </c>
      <c r="GN16" s="824">
        <f t="shared" si="3"/>
        <v>0</v>
      </c>
      <c r="GO16" s="824">
        <f t="shared" si="3"/>
        <v>0</v>
      </c>
      <c r="GP16" s="824">
        <f t="shared" si="3"/>
        <v>0</v>
      </c>
      <c r="GQ16" s="824">
        <f t="shared" ref="GQ16:IV16" si="4">SUM(GQ17:GQ22)</f>
        <v>0</v>
      </c>
      <c r="GR16" s="824">
        <f t="shared" si="4"/>
        <v>0</v>
      </c>
      <c r="GS16" s="824">
        <f t="shared" si="4"/>
        <v>0</v>
      </c>
      <c r="GT16" s="824">
        <f t="shared" si="4"/>
        <v>0</v>
      </c>
      <c r="GU16" s="824">
        <f t="shared" si="4"/>
        <v>0</v>
      </c>
      <c r="GV16" s="824">
        <f t="shared" si="4"/>
        <v>0</v>
      </c>
      <c r="GW16" s="824">
        <f t="shared" si="4"/>
        <v>0</v>
      </c>
      <c r="GX16" s="824">
        <f t="shared" si="4"/>
        <v>0</v>
      </c>
      <c r="GY16" s="824">
        <f t="shared" si="4"/>
        <v>0</v>
      </c>
      <c r="GZ16" s="824">
        <f t="shared" si="4"/>
        <v>0</v>
      </c>
      <c r="HA16" s="824">
        <f t="shared" si="4"/>
        <v>0</v>
      </c>
      <c r="HB16" s="824">
        <f t="shared" si="4"/>
        <v>0</v>
      </c>
      <c r="HC16" s="824">
        <f t="shared" si="4"/>
        <v>0</v>
      </c>
      <c r="HD16" s="824">
        <f t="shared" si="4"/>
        <v>0</v>
      </c>
      <c r="HE16" s="824">
        <f t="shared" si="4"/>
        <v>0</v>
      </c>
      <c r="HF16" s="824">
        <f t="shared" si="4"/>
        <v>0</v>
      </c>
      <c r="HG16" s="824">
        <f t="shared" si="4"/>
        <v>0</v>
      </c>
      <c r="HH16" s="824">
        <f t="shared" si="4"/>
        <v>0</v>
      </c>
      <c r="HI16" s="824">
        <f t="shared" si="4"/>
        <v>0</v>
      </c>
      <c r="HJ16" s="824">
        <f t="shared" si="4"/>
        <v>0</v>
      </c>
      <c r="HK16" s="824">
        <f t="shared" si="4"/>
        <v>0</v>
      </c>
      <c r="HL16" s="824">
        <f t="shared" si="4"/>
        <v>0</v>
      </c>
      <c r="HM16" s="824">
        <f t="shared" si="4"/>
        <v>0</v>
      </c>
      <c r="HN16" s="824">
        <f t="shared" si="4"/>
        <v>0</v>
      </c>
      <c r="HO16" s="824">
        <f t="shared" si="4"/>
        <v>0</v>
      </c>
      <c r="HP16" s="824">
        <f t="shared" si="4"/>
        <v>0</v>
      </c>
      <c r="HQ16" s="824">
        <f t="shared" si="4"/>
        <v>0</v>
      </c>
      <c r="HR16" s="824">
        <f t="shared" si="4"/>
        <v>0</v>
      </c>
      <c r="HS16" s="824">
        <f t="shared" si="4"/>
        <v>0</v>
      </c>
      <c r="HT16" s="824">
        <f t="shared" si="4"/>
        <v>0</v>
      </c>
      <c r="HU16" s="824">
        <f t="shared" si="4"/>
        <v>0</v>
      </c>
      <c r="HV16" s="824">
        <f t="shared" si="4"/>
        <v>0</v>
      </c>
      <c r="HW16" s="824">
        <f t="shared" si="4"/>
        <v>0</v>
      </c>
      <c r="HX16" s="824">
        <f t="shared" si="4"/>
        <v>0</v>
      </c>
      <c r="HY16" s="824">
        <f t="shared" si="4"/>
        <v>0</v>
      </c>
      <c r="HZ16" s="824">
        <f t="shared" si="4"/>
        <v>0</v>
      </c>
      <c r="IA16" s="824">
        <f t="shared" si="4"/>
        <v>0</v>
      </c>
      <c r="IB16" s="824">
        <f t="shared" si="4"/>
        <v>0</v>
      </c>
      <c r="IC16" s="824">
        <f t="shared" si="4"/>
        <v>0</v>
      </c>
      <c r="ID16" s="824">
        <f t="shared" si="4"/>
        <v>0</v>
      </c>
      <c r="IE16" s="824">
        <f t="shared" si="4"/>
        <v>0</v>
      </c>
      <c r="IF16" s="824">
        <f t="shared" si="4"/>
        <v>0</v>
      </c>
      <c r="IG16" s="824">
        <f t="shared" si="4"/>
        <v>0</v>
      </c>
      <c r="IH16" s="824">
        <f t="shared" si="4"/>
        <v>0</v>
      </c>
      <c r="II16" s="824">
        <f t="shared" si="4"/>
        <v>0</v>
      </c>
      <c r="IJ16" s="824">
        <f t="shared" si="4"/>
        <v>0</v>
      </c>
      <c r="IK16" s="824">
        <f t="shared" si="4"/>
        <v>0</v>
      </c>
      <c r="IL16" s="824">
        <f t="shared" si="4"/>
        <v>0</v>
      </c>
      <c r="IM16" s="824">
        <f t="shared" si="4"/>
        <v>0</v>
      </c>
      <c r="IN16" s="824">
        <f t="shared" si="4"/>
        <v>0</v>
      </c>
      <c r="IO16" s="824">
        <f t="shared" si="4"/>
        <v>0</v>
      </c>
      <c r="IP16" s="824">
        <f t="shared" si="4"/>
        <v>0</v>
      </c>
      <c r="IQ16" s="824">
        <f t="shared" si="4"/>
        <v>0</v>
      </c>
      <c r="IR16" s="824">
        <f t="shared" si="4"/>
        <v>0</v>
      </c>
      <c r="IS16" s="824">
        <f t="shared" si="4"/>
        <v>0</v>
      </c>
      <c r="IT16" s="824">
        <f t="shared" si="4"/>
        <v>0</v>
      </c>
      <c r="IU16" s="824">
        <f t="shared" si="4"/>
        <v>0</v>
      </c>
      <c r="IV16" s="824">
        <f t="shared" si="4"/>
        <v>0</v>
      </c>
    </row>
    <row r="17" spans="1:256" x14ac:dyDescent="0.25">
      <c r="A17" s="506"/>
      <c r="B17" s="119" t="s">
        <v>505</v>
      </c>
      <c r="C17" s="633">
        <f>'Table 2B - Reinsurance'!C29</f>
        <v>0</v>
      </c>
      <c r="D17" s="823">
        <v>0</v>
      </c>
      <c r="E17" s="633">
        <f>D17*MAX(0,C17)</f>
        <v>0</v>
      </c>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73"/>
      <c r="DV17" s="473"/>
      <c r="DW17" s="473"/>
      <c r="DX17" s="473"/>
      <c r="DY17" s="473"/>
      <c r="DZ17" s="473"/>
      <c r="EA17" s="473"/>
      <c r="EB17" s="473"/>
      <c r="EC17" s="473"/>
      <c r="ED17" s="473"/>
      <c r="EE17" s="473"/>
      <c r="EF17" s="473"/>
      <c r="EG17" s="473"/>
      <c r="EH17" s="473"/>
      <c r="EI17" s="473"/>
      <c r="EJ17" s="473"/>
      <c r="EK17" s="473"/>
      <c r="EL17" s="473"/>
      <c r="EM17" s="473"/>
      <c r="EN17" s="473"/>
      <c r="EO17" s="473"/>
      <c r="EP17" s="473"/>
      <c r="EQ17" s="473"/>
      <c r="ER17" s="473"/>
      <c r="ES17" s="473"/>
      <c r="ET17" s="473"/>
      <c r="EU17" s="473"/>
      <c r="EV17" s="473"/>
      <c r="EW17" s="473"/>
      <c r="EX17" s="473"/>
      <c r="EY17" s="473"/>
      <c r="EZ17" s="473"/>
      <c r="FA17" s="473"/>
      <c r="FB17" s="473"/>
      <c r="FC17" s="473"/>
      <c r="FD17" s="473"/>
      <c r="FE17" s="473"/>
      <c r="FF17" s="473"/>
      <c r="FG17" s="473"/>
      <c r="FH17" s="473"/>
      <c r="FI17" s="473"/>
      <c r="FJ17" s="473"/>
      <c r="FK17" s="473"/>
      <c r="FL17" s="473"/>
      <c r="FM17" s="473"/>
      <c r="FN17" s="473"/>
      <c r="FO17" s="473"/>
      <c r="FP17" s="473"/>
      <c r="FQ17" s="473"/>
      <c r="FR17" s="473"/>
      <c r="FS17" s="473"/>
      <c r="FT17" s="473"/>
      <c r="FU17" s="473"/>
      <c r="FV17" s="473"/>
      <c r="FW17" s="473"/>
      <c r="FX17" s="473"/>
      <c r="FY17" s="473"/>
      <c r="FZ17" s="473"/>
      <c r="GA17" s="473"/>
      <c r="GB17" s="473"/>
      <c r="GC17" s="473"/>
      <c r="GD17" s="473"/>
      <c r="GE17" s="473"/>
      <c r="GF17" s="473"/>
      <c r="GG17" s="473"/>
      <c r="GH17" s="473"/>
      <c r="GI17" s="473"/>
      <c r="GJ17" s="473"/>
      <c r="GK17" s="473"/>
      <c r="GL17" s="473"/>
      <c r="GM17" s="473"/>
      <c r="GN17" s="473"/>
      <c r="GO17" s="473"/>
      <c r="GP17" s="473"/>
      <c r="GQ17" s="473"/>
      <c r="GR17" s="473"/>
      <c r="GS17" s="473"/>
      <c r="GT17" s="473"/>
      <c r="GU17" s="473"/>
      <c r="GV17" s="473"/>
      <c r="GW17" s="473"/>
      <c r="GX17" s="473"/>
      <c r="GY17" s="473"/>
      <c r="GZ17" s="473"/>
      <c r="HA17" s="473"/>
      <c r="HB17" s="473"/>
      <c r="HC17" s="473"/>
      <c r="HD17" s="473"/>
      <c r="HE17" s="473"/>
      <c r="HF17" s="473"/>
      <c r="HG17" s="473"/>
      <c r="HH17" s="473"/>
      <c r="HI17" s="473"/>
      <c r="HJ17" s="473"/>
      <c r="HK17" s="473"/>
      <c r="HL17" s="473"/>
      <c r="HM17" s="473"/>
      <c r="HN17" s="473"/>
      <c r="HO17" s="473"/>
      <c r="HP17" s="473"/>
      <c r="HQ17" s="473"/>
      <c r="HR17" s="473"/>
      <c r="HS17" s="473"/>
      <c r="HT17" s="473"/>
      <c r="HU17" s="473"/>
      <c r="HV17" s="473"/>
      <c r="HW17" s="473"/>
      <c r="HX17" s="473"/>
      <c r="HY17" s="473"/>
      <c r="HZ17" s="473"/>
      <c r="IA17" s="473"/>
      <c r="IB17" s="473"/>
      <c r="IC17" s="473"/>
      <c r="ID17" s="473"/>
      <c r="IE17" s="473"/>
      <c r="IF17" s="473"/>
      <c r="IG17" s="473"/>
      <c r="IH17" s="473"/>
      <c r="II17" s="473"/>
      <c r="IJ17" s="473"/>
      <c r="IK17" s="473"/>
      <c r="IL17" s="473"/>
      <c r="IM17" s="473"/>
      <c r="IN17" s="473"/>
      <c r="IO17" s="473"/>
      <c r="IP17" s="473"/>
      <c r="IQ17" s="473"/>
      <c r="IR17" s="473"/>
      <c r="IS17" s="473"/>
      <c r="IT17" s="473"/>
      <c r="IU17" s="473"/>
      <c r="IV17" s="473"/>
    </row>
    <row r="18" spans="1:256" x14ac:dyDescent="0.25">
      <c r="A18" s="506"/>
      <c r="B18" s="119" t="s">
        <v>226</v>
      </c>
      <c r="C18" s="633">
        <f>'Table 2B - Reinsurance'!C30</f>
        <v>0</v>
      </c>
      <c r="D18" s="823">
        <v>1.6E-2</v>
      </c>
      <c r="E18" s="633">
        <f t="shared" ref="E18:E29" si="5">D18*MAX(0,C18)</f>
        <v>0</v>
      </c>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73"/>
      <c r="DV18" s="473"/>
      <c r="DW18" s="473"/>
      <c r="DX18" s="473"/>
      <c r="DY18" s="473"/>
      <c r="DZ18" s="473"/>
      <c r="EA18" s="473"/>
      <c r="EB18" s="473"/>
      <c r="EC18" s="473"/>
      <c r="ED18" s="473"/>
      <c r="EE18" s="473"/>
      <c r="EF18" s="473"/>
      <c r="EG18" s="473"/>
      <c r="EH18" s="473"/>
      <c r="EI18" s="473"/>
      <c r="EJ18" s="473"/>
      <c r="EK18" s="473"/>
      <c r="EL18" s="473"/>
      <c r="EM18" s="473"/>
      <c r="EN18" s="473"/>
      <c r="EO18" s="473"/>
      <c r="EP18" s="473"/>
      <c r="EQ18" s="473"/>
      <c r="ER18" s="473"/>
      <c r="ES18" s="473"/>
      <c r="ET18" s="473"/>
      <c r="EU18" s="473"/>
      <c r="EV18" s="473"/>
      <c r="EW18" s="473"/>
      <c r="EX18" s="473"/>
      <c r="EY18" s="473"/>
      <c r="EZ18" s="473"/>
      <c r="FA18" s="473"/>
      <c r="FB18" s="473"/>
      <c r="FC18" s="473"/>
      <c r="FD18" s="473"/>
      <c r="FE18" s="473"/>
      <c r="FF18" s="473"/>
      <c r="FG18" s="473"/>
      <c r="FH18" s="473"/>
      <c r="FI18" s="473"/>
      <c r="FJ18" s="473"/>
      <c r="FK18" s="473"/>
      <c r="FL18" s="473"/>
      <c r="FM18" s="473"/>
      <c r="FN18" s="473"/>
      <c r="FO18" s="473"/>
      <c r="FP18" s="473"/>
      <c r="FQ18" s="473"/>
      <c r="FR18" s="473"/>
      <c r="FS18" s="473"/>
      <c r="FT18" s="473"/>
      <c r="FU18" s="473"/>
      <c r="FV18" s="473"/>
      <c r="FW18" s="473"/>
      <c r="FX18" s="473"/>
      <c r="FY18" s="473"/>
      <c r="FZ18" s="473"/>
      <c r="GA18" s="473"/>
      <c r="GB18" s="473"/>
      <c r="GC18" s="473"/>
      <c r="GD18" s="473"/>
      <c r="GE18" s="473"/>
      <c r="GF18" s="473"/>
      <c r="GG18" s="473"/>
      <c r="GH18" s="473"/>
      <c r="GI18" s="473"/>
      <c r="GJ18" s="473"/>
      <c r="GK18" s="473"/>
      <c r="GL18" s="473"/>
      <c r="GM18" s="473"/>
      <c r="GN18" s="473"/>
      <c r="GO18" s="473"/>
      <c r="GP18" s="473"/>
      <c r="GQ18" s="473"/>
      <c r="GR18" s="473"/>
      <c r="GS18" s="473"/>
      <c r="GT18" s="473"/>
      <c r="GU18" s="473"/>
      <c r="GV18" s="473"/>
      <c r="GW18" s="473"/>
      <c r="GX18" s="473"/>
      <c r="GY18" s="473"/>
      <c r="GZ18" s="473"/>
      <c r="HA18" s="473"/>
      <c r="HB18" s="473"/>
      <c r="HC18" s="473"/>
      <c r="HD18" s="473"/>
      <c r="HE18" s="473"/>
      <c r="HF18" s="473"/>
      <c r="HG18" s="473"/>
      <c r="HH18" s="473"/>
      <c r="HI18" s="473"/>
      <c r="HJ18" s="473"/>
      <c r="HK18" s="473"/>
      <c r="HL18" s="473"/>
      <c r="HM18" s="473"/>
      <c r="HN18" s="473"/>
      <c r="HO18" s="473"/>
      <c r="HP18" s="473"/>
      <c r="HQ18" s="473"/>
      <c r="HR18" s="473"/>
      <c r="HS18" s="473"/>
      <c r="HT18" s="473"/>
      <c r="HU18" s="473"/>
      <c r="HV18" s="473"/>
      <c r="HW18" s="473"/>
      <c r="HX18" s="473"/>
      <c r="HY18" s="473"/>
      <c r="HZ18" s="473"/>
      <c r="IA18" s="473"/>
      <c r="IB18" s="473"/>
      <c r="IC18" s="473"/>
      <c r="ID18" s="473"/>
      <c r="IE18" s="473"/>
      <c r="IF18" s="473"/>
      <c r="IG18" s="473"/>
      <c r="IH18" s="473"/>
      <c r="II18" s="473"/>
      <c r="IJ18" s="473"/>
      <c r="IK18" s="473"/>
      <c r="IL18" s="473"/>
      <c r="IM18" s="473"/>
      <c r="IN18" s="473"/>
      <c r="IO18" s="473"/>
      <c r="IP18" s="473"/>
      <c r="IQ18" s="473"/>
      <c r="IR18" s="473"/>
      <c r="IS18" s="473"/>
      <c r="IT18" s="473"/>
      <c r="IU18" s="473"/>
      <c r="IV18" s="473"/>
    </row>
    <row r="19" spans="1:256" x14ac:dyDescent="0.25">
      <c r="A19" s="506"/>
      <c r="B19" s="119" t="s">
        <v>208</v>
      </c>
      <c r="C19" s="633">
        <f>'Table 2B - Reinsurance'!C31</f>
        <v>0</v>
      </c>
      <c r="D19" s="823">
        <v>0.04</v>
      </c>
      <c r="E19" s="633">
        <f t="shared" si="5"/>
        <v>0</v>
      </c>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3"/>
      <c r="CG19" s="473"/>
      <c r="CH19" s="473"/>
      <c r="CI19" s="473"/>
      <c r="CJ19" s="473"/>
      <c r="CK19" s="473"/>
      <c r="CL19" s="473"/>
      <c r="CM19" s="473"/>
      <c r="CN19" s="473"/>
      <c r="CO19" s="473"/>
      <c r="CP19" s="473"/>
      <c r="CQ19" s="473"/>
      <c r="CR19" s="473"/>
      <c r="CS19" s="473"/>
      <c r="CT19" s="473"/>
      <c r="CU19" s="473"/>
      <c r="CV19" s="473"/>
      <c r="CW19" s="473"/>
      <c r="CX19" s="473"/>
      <c r="CY19" s="473"/>
      <c r="CZ19" s="473"/>
      <c r="DA19" s="473"/>
      <c r="DB19" s="473"/>
      <c r="DC19" s="473"/>
      <c r="DD19" s="473"/>
      <c r="DE19" s="473"/>
      <c r="DF19" s="473"/>
      <c r="DG19" s="473"/>
      <c r="DH19" s="473"/>
      <c r="DI19" s="473"/>
      <c r="DJ19" s="473"/>
      <c r="DK19" s="473"/>
      <c r="DL19" s="473"/>
      <c r="DM19" s="473"/>
      <c r="DN19" s="473"/>
      <c r="DO19" s="473"/>
      <c r="DP19" s="473"/>
      <c r="DQ19" s="473"/>
      <c r="DR19" s="473"/>
      <c r="DS19" s="473"/>
      <c r="DT19" s="473"/>
      <c r="DU19" s="473"/>
      <c r="DV19" s="473"/>
      <c r="DW19" s="473"/>
      <c r="DX19" s="473"/>
      <c r="DY19" s="473"/>
      <c r="DZ19" s="473"/>
      <c r="EA19" s="473"/>
      <c r="EB19" s="473"/>
      <c r="EC19" s="473"/>
      <c r="ED19" s="473"/>
      <c r="EE19" s="473"/>
      <c r="EF19" s="473"/>
      <c r="EG19" s="473"/>
      <c r="EH19" s="473"/>
      <c r="EI19" s="473"/>
      <c r="EJ19" s="473"/>
      <c r="EK19" s="473"/>
      <c r="EL19" s="473"/>
      <c r="EM19" s="473"/>
      <c r="EN19" s="473"/>
      <c r="EO19" s="473"/>
      <c r="EP19" s="473"/>
      <c r="EQ19" s="473"/>
      <c r="ER19" s="473"/>
      <c r="ES19" s="473"/>
      <c r="ET19" s="473"/>
      <c r="EU19" s="473"/>
      <c r="EV19" s="473"/>
      <c r="EW19" s="473"/>
      <c r="EX19" s="473"/>
      <c r="EY19" s="473"/>
      <c r="EZ19" s="473"/>
      <c r="FA19" s="473"/>
      <c r="FB19" s="473"/>
      <c r="FC19" s="473"/>
      <c r="FD19" s="473"/>
      <c r="FE19" s="473"/>
      <c r="FF19" s="473"/>
      <c r="FG19" s="473"/>
      <c r="FH19" s="473"/>
      <c r="FI19" s="473"/>
      <c r="FJ19" s="473"/>
      <c r="FK19" s="473"/>
      <c r="FL19" s="473"/>
      <c r="FM19" s="473"/>
      <c r="FN19" s="473"/>
      <c r="FO19" s="473"/>
      <c r="FP19" s="473"/>
      <c r="FQ19" s="473"/>
      <c r="FR19" s="473"/>
      <c r="FS19" s="473"/>
      <c r="FT19" s="473"/>
      <c r="FU19" s="473"/>
      <c r="FV19" s="473"/>
      <c r="FW19" s="473"/>
      <c r="FX19" s="473"/>
      <c r="FY19" s="473"/>
      <c r="FZ19" s="473"/>
      <c r="GA19" s="473"/>
      <c r="GB19" s="473"/>
      <c r="GC19" s="473"/>
      <c r="GD19" s="473"/>
      <c r="GE19" s="473"/>
      <c r="GF19" s="473"/>
      <c r="GG19" s="473"/>
      <c r="GH19" s="473"/>
      <c r="GI19" s="473"/>
      <c r="GJ19" s="473"/>
      <c r="GK19" s="473"/>
      <c r="GL19" s="473"/>
      <c r="GM19" s="473"/>
      <c r="GN19" s="473"/>
      <c r="GO19" s="473"/>
      <c r="GP19" s="473"/>
      <c r="GQ19" s="473"/>
      <c r="GR19" s="473"/>
      <c r="GS19" s="473"/>
      <c r="GT19" s="473"/>
      <c r="GU19" s="473"/>
      <c r="GV19" s="473"/>
      <c r="GW19" s="473"/>
      <c r="GX19" s="473"/>
      <c r="GY19" s="473"/>
      <c r="GZ19" s="473"/>
      <c r="HA19" s="473"/>
      <c r="HB19" s="473"/>
      <c r="HC19" s="473"/>
      <c r="HD19" s="473"/>
      <c r="HE19" s="473"/>
      <c r="HF19" s="473"/>
      <c r="HG19" s="473"/>
      <c r="HH19" s="473"/>
      <c r="HI19" s="473"/>
      <c r="HJ19" s="473"/>
      <c r="HK19" s="473"/>
      <c r="HL19" s="473"/>
      <c r="HM19" s="473"/>
      <c r="HN19" s="473"/>
      <c r="HO19" s="473"/>
      <c r="HP19" s="473"/>
      <c r="HQ19" s="473"/>
      <c r="HR19" s="473"/>
      <c r="HS19" s="473"/>
      <c r="HT19" s="473"/>
      <c r="HU19" s="473"/>
      <c r="HV19" s="473"/>
      <c r="HW19" s="473"/>
      <c r="HX19" s="473"/>
      <c r="HY19" s="473"/>
      <c r="HZ19" s="473"/>
      <c r="IA19" s="473"/>
      <c r="IB19" s="473"/>
      <c r="IC19" s="473"/>
      <c r="ID19" s="473"/>
      <c r="IE19" s="473"/>
      <c r="IF19" s="473"/>
      <c r="IG19" s="473"/>
      <c r="IH19" s="473"/>
      <c r="II19" s="473"/>
      <c r="IJ19" s="473"/>
      <c r="IK19" s="473"/>
      <c r="IL19" s="473"/>
      <c r="IM19" s="473"/>
      <c r="IN19" s="473"/>
      <c r="IO19" s="473"/>
      <c r="IP19" s="473"/>
      <c r="IQ19" s="473"/>
      <c r="IR19" s="473"/>
      <c r="IS19" s="473"/>
      <c r="IT19" s="473"/>
      <c r="IU19" s="473"/>
      <c r="IV19" s="473"/>
    </row>
    <row r="20" spans="1:256" x14ac:dyDescent="0.25">
      <c r="A20" s="506"/>
      <c r="B20" s="18" t="s">
        <v>209</v>
      </c>
      <c r="C20" s="633">
        <f>'Table 2B - Reinsurance'!C32</f>
        <v>0</v>
      </c>
      <c r="D20" s="823">
        <v>0.08</v>
      </c>
      <c r="E20" s="633">
        <f t="shared" si="5"/>
        <v>0</v>
      </c>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473"/>
      <c r="GM20" s="473"/>
      <c r="GN20" s="473"/>
      <c r="GO20" s="473"/>
      <c r="GP20" s="473"/>
      <c r="GQ20" s="473"/>
      <c r="GR20" s="473"/>
      <c r="GS20" s="473"/>
      <c r="GT20" s="473"/>
      <c r="GU20" s="473"/>
      <c r="GV20" s="473"/>
      <c r="GW20" s="473"/>
      <c r="GX20" s="473"/>
      <c r="GY20" s="473"/>
      <c r="GZ20" s="473"/>
      <c r="HA20" s="473"/>
      <c r="HB20" s="473"/>
      <c r="HC20" s="473"/>
      <c r="HD20" s="473"/>
      <c r="HE20" s="473"/>
      <c r="HF20" s="473"/>
      <c r="HG20" s="473"/>
      <c r="HH20" s="473"/>
      <c r="HI20" s="473"/>
      <c r="HJ20" s="473"/>
      <c r="HK20" s="473"/>
      <c r="HL20" s="473"/>
      <c r="HM20" s="473"/>
      <c r="HN20" s="473"/>
      <c r="HO20" s="473"/>
      <c r="HP20" s="473"/>
      <c r="HQ20" s="473"/>
      <c r="HR20" s="473"/>
      <c r="HS20" s="473"/>
      <c r="HT20" s="473"/>
      <c r="HU20" s="473"/>
      <c r="HV20" s="473"/>
      <c r="HW20" s="473"/>
      <c r="HX20" s="473"/>
      <c r="HY20" s="473"/>
      <c r="HZ20" s="473"/>
      <c r="IA20" s="473"/>
      <c r="IB20" s="473"/>
      <c r="IC20" s="473"/>
      <c r="ID20" s="473"/>
      <c r="IE20" s="473"/>
      <c r="IF20" s="473"/>
      <c r="IG20" s="473"/>
      <c r="IH20" s="473"/>
      <c r="II20" s="473"/>
      <c r="IJ20" s="473"/>
      <c r="IK20" s="473"/>
      <c r="IL20" s="473"/>
      <c r="IM20" s="473"/>
      <c r="IN20" s="473"/>
      <c r="IO20" s="473"/>
      <c r="IP20" s="473"/>
      <c r="IQ20" s="473"/>
      <c r="IR20" s="473"/>
      <c r="IS20" s="473"/>
      <c r="IT20" s="473"/>
      <c r="IU20" s="473"/>
      <c r="IV20" s="473"/>
    </row>
    <row r="21" spans="1:256" x14ac:dyDescent="0.25">
      <c r="A21" s="506"/>
      <c r="B21" s="18" t="s">
        <v>506</v>
      </c>
      <c r="C21" s="633">
        <f>'Table 2B - Reinsurance'!C33</f>
        <v>0</v>
      </c>
      <c r="D21" s="823">
        <v>0.12</v>
      </c>
      <c r="E21" s="633">
        <f t="shared" si="5"/>
        <v>0</v>
      </c>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473"/>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73"/>
      <c r="DV21" s="473"/>
      <c r="DW21" s="473"/>
      <c r="DX21" s="473"/>
      <c r="DY21" s="473"/>
      <c r="DZ21" s="473"/>
      <c r="EA21" s="473"/>
      <c r="EB21" s="473"/>
      <c r="EC21" s="473"/>
      <c r="ED21" s="473"/>
      <c r="EE21" s="473"/>
      <c r="EF21" s="473"/>
      <c r="EG21" s="473"/>
      <c r="EH21" s="473"/>
      <c r="EI21" s="473"/>
      <c r="EJ21" s="473"/>
      <c r="EK21" s="473"/>
      <c r="EL21" s="473"/>
      <c r="EM21" s="473"/>
      <c r="EN21" s="473"/>
      <c r="EO21" s="473"/>
      <c r="EP21" s="473"/>
      <c r="EQ21" s="473"/>
      <c r="ER21" s="473"/>
      <c r="ES21" s="473"/>
      <c r="ET21" s="473"/>
      <c r="EU21" s="473"/>
      <c r="EV21" s="473"/>
      <c r="EW21" s="473"/>
      <c r="EX21" s="473"/>
      <c r="EY21" s="473"/>
      <c r="EZ21" s="473"/>
      <c r="FA21" s="473"/>
      <c r="FB21" s="473"/>
      <c r="FC21" s="473"/>
      <c r="FD21" s="473"/>
      <c r="FE21" s="473"/>
      <c r="FF21" s="473"/>
      <c r="FG21" s="473"/>
      <c r="FH21" s="473"/>
      <c r="FI21" s="473"/>
      <c r="FJ21" s="473"/>
      <c r="FK21" s="473"/>
      <c r="FL21" s="473"/>
      <c r="FM21" s="473"/>
      <c r="FN21" s="473"/>
      <c r="FO21" s="473"/>
      <c r="FP21" s="473"/>
      <c r="FQ21" s="473"/>
      <c r="FR21" s="473"/>
      <c r="FS21" s="473"/>
      <c r="FT21" s="473"/>
      <c r="FU21" s="473"/>
      <c r="FV21" s="473"/>
      <c r="FW21" s="473"/>
      <c r="FX21" s="473"/>
      <c r="FY21" s="473"/>
      <c r="FZ21" s="473"/>
      <c r="GA21" s="473"/>
      <c r="GB21" s="473"/>
      <c r="GC21" s="473"/>
      <c r="GD21" s="473"/>
      <c r="GE21" s="473"/>
      <c r="GF21" s="473"/>
      <c r="GG21" s="473"/>
      <c r="GH21" s="473"/>
      <c r="GI21" s="473"/>
      <c r="GJ21" s="473"/>
      <c r="GK21" s="473"/>
      <c r="GL21" s="473"/>
      <c r="GM21" s="473"/>
      <c r="GN21" s="473"/>
      <c r="GO21" s="473"/>
      <c r="GP21" s="473"/>
      <c r="GQ21" s="473"/>
      <c r="GR21" s="473"/>
      <c r="GS21" s="473"/>
      <c r="GT21" s="473"/>
      <c r="GU21" s="473"/>
      <c r="GV21" s="473"/>
      <c r="GW21" s="473"/>
      <c r="GX21" s="473"/>
      <c r="GY21" s="473"/>
      <c r="GZ21" s="473"/>
      <c r="HA21" s="473"/>
      <c r="HB21" s="473"/>
      <c r="HC21" s="473"/>
      <c r="HD21" s="473"/>
      <c r="HE21" s="473"/>
      <c r="HF21" s="473"/>
      <c r="HG21" s="473"/>
      <c r="HH21" s="473"/>
      <c r="HI21" s="473"/>
      <c r="HJ21" s="473"/>
      <c r="HK21" s="473"/>
      <c r="HL21" s="473"/>
      <c r="HM21" s="473"/>
      <c r="HN21" s="473"/>
      <c r="HO21" s="473"/>
      <c r="HP21" s="473"/>
      <c r="HQ21" s="473"/>
      <c r="HR21" s="473"/>
      <c r="HS21" s="473"/>
      <c r="HT21" s="473"/>
      <c r="HU21" s="473"/>
      <c r="HV21" s="473"/>
      <c r="HW21" s="473"/>
      <c r="HX21" s="473"/>
      <c r="HY21" s="473"/>
      <c r="HZ21" s="473"/>
      <c r="IA21" s="473"/>
      <c r="IB21" s="473"/>
      <c r="IC21" s="473"/>
      <c r="ID21" s="473"/>
      <c r="IE21" s="473"/>
      <c r="IF21" s="473"/>
      <c r="IG21" s="473"/>
      <c r="IH21" s="473"/>
      <c r="II21" s="473"/>
      <c r="IJ21" s="473"/>
      <c r="IK21" s="473"/>
      <c r="IL21" s="473"/>
      <c r="IM21" s="473"/>
      <c r="IN21" s="473"/>
      <c r="IO21" s="473"/>
      <c r="IP21" s="473"/>
      <c r="IQ21" s="473"/>
      <c r="IR21" s="473"/>
      <c r="IS21" s="473"/>
      <c r="IT21" s="473"/>
      <c r="IU21" s="473"/>
      <c r="IV21" s="473"/>
    </row>
    <row r="22" spans="1:256" x14ac:dyDescent="0.25">
      <c r="A22" s="506"/>
      <c r="B22" s="119" t="s">
        <v>507</v>
      </c>
      <c r="C22" s="633">
        <f>'Table 2B - Reinsurance'!C34</f>
        <v>0</v>
      </c>
      <c r="D22" s="823">
        <v>0.16</v>
      </c>
      <c r="E22" s="633">
        <f t="shared" si="5"/>
        <v>0</v>
      </c>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73"/>
      <c r="DV22" s="473"/>
      <c r="DW22" s="473"/>
      <c r="DX22" s="473"/>
      <c r="DY22" s="473"/>
      <c r="DZ22" s="473"/>
      <c r="EA22" s="473"/>
      <c r="EB22" s="473"/>
      <c r="EC22" s="473"/>
      <c r="ED22" s="473"/>
      <c r="EE22" s="473"/>
      <c r="EF22" s="473"/>
      <c r="EG22" s="473"/>
      <c r="EH22" s="473"/>
      <c r="EI22" s="473"/>
      <c r="EJ22" s="473"/>
      <c r="EK22" s="473"/>
      <c r="EL22" s="473"/>
      <c r="EM22" s="473"/>
      <c r="EN22" s="473"/>
      <c r="EO22" s="473"/>
      <c r="EP22" s="473"/>
      <c r="EQ22" s="473"/>
      <c r="ER22" s="473"/>
      <c r="ES22" s="473"/>
      <c r="ET22" s="473"/>
      <c r="EU22" s="473"/>
      <c r="EV22" s="473"/>
      <c r="EW22" s="473"/>
      <c r="EX22" s="473"/>
      <c r="EY22" s="473"/>
      <c r="EZ22" s="473"/>
      <c r="FA22" s="473"/>
      <c r="FB22" s="473"/>
      <c r="FC22" s="473"/>
      <c r="FD22" s="473"/>
      <c r="FE22" s="473"/>
      <c r="FF22" s="473"/>
      <c r="FG22" s="473"/>
      <c r="FH22" s="473"/>
      <c r="FI22" s="473"/>
      <c r="FJ22" s="473"/>
      <c r="FK22" s="473"/>
      <c r="FL22" s="473"/>
      <c r="FM22" s="473"/>
      <c r="FN22" s="473"/>
      <c r="FO22" s="473"/>
      <c r="FP22" s="473"/>
      <c r="FQ22" s="473"/>
      <c r="FR22" s="473"/>
      <c r="FS22" s="473"/>
      <c r="FT22" s="473"/>
      <c r="FU22" s="473"/>
      <c r="FV22" s="473"/>
      <c r="FW22" s="473"/>
      <c r="FX22" s="473"/>
      <c r="FY22" s="473"/>
      <c r="FZ22" s="473"/>
      <c r="GA22" s="473"/>
      <c r="GB22" s="473"/>
      <c r="GC22" s="473"/>
      <c r="GD22" s="473"/>
      <c r="GE22" s="473"/>
      <c r="GF22" s="473"/>
      <c r="GG22" s="473"/>
      <c r="GH22" s="473"/>
      <c r="GI22" s="473"/>
      <c r="GJ22" s="473"/>
      <c r="GK22" s="473"/>
      <c r="GL22" s="473"/>
      <c r="GM22" s="473"/>
      <c r="GN22" s="473"/>
      <c r="GO22" s="473"/>
      <c r="GP22" s="473"/>
      <c r="GQ22" s="473"/>
      <c r="GR22" s="473"/>
      <c r="GS22" s="473"/>
      <c r="GT22" s="473"/>
      <c r="GU22" s="473"/>
      <c r="GV22" s="473"/>
      <c r="GW22" s="473"/>
      <c r="GX22" s="473"/>
      <c r="GY22" s="473"/>
      <c r="GZ22" s="473"/>
      <c r="HA22" s="473"/>
      <c r="HB22" s="473"/>
      <c r="HC22" s="473"/>
      <c r="HD22" s="473"/>
      <c r="HE22" s="473"/>
      <c r="HF22" s="473"/>
      <c r="HG22" s="473"/>
      <c r="HH22" s="473"/>
      <c r="HI22" s="473"/>
      <c r="HJ22" s="473"/>
      <c r="HK22" s="473"/>
      <c r="HL22" s="473"/>
      <c r="HM22" s="473"/>
      <c r="HN22" s="473"/>
      <c r="HO22" s="473"/>
      <c r="HP22" s="473"/>
      <c r="HQ22" s="473"/>
      <c r="HR22" s="473"/>
      <c r="HS22" s="473"/>
      <c r="HT22" s="473"/>
      <c r="HU22" s="473"/>
      <c r="HV22" s="473"/>
      <c r="HW22" s="473"/>
      <c r="HX22" s="473"/>
      <c r="HY22" s="473"/>
      <c r="HZ22" s="473"/>
      <c r="IA22" s="473"/>
      <c r="IB22" s="473"/>
      <c r="IC22" s="473"/>
      <c r="ID22" s="473"/>
      <c r="IE22" s="473"/>
      <c r="IF22" s="473"/>
      <c r="IG22" s="473"/>
      <c r="IH22" s="473"/>
      <c r="II22" s="473"/>
      <c r="IJ22" s="473"/>
      <c r="IK22" s="473"/>
      <c r="IL22" s="473"/>
      <c r="IM22" s="473"/>
      <c r="IN22" s="473"/>
      <c r="IO22" s="473"/>
      <c r="IP22" s="473"/>
      <c r="IQ22" s="473"/>
      <c r="IR22" s="473"/>
      <c r="IS22" s="473"/>
      <c r="IT22" s="473"/>
      <c r="IU22" s="473"/>
      <c r="IV22" s="473"/>
    </row>
    <row r="23" spans="1:256" x14ac:dyDescent="0.25">
      <c r="A23" s="506">
        <v>4</v>
      </c>
      <c r="B23" s="665" t="s">
        <v>511</v>
      </c>
      <c r="C23" s="666">
        <f>SUM(C24:C29)</f>
        <v>0</v>
      </c>
      <c r="D23" s="666"/>
      <c r="E23" s="666">
        <f>SUM(E24:E29)</f>
        <v>0</v>
      </c>
      <c r="F23" s="473"/>
      <c r="G23" s="473"/>
      <c r="H23" s="473"/>
      <c r="I23" s="473"/>
      <c r="J23" s="824">
        <f t="shared" ref="J23:BR23" si="6">SUM(J24:J29)</f>
        <v>0</v>
      </c>
      <c r="K23" s="824">
        <f t="shared" si="6"/>
        <v>0</v>
      </c>
      <c r="L23" s="824">
        <f t="shared" si="6"/>
        <v>0</v>
      </c>
      <c r="M23" s="824">
        <f t="shared" si="6"/>
        <v>0</v>
      </c>
      <c r="N23" s="824">
        <f t="shared" si="6"/>
        <v>0</v>
      </c>
      <c r="O23" s="824">
        <f t="shared" si="6"/>
        <v>0</v>
      </c>
      <c r="P23" s="824">
        <f t="shared" si="6"/>
        <v>0</v>
      </c>
      <c r="Q23" s="824">
        <f t="shared" si="6"/>
        <v>0</v>
      </c>
      <c r="R23" s="824">
        <f t="shared" si="6"/>
        <v>0</v>
      </c>
      <c r="S23" s="824">
        <f t="shared" si="6"/>
        <v>0</v>
      </c>
      <c r="T23" s="824">
        <f t="shared" si="6"/>
        <v>0</v>
      </c>
      <c r="U23" s="824">
        <f t="shared" si="6"/>
        <v>0</v>
      </c>
      <c r="V23" s="824">
        <f t="shared" si="6"/>
        <v>0</v>
      </c>
      <c r="W23" s="824">
        <f t="shared" si="6"/>
        <v>0</v>
      </c>
      <c r="X23" s="824">
        <f t="shared" si="6"/>
        <v>0</v>
      </c>
      <c r="Y23" s="824">
        <f t="shared" si="6"/>
        <v>0</v>
      </c>
      <c r="Z23" s="824">
        <f t="shared" si="6"/>
        <v>0</v>
      </c>
      <c r="AA23" s="824">
        <f t="shared" si="6"/>
        <v>0</v>
      </c>
      <c r="AB23" s="824">
        <f t="shared" si="6"/>
        <v>0</v>
      </c>
      <c r="AC23" s="824">
        <f t="shared" si="6"/>
        <v>0</v>
      </c>
      <c r="AD23" s="824">
        <f t="shared" si="6"/>
        <v>0</v>
      </c>
      <c r="AE23" s="824">
        <f t="shared" si="6"/>
        <v>0</v>
      </c>
      <c r="AF23" s="824">
        <f t="shared" si="6"/>
        <v>0</v>
      </c>
      <c r="AG23" s="824">
        <f t="shared" si="6"/>
        <v>0</v>
      </c>
      <c r="AH23" s="824">
        <f t="shared" si="6"/>
        <v>0</v>
      </c>
      <c r="AI23" s="824">
        <f t="shared" si="6"/>
        <v>0</v>
      </c>
      <c r="AJ23" s="824">
        <f t="shared" si="6"/>
        <v>0</v>
      </c>
      <c r="AK23" s="824">
        <f t="shared" si="6"/>
        <v>0</v>
      </c>
      <c r="AL23" s="824">
        <f t="shared" si="6"/>
        <v>0</v>
      </c>
      <c r="AM23" s="824">
        <f t="shared" si="6"/>
        <v>0</v>
      </c>
      <c r="AN23" s="824">
        <f t="shared" si="6"/>
        <v>0</v>
      </c>
      <c r="AO23" s="824">
        <f t="shared" si="6"/>
        <v>0</v>
      </c>
      <c r="AP23" s="824">
        <f t="shared" si="6"/>
        <v>0</v>
      </c>
      <c r="AQ23" s="824">
        <f t="shared" si="6"/>
        <v>0</v>
      </c>
      <c r="AR23" s="824">
        <f t="shared" si="6"/>
        <v>0</v>
      </c>
      <c r="AS23" s="824">
        <f t="shared" si="6"/>
        <v>0</v>
      </c>
      <c r="AT23" s="824">
        <f t="shared" si="6"/>
        <v>0</v>
      </c>
      <c r="AU23" s="824">
        <f t="shared" si="6"/>
        <v>0</v>
      </c>
      <c r="AV23" s="824">
        <f t="shared" si="6"/>
        <v>0</v>
      </c>
      <c r="AW23" s="824">
        <f t="shared" si="6"/>
        <v>0</v>
      </c>
      <c r="AX23" s="824">
        <f t="shared" si="6"/>
        <v>0</v>
      </c>
      <c r="AY23" s="824">
        <f t="shared" si="6"/>
        <v>0</v>
      </c>
      <c r="AZ23" s="824">
        <f t="shared" si="6"/>
        <v>0</v>
      </c>
      <c r="BA23" s="824">
        <f t="shared" si="6"/>
        <v>0</v>
      </c>
      <c r="BB23" s="824">
        <f t="shared" si="6"/>
        <v>0</v>
      </c>
      <c r="BC23" s="824">
        <f t="shared" si="6"/>
        <v>0</v>
      </c>
      <c r="BD23" s="824">
        <f t="shared" si="6"/>
        <v>0</v>
      </c>
      <c r="BE23" s="824">
        <f t="shared" si="6"/>
        <v>0</v>
      </c>
      <c r="BF23" s="824">
        <f t="shared" si="6"/>
        <v>0</v>
      </c>
      <c r="BG23" s="824">
        <f t="shared" si="6"/>
        <v>0</v>
      </c>
      <c r="BH23" s="824">
        <f t="shared" si="6"/>
        <v>0</v>
      </c>
      <c r="BI23" s="824">
        <f t="shared" si="6"/>
        <v>0</v>
      </c>
      <c r="BJ23" s="824">
        <f t="shared" si="6"/>
        <v>0</v>
      </c>
      <c r="BK23" s="824">
        <f t="shared" si="6"/>
        <v>0</v>
      </c>
      <c r="BL23" s="824">
        <f t="shared" si="6"/>
        <v>0</v>
      </c>
      <c r="BM23" s="824">
        <f t="shared" si="6"/>
        <v>0</v>
      </c>
      <c r="BN23" s="824">
        <f t="shared" si="6"/>
        <v>0</v>
      </c>
      <c r="BO23" s="824">
        <f t="shared" si="6"/>
        <v>0</v>
      </c>
      <c r="BP23" s="824">
        <f t="shared" si="6"/>
        <v>0</v>
      </c>
      <c r="BQ23" s="824">
        <f t="shared" si="6"/>
        <v>0</v>
      </c>
      <c r="BR23" s="824">
        <f t="shared" si="6"/>
        <v>0</v>
      </c>
      <c r="BS23" s="824">
        <f t="shared" ref="BS23:ED23" si="7">SUM(BS24:BS29)</f>
        <v>0</v>
      </c>
      <c r="BT23" s="824">
        <f t="shared" si="7"/>
        <v>0</v>
      </c>
      <c r="BU23" s="824">
        <f t="shared" si="7"/>
        <v>0</v>
      </c>
      <c r="BV23" s="824">
        <f t="shared" si="7"/>
        <v>0</v>
      </c>
      <c r="BW23" s="824">
        <f t="shared" si="7"/>
        <v>0</v>
      </c>
      <c r="BX23" s="824">
        <f t="shared" si="7"/>
        <v>0</v>
      </c>
      <c r="BY23" s="824">
        <f t="shared" si="7"/>
        <v>0</v>
      </c>
      <c r="BZ23" s="824">
        <f t="shared" si="7"/>
        <v>0</v>
      </c>
      <c r="CA23" s="824">
        <f t="shared" si="7"/>
        <v>0</v>
      </c>
      <c r="CB23" s="824">
        <f t="shared" si="7"/>
        <v>0</v>
      </c>
      <c r="CC23" s="824">
        <f t="shared" si="7"/>
        <v>0</v>
      </c>
      <c r="CD23" s="824">
        <f t="shared" si="7"/>
        <v>0</v>
      </c>
      <c r="CE23" s="824">
        <f t="shared" si="7"/>
        <v>0</v>
      </c>
      <c r="CF23" s="824">
        <f t="shared" si="7"/>
        <v>0</v>
      </c>
      <c r="CG23" s="824">
        <f t="shared" si="7"/>
        <v>0</v>
      </c>
      <c r="CH23" s="824">
        <f t="shared" si="7"/>
        <v>0</v>
      </c>
      <c r="CI23" s="824">
        <f t="shared" si="7"/>
        <v>0</v>
      </c>
      <c r="CJ23" s="824">
        <f t="shared" si="7"/>
        <v>0</v>
      </c>
      <c r="CK23" s="824">
        <f t="shared" si="7"/>
        <v>0</v>
      </c>
      <c r="CL23" s="824">
        <f t="shared" si="7"/>
        <v>0</v>
      </c>
      <c r="CM23" s="824">
        <f t="shared" si="7"/>
        <v>0</v>
      </c>
      <c r="CN23" s="824">
        <f t="shared" si="7"/>
        <v>0</v>
      </c>
      <c r="CO23" s="824">
        <f t="shared" si="7"/>
        <v>0</v>
      </c>
      <c r="CP23" s="824">
        <f t="shared" si="7"/>
        <v>0</v>
      </c>
      <c r="CQ23" s="824">
        <f t="shared" si="7"/>
        <v>0</v>
      </c>
      <c r="CR23" s="824">
        <f t="shared" si="7"/>
        <v>0</v>
      </c>
      <c r="CS23" s="824">
        <f t="shared" si="7"/>
        <v>0</v>
      </c>
      <c r="CT23" s="824">
        <f t="shared" si="7"/>
        <v>0</v>
      </c>
      <c r="CU23" s="824">
        <f t="shared" si="7"/>
        <v>0</v>
      </c>
      <c r="CV23" s="824">
        <f t="shared" si="7"/>
        <v>0</v>
      </c>
      <c r="CW23" s="824">
        <f t="shared" si="7"/>
        <v>0</v>
      </c>
      <c r="CX23" s="824">
        <f t="shared" si="7"/>
        <v>0</v>
      </c>
      <c r="CY23" s="824">
        <f t="shared" si="7"/>
        <v>0</v>
      </c>
      <c r="CZ23" s="824">
        <f t="shared" si="7"/>
        <v>0</v>
      </c>
      <c r="DA23" s="824">
        <f t="shared" si="7"/>
        <v>0</v>
      </c>
      <c r="DB23" s="824">
        <f t="shared" si="7"/>
        <v>0</v>
      </c>
      <c r="DC23" s="824">
        <f t="shared" si="7"/>
        <v>0</v>
      </c>
      <c r="DD23" s="824">
        <f t="shared" si="7"/>
        <v>0</v>
      </c>
      <c r="DE23" s="824">
        <f t="shared" si="7"/>
        <v>0</v>
      </c>
      <c r="DF23" s="824">
        <f t="shared" si="7"/>
        <v>0</v>
      </c>
      <c r="DG23" s="824">
        <f t="shared" si="7"/>
        <v>0</v>
      </c>
      <c r="DH23" s="824">
        <f t="shared" si="7"/>
        <v>0</v>
      </c>
      <c r="DI23" s="824">
        <f t="shared" si="7"/>
        <v>0</v>
      </c>
      <c r="DJ23" s="824">
        <f t="shared" si="7"/>
        <v>0</v>
      </c>
      <c r="DK23" s="824">
        <f t="shared" si="7"/>
        <v>0</v>
      </c>
      <c r="DL23" s="824">
        <f t="shared" si="7"/>
        <v>0</v>
      </c>
      <c r="DM23" s="824">
        <f t="shared" si="7"/>
        <v>0</v>
      </c>
      <c r="DN23" s="824">
        <f t="shared" si="7"/>
        <v>0</v>
      </c>
      <c r="DO23" s="824">
        <f t="shared" si="7"/>
        <v>0</v>
      </c>
      <c r="DP23" s="824">
        <f t="shared" si="7"/>
        <v>0</v>
      </c>
      <c r="DQ23" s="824">
        <f t="shared" si="7"/>
        <v>0</v>
      </c>
      <c r="DR23" s="824">
        <f t="shared" si="7"/>
        <v>0</v>
      </c>
      <c r="DS23" s="824">
        <f t="shared" si="7"/>
        <v>0</v>
      </c>
      <c r="DT23" s="824">
        <f t="shared" si="7"/>
        <v>0</v>
      </c>
      <c r="DU23" s="824">
        <f t="shared" si="7"/>
        <v>0</v>
      </c>
      <c r="DV23" s="824">
        <f t="shared" si="7"/>
        <v>0</v>
      </c>
      <c r="DW23" s="824">
        <f t="shared" si="7"/>
        <v>0</v>
      </c>
      <c r="DX23" s="824">
        <f t="shared" si="7"/>
        <v>0</v>
      </c>
      <c r="DY23" s="824">
        <f t="shared" si="7"/>
        <v>0</v>
      </c>
      <c r="DZ23" s="824">
        <f t="shared" si="7"/>
        <v>0</v>
      </c>
      <c r="EA23" s="824">
        <f t="shared" si="7"/>
        <v>0</v>
      </c>
      <c r="EB23" s="824">
        <f t="shared" si="7"/>
        <v>0</v>
      </c>
      <c r="EC23" s="824">
        <f t="shared" si="7"/>
        <v>0</v>
      </c>
      <c r="ED23" s="824">
        <f t="shared" si="7"/>
        <v>0</v>
      </c>
      <c r="EE23" s="824">
        <f t="shared" ref="EE23:GP23" si="8">SUM(EE24:EE29)</f>
        <v>0</v>
      </c>
      <c r="EF23" s="824">
        <f t="shared" si="8"/>
        <v>0</v>
      </c>
      <c r="EG23" s="824">
        <f t="shared" si="8"/>
        <v>0</v>
      </c>
      <c r="EH23" s="824">
        <f t="shared" si="8"/>
        <v>0</v>
      </c>
      <c r="EI23" s="824">
        <f t="shared" si="8"/>
        <v>0</v>
      </c>
      <c r="EJ23" s="824">
        <f t="shared" si="8"/>
        <v>0</v>
      </c>
      <c r="EK23" s="824">
        <f t="shared" si="8"/>
        <v>0</v>
      </c>
      <c r="EL23" s="824">
        <f t="shared" si="8"/>
        <v>0</v>
      </c>
      <c r="EM23" s="824">
        <f t="shared" si="8"/>
        <v>0</v>
      </c>
      <c r="EN23" s="824">
        <f t="shared" si="8"/>
        <v>0</v>
      </c>
      <c r="EO23" s="824">
        <f t="shared" si="8"/>
        <v>0</v>
      </c>
      <c r="EP23" s="824">
        <f t="shared" si="8"/>
        <v>0</v>
      </c>
      <c r="EQ23" s="824">
        <f t="shared" si="8"/>
        <v>0</v>
      </c>
      <c r="ER23" s="824">
        <f t="shared" si="8"/>
        <v>0</v>
      </c>
      <c r="ES23" s="824">
        <f t="shared" si="8"/>
        <v>0</v>
      </c>
      <c r="ET23" s="824">
        <f t="shared" si="8"/>
        <v>0</v>
      </c>
      <c r="EU23" s="824">
        <f t="shared" si="8"/>
        <v>0</v>
      </c>
      <c r="EV23" s="824">
        <f t="shared" si="8"/>
        <v>0</v>
      </c>
      <c r="EW23" s="824">
        <f t="shared" si="8"/>
        <v>0</v>
      </c>
      <c r="EX23" s="824">
        <f t="shared" si="8"/>
        <v>0</v>
      </c>
      <c r="EY23" s="824">
        <f t="shared" si="8"/>
        <v>0</v>
      </c>
      <c r="EZ23" s="824">
        <f t="shared" si="8"/>
        <v>0</v>
      </c>
      <c r="FA23" s="824">
        <f t="shared" si="8"/>
        <v>0</v>
      </c>
      <c r="FB23" s="824">
        <f t="shared" si="8"/>
        <v>0</v>
      </c>
      <c r="FC23" s="824">
        <f t="shared" si="8"/>
        <v>0</v>
      </c>
      <c r="FD23" s="824">
        <f t="shared" si="8"/>
        <v>0</v>
      </c>
      <c r="FE23" s="824">
        <f t="shared" si="8"/>
        <v>0</v>
      </c>
      <c r="FF23" s="824">
        <f t="shared" si="8"/>
        <v>0</v>
      </c>
      <c r="FG23" s="824">
        <f t="shared" si="8"/>
        <v>0</v>
      </c>
      <c r="FH23" s="824">
        <f t="shared" si="8"/>
        <v>0</v>
      </c>
      <c r="FI23" s="824">
        <f t="shared" si="8"/>
        <v>0</v>
      </c>
      <c r="FJ23" s="824">
        <f t="shared" si="8"/>
        <v>0</v>
      </c>
      <c r="FK23" s="824">
        <f t="shared" si="8"/>
        <v>0</v>
      </c>
      <c r="FL23" s="824">
        <f t="shared" si="8"/>
        <v>0</v>
      </c>
      <c r="FM23" s="824">
        <f t="shared" si="8"/>
        <v>0</v>
      </c>
      <c r="FN23" s="824">
        <f t="shared" si="8"/>
        <v>0</v>
      </c>
      <c r="FO23" s="824">
        <f t="shared" si="8"/>
        <v>0</v>
      </c>
      <c r="FP23" s="824">
        <f t="shared" si="8"/>
        <v>0</v>
      </c>
      <c r="FQ23" s="824">
        <f t="shared" si="8"/>
        <v>0</v>
      </c>
      <c r="FR23" s="824">
        <f t="shared" si="8"/>
        <v>0</v>
      </c>
      <c r="FS23" s="824">
        <f t="shared" si="8"/>
        <v>0</v>
      </c>
      <c r="FT23" s="824">
        <f t="shared" si="8"/>
        <v>0</v>
      </c>
      <c r="FU23" s="824">
        <f t="shared" si="8"/>
        <v>0</v>
      </c>
      <c r="FV23" s="824">
        <f t="shared" si="8"/>
        <v>0</v>
      </c>
      <c r="FW23" s="824">
        <f t="shared" si="8"/>
        <v>0</v>
      </c>
      <c r="FX23" s="824">
        <f t="shared" si="8"/>
        <v>0</v>
      </c>
      <c r="FY23" s="824">
        <f t="shared" si="8"/>
        <v>0</v>
      </c>
      <c r="FZ23" s="824">
        <f t="shared" si="8"/>
        <v>0</v>
      </c>
      <c r="GA23" s="824">
        <f t="shared" si="8"/>
        <v>0</v>
      </c>
      <c r="GB23" s="824">
        <f t="shared" si="8"/>
        <v>0</v>
      </c>
      <c r="GC23" s="824">
        <f t="shared" si="8"/>
        <v>0</v>
      </c>
      <c r="GD23" s="824">
        <f t="shared" si="8"/>
        <v>0</v>
      </c>
      <c r="GE23" s="824">
        <f t="shared" si="8"/>
        <v>0</v>
      </c>
      <c r="GF23" s="824">
        <f t="shared" si="8"/>
        <v>0</v>
      </c>
      <c r="GG23" s="824">
        <f t="shared" si="8"/>
        <v>0</v>
      </c>
      <c r="GH23" s="824">
        <f t="shared" si="8"/>
        <v>0</v>
      </c>
      <c r="GI23" s="824">
        <f t="shared" si="8"/>
        <v>0</v>
      </c>
      <c r="GJ23" s="824">
        <f t="shared" si="8"/>
        <v>0</v>
      </c>
      <c r="GK23" s="824">
        <f t="shared" si="8"/>
        <v>0</v>
      </c>
      <c r="GL23" s="824">
        <f t="shared" si="8"/>
        <v>0</v>
      </c>
      <c r="GM23" s="824">
        <f t="shared" si="8"/>
        <v>0</v>
      </c>
      <c r="GN23" s="824">
        <f t="shared" si="8"/>
        <v>0</v>
      </c>
      <c r="GO23" s="824">
        <f t="shared" si="8"/>
        <v>0</v>
      </c>
      <c r="GP23" s="824">
        <f t="shared" si="8"/>
        <v>0</v>
      </c>
      <c r="GQ23" s="824">
        <f t="shared" ref="GQ23:IV23" si="9">SUM(GQ24:GQ29)</f>
        <v>0</v>
      </c>
      <c r="GR23" s="824">
        <f t="shared" si="9"/>
        <v>0</v>
      </c>
      <c r="GS23" s="824">
        <f t="shared" si="9"/>
        <v>0</v>
      </c>
      <c r="GT23" s="824">
        <f t="shared" si="9"/>
        <v>0</v>
      </c>
      <c r="GU23" s="824">
        <f t="shared" si="9"/>
        <v>0</v>
      </c>
      <c r="GV23" s="824">
        <f t="shared" si="9"/>
        <v>0</v>
      </c>
      <c r="GW23" s="824">
        <f t="shared" si="9"/>
        <v>0</v>
      </c>
      <c r="GX23" s="824">
        <f t="shared" si="9"/>
        <v>0</v>
      </c>
      <c r="GY23" s="824">
        <f t="shared" si="9"/>
        <v>0</v>
      </c>
      <c r="GZ23" s="824">
        <f t="shared" si="9"/>
        <v>0</v>
      </c>
      <c r="HA23" s="824">
        <f t="shared" si="9"/>
        <v>0</v>
      </c>
      <c r="HB23" s="824">
        <f t="shared" si="9"/>
        <v>0</v>
      </c>
      <c r="HC23" s="824">
        <f t="shared" si="9"/>
        <v>0</v>
      </c>
      <c r="HD23" s="824">
        <f t="shared" si="9"/>
        <v>0</v>
      </c>
      <c r="HE23" s="824">
        <f t="shared" si="9"/>
        <v>0</v>
      </c>
      <c r="HF23" s="824">
        <f t="shared" si="9"/>
        <v>0</v>
      </c>
      <c r="HG23" s="824">
        <f t="shared" si="9"/>
        <v>0</v>
      </c>
      <c r="HH23" s="824">
        <f t="shared" si="9"/>
        <v>0</v>
      </c>
      <c r="HI23" s="824">
        <f t="shared" si="9"/>
        <v>0</v>
      </c>
      <c r="HJ23" s="824">
        <f t="shared" si="9"/>
        <v>0</v>
      </c>
      <c r="HK23" s="824">
        <f t="shared" si="9"/>
        <v>0</v>
      </c>
      <c r="HL23" s="824">
        <f t="shared" si="9"/>
        <v>0</v>
      </c>
      <c r="HM23" s="824">
        <f t="shared" si="9"/>
        <v>0</v>
      </c>
      <c r="HN23" s="824">
        <f t="shared" si="9"/>
        <v>0</v>
      </c>
      <c r="HO23" s="824">
        <f t="shared" si="9"/>
        <v>0</v>
      </c>
      <c r="HP23" s="824">
        <f t="shared" si="9"/>
        <v>0</v>
      </c>
      <c r="HQ23" s="824">
        <f t="shared" si="9"/>
        <v>0</v>
      </c>
      <c r="HR23" s="824">
        <f t="shared" si="9"/>
        <v>0</v>
      </c>
      <c r="HS23" s="824">
        <f t="shared" si="9"/>
        <v>0</v>
      </c>
      <c r="HT23" s="824">
        <f t="shared" si="9"/>
        <v>0</v>
      </c>
      <c r="HU23" s="824">
        <f t="shared" si="9"/>
        <v>0</v>
      </c>
      <c r="HV23" s="824">
        <f t="shared" si="9"/>
        <v>0</v>
      </c>
      <c r="HW23" s="824">
        <f t="shared" si="9"/>
        <v>0</v>
      </c>
      <c r="HX23" s="824">
        <f t="shared" si="9"/>
        <v>0</v>
      </c>
      <c r="HY23" s="824">
        <f t="shared" si="9"/>
        <v>0</v>
      </c>
      <c r="HZ23" s="824">
        <f t="shared" si="9"/>
        <v>0</v>
      </c>
      <c r="IA23" s="824">
        <f t="shared" si="9"/>
        <v>0</v>
      </c>
      <c r="IB23" s="824">
        <f t="shared" si="9"/>
        <v>0</v>
      </c>
      <c r="IC23" s="824">
        <f t="shared" si="9"/>
        <v>0</v>
      </c>
      <c r="ID23" s="824">
        <f t="shared" si="9"/>
        <v>0</v>
      </c>
      <c r="IE23" s="824">
        <f t="shared" si="9"/>
        <v>0</v>
      </c>
      <c r="IF23" s="824">
        <f t="shared" si="9"/>
        <v>0</v>
      </c>
      <c r="IG23" s="824">
        <f t="shared" si="9"/>
        <v>0</v>
      </c>
      <c r="IH23" s="824">
        <f t="shared" si="9"/>
        <v>0</v>
      </c>
      <c r="II23" s="824">
        <f t="shared" si="9"/>
        <v>0</v>
      </c>
      <c r="IJ23" s="824">
        <f t="shared" si="9"/>
        <v>0</v>
      </c>
      <c r="IK23" s="824">
        <f t="shared" si="9"/>
        <v>0</v>
      </c>
      <c r="IL23" s="824">
        <f t="shared" si="9"/>
        <v>0</v>
      </c>
      <c r="IM23" s="824">
        <f t="shared" si="9"/>
        <v>0</v>
      </c>
      <c r="IN23" s="824">
        <f t="shared" si="9"/>
        <v>0</v>
      </c>
      <c r="IO23" s="824">
        <f t="shared" si="9"/>
        <v>0</v>
      </c>
      <c r="IP23" s="824">
        <f t="shared" si="9"/>
        <v>0</v>
      </c>
      <c r="IQ23" s="824">
        <f t="shared" si="9"/>
        <v>0</v>
      </c>
      <c r="IR23" s="824">
        <f t="shared" si="9"/>
        <v>0</v>
      </c>
      <c r="IS23" s="824">
        <f t="shared" si="9"/>
        <v>0</v>
      </c>
      <c r="IT23" s="824">
        <f t="shared" si="9"/>
        <v>0</v>
      </c>
      <c r="IU23" s="824">
        <f t="shared" si="9"/>
        <v>0</v>
      </c>
      <c r="IV23" s="824">
        <f t="shared" si="9"/>
        <v>0</v>
      </c>
    </row>
    <row r="24" spans="1:256" x14ac:dyDescent="0.25">
      <c r="A24" s="506"/>
      <c r="B24" s="119" t="s">
        <v>505</v>
      </c>
      <c r="C24" s="633">
        <f>'Table 2B - Reinsurance'!C36</f>
        <v>0</v>
      </c>
      <c r="D24" s="823">
        <v>0</v>
      </c>
      <c r="E24" s="633">
        <f t="shared" si="5"/>
        <v>0</v>
      </c>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c r="BP24" s="473"/>
      <c r="BQ24" s="473"/>
      <c r="BR24" s="473"/>
      <c r="BS24" s="473"/>
      <c r="BT24" s="473"/>
      <c r="BU24" s="473"/>
      <c r="BV24" s="473"/>
      <c r="BW24" s="473"/>
      <c r="BX24" s="473"/>
      <c r="BY24" s="473"/>
      <c r="BZ24" s="473"/>
      <c r="CA24" s="473"/>
      <c r="CB24" s="473"/>
      <c r="CC24" s="473"/>
      <c r="CD24" s="473"/>
      <c r="CE24" s="473"/>
      <c r="CF24" s="473"/>
      <c r="CG24" s="473"/>
      <c r="CH24" s="473"/>
      <c r="CI24" s="473"/>
      <c r="CJ24" s="473"/>
      <c r="CK24" s="473"/>
      <c r="CL24" s="473"/>
      <c r="CM24" s="473"/>
      <c r="CN24" s="473"/>
      <c r="CO24" s="473"/>
      <c r="CP24" s="473"/>
      <c r="CQ24" s="473"/>
      <c r="CR24" s="473"/>
      <c r="CS24" s="473"/>
      <c r="CT24" s="473"/>
      <c r="CU24" s="473"/>
      <c r="CV24" s="473"/>
      <c r="CW24" s="473"/>
      <c r="CX24" s="473"/>
      <c r="CY24" s="473"/>
      <c r="CZ24" s="473"/>
      <c r="DA24" s="473"/>
      <c r="DB24" s="473"/>
      <c r="DC24" s="473"/>
      <c r="DD24" s="473"/>
      <c r="DE24" s="473"/>
      <c r="DF24" s="473"/>
      <c r="DG24" s="473"/>
      <c r="DH24" s="473"/>
      <c r="DI24" s="473"/>
      <c r="DJ24" s="473"/>
      <c r="DK24" s="473"/>
      <c r="DL24" s="473"/>
      <c r="DM24" s="473"/>
      <c r="DN24" s="473"/>
      <c r="DO24" s="473"/>
      <c r="DP24" s="473"/>
      <c r="DQ24" s="473"/>
      <c r="DR24" s="473"/>
      <c r="DS24" s="473"/>
      <c r="DT24" s="473"/>
      <c r="DU24" s="473"/>
      <c r="DV24" s="473"/>
      <c r="DW24" s="473"/>
      <c r="DX24" s="473"/>
      <c r="DY24" s="473"/>
      <c r="DZ24" s="473"/>
      <c r="EA24" s="473"/>
      <c r="EB24" s="473"/>
      <c r="EC24" s="473"/>
      <c r="ED24" s="473"/>
      <c r="EE24" s="473"/>
      <c r="EF24" s="473"/>
      <c r="EG24" s="473"/>
      <c r="EH24" s="473"/>
      <c r="EI24" s="473"/>
      <c r="EJ24" s="473"/>
      <c r="EK24" s="473"/>
      <c r="EL24" s="473"/>
      <c r="EM24" s="473"/>
      <c r="EN24" s="473"/>
      <c r="EO24" s="473"/>
      <c r="EP24" s="473"/>
      <c r="EQ24" s="473"/>
      <c r="ER24" s="473"/>
      <c r="ES24" s="473"/>
      <c r="ET24" s="473"/>
      <c r="EU24" s="473"/>
      <c r="EV24" s="473"/>
      <c r="EW24" s="473"/>
      <c r="EX24" s="473"/>
      <c r="EY24" s="473"/>
      <c r="EZ24" s="473"/>
      <c r="FA24" s="473"/>
      <c r="FB24" s="473"/>
      <c r="FC24" s="473"/>
      <c r="FD24" s="473"/>
      <c r="FE24" s="473"/>
      <c r="FF24" s="473"/>
      <c r="FG24" s="473"/>
      <c r="FH24" s="473"/>
      <c r="FI24" s="473"/>
      <c r="FJ24" s="473"/>
      <c r="FK24" s="473"/>
      <c r="FL24" s="473"/>
      <c r="FM24" s="473"/>
      <c r="FN24" s="473"/>
      <c r="FO24" s="473"/>
      <c r="FP24" s="473"/>
      <c r="FQ24" s="473"/>
      <c r="FR24" s="473"/>
      <c r="FS24" s="473"/>
      <c r="FT24" s="473"/>
      <c r="FU24" s="473"/>
      <c r="FV24" s="473"/>
      <c r="FW24" s="473"/>
      <c r="FX24" s="473"/>
      <c r="FY24" s="473"/>
      <c r="FZ24" s="473"/>
      <c r="GA24" s="473"/>
      <c r="GB24" s="473"/>
      <c r="GC24" s="473"/>
      <c r="GD24" s="473"/>
      <c r="GE24" s="473"/>
      <c r="GF24" s="473"/>
      <c r="GG24" s="473"/>
      <c r="GH24" s="473"/>
      <c r="GI24" s="473"/>
      <c r="GJ24" s="473"/>
      <c r="GK24" s="473"/>
      <c r="GL24" s="473"/>
      <c r="GM24" s="473"/>
      <c r="GN24" s="473"/>
      <c r="GO24" s="473"/>
      <c r="GP24" s="473"/>
      <c r="GQ24" s="473"/>
      <c r="GR24" s="473"/>
      <c r="GS24" s="473"/>
      <c r="GT24" s="473"/>
      <c r="GU24" s="473"/>
      <c r="GV24" s="473"/>
      <c r="GW24" s="473"/>
      <c r="GX24" s="473"/>
      <c r="GY24" s="473"/>
      <c r="GZ24" s="473"/>
      <c r="HA24" s="473"/>
      <c r="HB24" s="473"/>
      <c r="HC24" s="473"/>
      <c r="HD24" s="473"/>
      <c r="HE24" s="473"/>
      <c r="HF24" s="473"/>
      <c r="HG24" s="473"/>
      <c r="HH24" s="473"/>
      <c r="HI24" s="473"/>
      <c r="HJ24" s="473"/>
      <c r="HK24" s="473"/>
      <c r="HL24" s="473"/>
      <c r="HM24" s="473"/>
      <c r="HN24" s="473"/>
      <c r="HO24" s="473"/>
      <c r="HP24" s="473"/>
      <c r="HQ24" s="473"/>
      <c r="HR24" s="473"/>
      <c r="HS24" s="473"/>
      <c r="HT24" s="473"/>
      <c r="HU24" s="473"/>
      <c r="HV24" s="473"/>
      <c r="HW24" s="473"/>
      <c r="HX24" s="473"/>
      <c r="HY24" s="473"/>
      <c r="HZ24" s="473"/>
      <c r="IA24" s="473"/>
      <c r="IB24" s="473"/>
      <c r="IC24" s="473"/>
      <c r="ID24" s="473"/>
      <c r="IE24" s="473"/>
      <c r="IF24" s="473"/>
      <c r="IG24" s="473"/>
      <c r="IH24" s="473"/>
      <c r="II24" s="473"/>
      <c r="IJ24" s="473"/>
      <c r="IK24" s="473"/>
      <c r="IL24" s="473"/>
      <c r="IM24" s="473"/>
      <c r="IN24" s="473"/>
      <c r="IO24" s="473"/>
      <c r="IP24" s="473"/>
      <c r="IQ24" s="473"/>
      <c r="IR24" s="473"/>
      <c r="IS24" s="473"/>
      <c r="IT24" s="473"/>
      <c r="IU24" s="473"/>
      <c r="IV24" s="473"/>
    </row>
    <row r="25" spans="1:256" x14ac:dyDescent="0.25">
      <c r="A25" s="506"/>
      <c r="B25" s="119" t="s">
        <v>226</v>
      </c>
      <c r="C25" s="633">
        <f>'Table 2B - Reinsurance'!C37</f>
        <v>0</v>
      </c>
      <c r="D25" s="823">
        <v>1.6E-2</v>
      </c>
      <c r="E25" s="633">
        <f t="shared" si="5"/>
        <v>0</v>
      </c>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3"/>
      <c r="CE25" s="473"/>
      <c r="CF25" s="473"/>
      <c r="CG25" s="473"/>
      <c r="CH25" s="473"/>
      <c r="CI25" s="473"/>
      <c r="CJ25" s="473"/>
      <c r="CK25" s="473"/>
      <c r="CL25" s="473"/>
      <c r="CM25" s="473"/>
      <c r="CN25" s="473"/>
      <c r="CO25" s="473"/>
      <c r="CP25" s="473"/>
      <c r="CQ25" s="473"/>
      <c r="CR25" s="473"/>
      <c r="CS25" s="473"/>
      <c r="CT25" s="473"/>
      <c r="CU25" s="473"/>
      <c r="CV25" s="473"/>
      <c r="CW25" s="473"/>
      <c r="CX25" s="473"/>
      <c r="CY25" s="473"/>
      <c r="CZ25" s="473"/>
      <c r="DA25" s="473"/>
      <c r="DB25" s="473"/>
      <c r="DC25" s="473"/>
      <c r="DD25" s="473"/>
      <c r="DE25" s="473"/>
      <c r="DF25" s="473"/>
      <c r="DG25" s="473"/>
      <c r="DH25" s="473"/>
      <c r="DI25" s="473"/>
      <c r="DJ25" s="473"/>
      <c r="DK25" s="473"/>
      <c r="DL25" s="473"/>
      <c r="DM25" s="473"/>
      <c r="DN25" s="473"/>
      <c r="DO25" s="473"/>
      <c r="DP25" s="473"/>
      <c r="DQ25" s="473"/>
      <c r="DR25" s="473"/>
      <c r="DS25" s="473"/>
      <c r="DT25" s="473"/>
      <c r="DU25" s="473"/>
      <c r="DV25" s="473"/>
      <c r="DW25" s="473"/>
      <c r="DX25" s="473"/>
      <c r="DY25" s="473"/>
      <c r="DZ25" s="473"/>
      <c r="EA25" s="473"/>
      <c r="EB25" s="473"/>
      <c r="EC25" s="473"/>
      <c r="ED25" s="473"/>
      <c r="EE25" s="473"/>
      <c r="EF25" s="473"/>
      <c r="EG25" s="473"/>
      <c r="EH25" s="473"/>
      <c r="EI25" s="473"/>
      <c r="EJ25" s="473"/>
      <c r="EK25" s="473"/>
      <c r="EL25" s="473"/>
      <c r="EM25" s="473"/>
      <c r="EN25" s="473"/>
      <c r="EO25" s="473"/>
      <c r="EP25" s="473"/>
      <c r="EQ25" s="473"/>
      <c r="ER25" s="473"/>
      <c r="ES25" s="473"/>
      <c r="ET25" s="473"/>
      <c r="EU25" s="473"/>
      <c r="EV25" s="473"/>
      <c r="EW25" s="473"/>
      <c r="EX25" s="473"/>
      <c r="EY25" s="473"/>
      <c r="EZ25" s="473"/>
      <c r="FA25" s="473"/>
      <c r="FB25" s="473"/>
      <c r="FC25" s="473"/>
      <c r="FD25" s="473"/>
      <c r="FE25" s="473"/>
      <c r="FF25" s="473"/>
      <c r="FG25" s="473"/>
      <c r="FH25" s="473"/>
      <c r="FI25" s="473"/>
      <c r="FJ25" s="473"/>
      <c r="FK25" s="473"/>
      <c r="FL25" s="473"/>
      <c r="FM25" s="473"/>
      <c r="FN25" s="473"/>
      <c r="FO25" s="473"/>
      <c r="FP25" s="473"/>
      <c r="FQ25" s="473"/>
      <c r="FR25" s="473"/>
      <c r="FS25" s="473"/>
      <c r="FT25" s="473"/>
      <c r="FU25" s="473"/>
      <c r="FV25" s="473"/>
      <c r="FW25" s="473"/>
      <c r="FX25" s="473"/>
      <c r="FY25" s="473"/>
      <c r="FZ25" s="473"/>
      <c r="GA25" s="473"/>
      <c r="GB25" s="473"/>
      <c r="GC25" s="473"/>
      <c r="GD25" s="473"/>
      <c r="GE25" s="473"/>
      <c r="GF25" s="473"/>
      <c r="GG25" s="473"/>
      <c r="GH25" s="473"/>
      <c r="GI25" s="473"/>
      <c r="GJ25" s="473"/>
      <c r="GK25" s="473"/>
      <c r="GL25" s="473"/>
      <c r="GM25" s="473"/>
      <c r="GN25" s="473"/>
      <c r="GO25" s="473"/>
      <c r="GP25" s="473"/>
      <c r="GQ25" s="473"/>
      <c r="GR25" s="473"/>
      <c r="GS25" s="473"/>
      <c r="GT25" s="473"/>
      <c r="GU25" s="473"/>
      <c r="GV25" s="473"/>
      <c r="GW25" s="473"/>
      <c r="GX25" s="473"/>
      <c r="GY25" s="473"/>
      <c r="GZ25" s="473"/>
      <c r="HA25" s="473"/>
      <c r="HB25" s="473"/>
      <c r="HC25" s="473"/>
      <c r="HD25" s="473"/>
      <c r="HE25" s="473"/>
      <c r="HF25" s="473"/>
      <c r="HG25" s="473"/>
      <c r="HH25" s="473"/>
      <c r="HI25" s="473"/>
      <c r="HJ25" s="473"/>
      <c r="HK25" s="473"/>
      <c r="HL25" s="473"/>
      <c r="HM25" s="473"/>
      <c r="HN25" s="473"/>
      <c r="HO25" s="473"/>
      <c r="HP25" s="473"/>
      <c r="HQ25" s="473"/>
      <c r="HR25" s="473"/>
      <c r="HS25" s="473"/>
      <c r="HT25" s="473"/>
      <c r="HU25" s="473"/>
      <c r="HV25" s="473"/>
      <c r="HW25" s="473"/>
      <c r="HX25" s="473"/>
      <c r="HY25" s="473"/>
      <c r="HZ25" s="473"/>
      <c r="IA25" s="473"/>
      <c r="IB25" s="473"/>
      <c r="IC25" s="473"/>
      <c r="ID25" s="473"/>
      <c r="IE25" s="473"/>
      <c r="IF25" s="473"/>
      <c r="IG25" s="473"/>
      <c r="IH25" s="473"/>
      <c r="II25" s="473"/>
      <c r="IJ25" s="473"/>
      <c r="IK25" s="473"/>
      <c r="IL25" s="473"/>
      <c r="IM25" s="473"/>
      <c r="IN25" s="473"/>
      <c r="IO25" s="473"/>
      <c r="IP25" s="473"/>
      <c r="IQ25" s="473"/>
      <c r="IR25" s="473"/>
      <c r="IS25" s="473"/>
      <c r="IT25" s="473"/>
      <c r="IU25" s="473"/>
      <c r="IV25" s="473"/>
    </row>
    <row r="26" spans="1:256" x14ac:dyDescent="0.25">
      <c r="A26" s="506"/>
      <c r="B26" s="119" t="s">
        <v>208</v>
      </c>
      <c r="C26" s="633">
        <f>'Table 2B - Reinsurance'!C38</f>
        <v>0</v>
      </c>
      <c r="D26" s="823">
        <v>0.04</v>
      </c>
      <c r="E26" s="633">
        <f t="shared" si="5"/>
        <v>0</v>
      </c>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c r="BB26" s="473"/>
      <c r="BC26" s="473"/>
      <c r="BD26" s="473"/>
      <c r="BE26" s="473"/>
      <c r="BF26" s="473"/>
      <c r="BG26" s="473"/>
      <c r="BH26" s="473"/>
      <c r="BI26" s="473"/>
      <c r="BJ26" s="473"/>
      <c r="BK26" s="473"/>
      <c r="BL26" s="473"/>
      <c r="BM26" s="473"/>
      <c r="BN26" s="473"/>
      <c r="BO26" s="473"/>
      <c r="BP26" s="473"/>
      <c r="BQ26" s="473"/>
      <c r="BR26" s="473"/>
      <c r="BS26" s="473"/>
      <c r="BT26" s="473"/>
      <c r="BU26" s="473"/>
      <c r="BV26" s="473"/>
      <c r="BW26" s="473"/>
      <c r="BX26" s="473"/>
      <c r="BY26" s="473"/>
      <c r="BZ26" s="473"/>
      <c r="CA26" s="473"/>
      <c r="CB26" s="473"/>
      <c r="CC26" s="473"/>
      <c r="CD26" s="473"/>
      <c r="CE26" s="473"/>
      <c r="CF26" s="473"/>
      <c r="CG26" s="473"/>
      <c r="CH26" s="473"/>
      <c r="CI26" s="473"/>
      <c r="CJ26" s="473"/>
      <c r="CK26" s="473"/>
      <c r="CL26" s="473"/>
      <c r="CM26" s="473"/>
      <c r="CN26" s="473"/>
      <c r="CO26" s="473"/>
      <c r="CP26" s="473"/>
      <c r="CQ26" s="473"/>
      <c r="CR26" s="473"/>
      <c r="CS26" s="473"/>
      <c r="CT26" s="473"/>
      <c r="CU26" s="473"/>
      <c r="CV26" s="473"/>
      <c r="CW26" s="473"/>
      <c r="CX26" s="473"/>
      <c r="CY26" s="473"/>
      <c r="CZ26" s="473"/>
      <c r="DA26" s="473"/>
      <c r="DB26" s="473"/>
      <c r="DC26" s="473"/>
      <c r="DD26" s="473"/>
      <c r="DE26" s="473"/>
      <c r="DF26" s="473"/>
      <c r="DG26" s="473"/>
      <c r="DH26" s="473"/>
      <c r="DI26" s="473"/>
      <c r="DJ26" s="473"/>
      <c r="DK26" s="473"/>
      <c r="DL26" s="473"/>
      <c r="DM26" s="473"/>
      <c r="DN26" s="473"/>
      <c r="DO26" s="473"/>
      <c r="DP26" s="473"/>
      <c r="DQ26" s="473"/>
      <c r="DR26" s="473"/>
      <c r="DS26" s="473"/>
      <c r="DT26" s="473"/>
      <c r="DU26" s="473"/>
      <c r="DV26" s="473"/>
      <c r="DW26" s="473"/>
      <c r="DX26" s="473"/>
      <c r="DY26" s="473"/>
      <c r="DZ26" s="473"/>
      <c r="EA26" s="473"/>
      <c r="EB26" s="473"/>
      <c r="EC26" s="473"/>
      <c r="ED26" s="473"/>
      <c r="EE26" s="473"/>
      <c r="EF26" s="473"/>
      <c r="EG26" s="473"/>
      <c r="EH26" s="473"/>
      <c r="EI26" s="473"/>
      <c r="EJ26" s="473"/>
      <c r="EK26" s="473"/>
      <c r="EL26" s="473"/>
      <c r="EM26" s="473"/>
      <c r="EN26" s="473"/>
      <c r="EO26" s="473"/>
      <c r="EP26" s="473"/>
      <c r="EQ26" s="473"/>
      <c r="ER26" s="473"/>
      <c r="ES26" s="473"/>
      <c r="ET26" s="473"/>
      <c r="EU26" s="473"/>
      <c r="EV26" s="473"/>
      <c r="EW26" s="473"/>
      <c r="EX26" s="473"/>
      <c r="EY26" s="473"/>
      <c r="EZ26" s="473"/>
      <c r="FA26" s="473"/>
      <c r="FB26" s="473"/>
      <c r="FC26" s="473"/>
      <c r="FD26" s="473"/>
      <c r="FE26" s="473"/>
      <c r="FF26" s="473"/>
      <c r="FG26" s="473"/>
      <c r="FH26" s="473"/>
      <c r="FI26" s="473"/>
      <c r="FJ26" s="473"/>
      <c r="FK26" s="473"/>
      <c r="FL26" s="473"/>
      <c r="FM26" s="473"/>
      <c r="FN26" s="473"/>
      <c r="FO26" s="473"/>
      <c r="FP26" s="473"/>
      <c r="FQ26" s="473"/>
      <c r="FR26" s="473"/>
      <c r="FS26" s="473"/>
      <c r="FT26" s="473"/>
      <c r="FU26" s="473"/>
      <c r="FV26" s="473"/>
      <c r="FW26" s="473"/>
      <c r="FX26" s="473"/>
      <c r="FY26" s="473"/>
      <c r="FZ26" s="473"/>
      <c r="GA26" s="473"/>
      <c r="GB26" s="473"/>
      <c r="GC26" s="473"/>
      <c r="GD26" s="473"/>
      <c r="GE26" s="473"/>
      <c r="GF26" s="473"/>
      <c r="GG26" s="473"/>
      <c r="GH26" s="473"/>
      <c r="GI26" s="473"/>
      <c r="GJ26" s="473"/>
      <c r="GK26" s="473"/>
      <c r="GL26" s="473"/>
      <c r="GM26" s="473"/>
      <c r="GN26" s="473"/>
      <c r="GO26" s="473"/>
      <c r="GP26" s="473"/>
      <c r="GQ26" s="473"/>
      <c r="GR26" s="473"/>
      <c r="GS26" s="473"/>
      <c r="GT26" s="473"/>
      <c r="GU26" s="473"/>
      <c r="GV26" s="473"/>
      <c r="GW26" s="473"/>
      <c r="GX26" s="473"/>
      <c r="GY26" s="473"/>
      <c r="GZ26" s="473"/>
      <c r="HA26" s="473"/>
      <c r="HB26" s="473"/>
      <c r="HC26" s="473"/>
      <c r="HD26" s="473"/>
      <c r="HE26" s="473"/>
      <c r="HF26" s="473"/>
      <c r="HG26" s="473"/>
      <c r="HH26" s="473"/>
      <c r="HI26" s="473"/>
      <c r="HJ26" s="473"/>
      <c r="HK26" s="473"/>
      <c r="HL26" s="473"/>
      <c r="HM26" s="473"/>
      <c r="HN26" s="473"/>
      <c r="HO26" s="473"/>
      <c r="HP26" s="473"/>
      <c r="HQ26" s="473"/>
      <c r="HR26" s="473"/>
      <c r="HS26" s="473"/>
      <c r="HT26" s="473"/>
      <c r="HU26" s="473"/>
      <c r="HV26" s="473"/>
      <c r="HW26" s="473"/>
      <c r="HX26" s="473"/>
      <c r="HY26" s="473"/>
      <c r="HZ26" s="473"/>
      <c r="IA26" s="473"/>
      <c r="IB26" s="473"/>
      <c r="IC26" s="473"/>
      <c r="ID26" s="473"/>
      <c r="IE26" s="473"/>
      <c r="IF26" s="473"/>
      <c r="IG26" s="473"/>
      <c r="IH26" s="473"/>
      <c r="II26" s="473"/>
      <c r="IJ26" s="473"/>
      <c r="IK26" s="473"/>
      <c r="IL26" s="473"/>
      <c r="IM26" s="473"/>
      <c r="IN26" s="473"/>
      <c r="IO26" s="473"/>
      <c r="IP26" s="473"/>
      <c r="IQ26" s="473"/>
      <c r="IR26" s="473"/>
      <c r="IS26" s="473"/>
      <c r="IT26" s="473"/>
      <c r="IU26" s="473"/>
      <c r="IV26" s="473"/>
    </row>
    <row r="27" spans="1:256" x14ac:dyDescent="0.25">
      <c r="A27" s="506"/>
      <c r="B27" s="18" t="s">
        <v>209</v>
      </c>
      <c r="C27" s="633">
        <f>'Table 2B - Reinsurance'!C39</f>
        <v>0</v>
      </c>
      <c r="D27" s="823">
        <v>0.08</v>
      </c>
      <c r="E27" s="633">
        <f t="shared" si="5"/>
        <v>0</v>
      </c>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473"/>
      <c r="BB27" s="473"/>
      <c r="BC27" s="473"/>
      <c r="BD27" s="473"/>
      <c r="BE27" s="473"/>
      <c r="BF27" s="473"/>
      <c r="BG27" s="473"/>
      <c r="BH27" s="473"/>
      <c r="BI27" s="473"/>
      <c r="BJ27" s="473"/>
      <c r="BK27" s="473"/>
      <c r="BL27" s="473"/>
      <c r="BM27" s="473"/>
      <c r="BN27" s="473"/>
      <c r="BO27" s="473"/>
      <c r="BP27" s="473"/>
      <c r="BQ27" s="473"/>
      <c r="BR27" s="473"/>
      <c r="BS27" s="473"/>
      <c r="BT27" s="473"/>
      <c r="BU27" s="473"/>
      <c r="BV27" s="473"/>
      <c r="BW27" s="473"/>
      <c r="BX27" s="473"/>
      <c r="BY27" s="473"/>
      <c r="BZ27" s="473"/>
      <c r="CA27" s="473"/>
      <c r="CB27" s="473"/>
      <c r="CC27" s="473"/>
      <c r="CD27" s="473"/>
      <c r="CE27" s="473"/>
      <c r="CF27" s="473"/>
      <c r="CG27" s="473"/>
      <c r="CH27" s="473"/>
      <c r="CI27" s="473"/>
      <c r="CJ27" s="473"/>
      <c r="CK27" s="473"/>
      <c r="CL27" s="473"/>
      <c r="CM27" s="473"/>
      <c r="CN27" s="473"/>
      <c r="CO27" s="473"/>
      <c r="CP27" s="473"/>
      <c r="CQ27" s="473"/>
      <c r="CR27" s="473"/>
      <c r="CS27" s="473"/>
      <c r="CT27" s="473"/>
      <c r="CU27" s="473"/>
      <c r="CV27" s="473"/>
      <c r="CW27" s="473"/>
      <c r="CX27" s="473"/>
      <c r="CY27" s="473"/>
      <c r="CZ27" s="473"/>
      <c r="DA27" s="473"/>
      <c r="DB27" s="473"/>
      <c r="DC27" s="473"/>
      <c r="DD27" s="473"/>
      <c r="DE27" s="473"/>
      <c r="DF27" s="473"/>
      <c r="DG27" s="473"/>
      <c r="DH27" s="473"/>
      <c r="DI27" s="473"/>
      <c r="DJ27" s="473"/>
      <c r="DK27" s="473"/>
      <c r="DL27" s="473"/>
      <c r="DM27" s="473"/>
      <c r="DN27" s="473"/>
      <c r="DO27" s="473"/>
      <c r="DP27" s="473"/>
      <c r="DQ27" s="473"/>
      <c r="DR27" s="473"/>
      <c r="DS27" s="473"/>
      <c r="DT27" s="473"/>
      <c r="DU27" s="473"/>
      <c r="DV27" s="473"/>
      <c r="DW27" s="473"/>
      <c r="DX27" s="473"/>
      <c r="DY27" s="473"/>
      <c r="DZ27" s="473"/>
      <c r="EA27" s="473"/>
      <c r="EB27" s="473"/>
      <c r="EC27" s="473"/>
      <c r="ED27" s="473"/>
      <c r="EE27" s="473"/>
      <c r="EF27" s="473"/>
      <c r="EG27" s="473"/>
      <c r="EH27" s="473"/>
      <c r="EI27" s="473"/>
      <c r="EJ27" s="473"/>
      <c r="EK27" s="473"/>
      <c r="EL27" s="473"/>
      <c r="EM27" s="473"/>
      <c r="EN27" s="473"/>
      <c r="EO27" s="473"/>
      <c r="EP27" s="473"/>
      <c r="EQ27" s="473"/>
      <c r="ER27" s="473"/>
      <c r="ES27" s="473"/>
      <c r="ET27" s="473"/>
      <c r="EU27" s="473"/>
      <c r="EV27" s="473"/>
      <c r="EW27" s="473"/>
      <c r="EX27" s="473"/>
      <c r="EY27" s="473"/>
      <c r="EZ27" s="473"/>
      <c r="FA27" s="473"/>
      <c r="FB27" s="473"/>
      <c r="FC27" s="473"/>
      <c r="FD27" s="473"/>
      <c r="FE27" s="473"/>
      <c r="FF27" s="473"/>
      <c r="FG27" s="473"/>
      <c r="FH27" s="473"/>
      <c r="FI27" s="473"/>
      <c r="FJ27" s="473"/>
      <c r="FK27" s="473"/>
      <c r="FL27" s="473"/>
      <c r="FM27" s="473"/>
      <c r="FN27" s="473"/>
      <c r="FO27" s="473"/>
      <c r="FP27" s="473"/>
      <c r="FQ27" s="473"/>
      <c r="FR27" s="473"/>
      <c r="FS27" s="473"/>
      <c r="FT27" s="473"/>
      <c r="FU27" s="473"/>
      <c r="FV27" s="473"/>
      <c r="FW27" s="473"/>
      <c r="FX27" s="473"/>
      <c r="FY27" s="473"/>
      <c r="FZ27" s="473"/>
      <c r="GA27" s="473"/>
      <c r="GB27" s="473"/>
      <c r="GC27" s="473"/>
      <c r="GD27" s="473"/>
      <c r="GE27" s="473"/>
      <c r="GF27" s="473"/>
      <c r="GG27" s="473"/>
      <c r="GH27" s="473"/>
      <c r="GI27" s="473"/>
      <c r="GJ27" s="473"/>
      <c r="GK27" s="473"/>
      <c r="GL27" s="473"/>
      <c r="GM27" s="473"/>
      <c r="GN27" s="473"/>
      <c r="GO27" s="473"/>
      <c r="GP27" s="473"/>
      <c r="GQ27" s="473"/>
      <c r="GR27" s="473"/>
      <c r="GS27" s="473"/>
      <c r="GT27" s="473"/>
      <c r="GU27" s="473"/>
      <c r="GV27" s="473"/>
      <c r="GW27" s="473"/>
      <c r="GX27" s="473"/>
      <c r="GY27" s="473"/>
      <c r="GZ27" s="473"/>
      <c r="HA27" s="473"/>
      <c r="HB27" s="473"/>
      <c r="HC27" s="473"/>
      <c r="HD27" s="473"/>
      <c r="HE27" s="473"/>
      <c r="HF27" s="473"/>
      <c r="HG27" s="473"/>
      <c r="HH27" s="473"/>
      <c r="HI27" s="473"/>
      <c r="HJ27" s="473"/>
      <c r="HK27" s="473"/>
      <c r="HL27" s="473"/>
      <c r="HM27" s="473"/>
      <c r="HN27" s="473"/>
      <c r="HO27" s="473"/>
      <c r="HP27" s="473"/>
      <c r="HQ27" s="473"/>
      <c r="HR27" s="473"/>
      <c r="HS27" s="473"/>
      <c r="HT27" s="473"/>
      <c r="HU27" s="473"/>
      <c r="HV27" s="473"/>
      <c r="HW27" s="473"/>
      <c r="HX27" s="473"/>
      <c r="HY27" s="473"/>
      <c r="HZ27" s="473"/>
      <c r="IA27" s="473"/>
      <c r="IB27" s="473"/>
      <c r="IC27" s="473"/>
      <c r="ID27" s="473"/>
      <c r="IE27" s="473"/>
      <c r="IF27" s="473"/>
      <c r="IG27" s="473"/>
      <c r="IH27" s="473"/>
      <c r="II27" s="473"/>
      <c r="IJ27" s="473"/>
      <c r="IK27" s="473"/>
      <c r="IL27" s="473"/>
      <c r="IM27" s="473"/>
      <c r="IN27" s="473"/>
      <c r="IO27" s="473"/>
      <c r="IP27" s="473"/>
      <c r="IQ27" s="473"/>
      <c r="IR27" s="473"/>
      <c r="IS27" s="473"/>
      <c r="IT27" s="473"/>
      <c r="IU27" s="473"/>
      <c r="IV27" s="473"/>
    </row>
    <row r="28" spans="1:256" x14ac:dyDescent="0.25">
      <c r="A28" s="506"/>
      <c r="B28" s="18" t="s">
        <v>506</v>
      </c>
      <c r="C28" s="633">
        <f>'Table 2B - Reinsurance'!C40</f>
        <v>0</v>
      </c>
      <c r="D28" s="823">
        <v>0.12</v>
      </c>
      <c r="E28" s="633">
        <f t="shared" si="5"/>
        <v>0</v>
      </c>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c r="BP28" s="473"/>
      <c r="BQ28" s="473"/>
      <c r="BR28" s="473"/>
      <c r="BS28" s="473"/>
      <c r="BT28" s="473"/>
      <c r="BU28" s="473"/>
      <c r="BV28" s="473"/>
      <c r="BW28" s="473"/>
      <c r="BX28" s="473"/>
      <c r="BY28" s="473"/>
      <c r="BZ28" s="473"/>
      <c r="CA28" s="473"/>
      <c r="CB28" s="473"/>
      <c r="CC28" s="473"/>
      <c r="CD28" s="473"/>
      <c r="CE28" s="473"/>
      <c r="CF28" s="473"/>
      <c r="CG28" s="473"/>
      <c r="CH28" s="473"/>
      <c r="CI28" s="473"/>
      <c r="CJ28" s="473"/>
      <c r="CK28" s="473"/>
      <c r="CL28" s="473"/>
      <c r="CM28" s="473"/>
      <c r="CN28" s="473"/>
      <c r="CO28" s="473"/>
      <c r="CP28" s="473"/>
      <c r="CQ28" s="473"/>
      <c r="CR28" s="473"/>
      <c r="CS28" s="473"/>
      <c r="CT28" s="473"/>
      <c r="CU28" s="473"/>
      <c r="CV28" s="473"/>
      <c r="CW28" s="473"/>
      <c r="CX28" s="473"/>
      <c r="CY28" s="473"/>
      <c r="CZ28" s="473"/>
      <c r="DA28" s="473"/>
      <c r="DB28" s="473"/>
      <c r="DC28" s="473"/>
      <c r="DD28" s="473"/>
      <c r="DE28" s="473"/>
      <c r="DF28" s="473"/>
      <c r="DG28" s="473"/>
      <c r="DH28" s="473"/>
      <c r="DI28" s="473"/>
      <c r="DJ28" s="473"/>
      <c r="DK28" s="473"/>
      <c r="DL28" s="473"/>
      <c r="DM28" s="473"/>
      <c r="DN28" s="473"/>
      <c r="DO28" s="473"/>
      <c r="DP28" s="473"/>
      <c r="DQ28" s="473"/>
      <c r="DR28" s="473"/>
      <c r="DS28" s="473"/>
      <c r="DT28" s="473"/>
      <c r="DU28" s="473"/>
      <c r="DV28" s="473"/>
      <c r="DW28" s="473"/>
      <c r="DX28" s="473"/>
      <c r="DY28" s="473"/>
      <c r="DZ28" s="473"/>
      <c r="EA28" s="473"/>
      <c r="EB28" s="473"/>
      <c r="EC28" s="473"/>
      <c r="ED28" s="473"/>
      <c r="EE28" s="473"/>
      <c r="EF28" s="473"/>
      <c r="EG28" s="473"/>
      <c r="EH28" s="473"/>
      <c r="EI28" s="473"/>
      <c r="EJ28" s="473"/>
      <c r="EK28" s="473"/>
      <c r="EL28" s="473"/>
      <c r="EM28" s="473"/>
      <c r="EN28" s="473"/>
      <c r="EO28" s="473"/>
      <c r="EP28" s="473"/>
      <c r="EQ28" s="473"/>
      <c r="ER28" s="473"/>
      <c r="ES28" s="473"/>
      <c r="ET28" s="473"/>
      <c r="EU28" s="473"/>
      <c r="EV28" s="473"/>
      <c r="EW28" s="473"/>
      <c r="EX28" s="473"/>
      <c r="EY28" s="473"/>
      <c r="EZ28" s="473"/>
      <c r="FA28" s="473"/>
      <c r="FB28" s="473"/>
      <c r="FC28" s="473"/>
      <c r="FD28" s="473"/>
      <c r="FE28" s="473"/>
      <c r="FF28" s="473"/>
      <c r="FG28" s="473"/>
      <c r="FH28" s="473"/>
      <c r="FI28" s="473"/>
      <c r="FJ28" s="473"/>
      <c r="FK28" s="473"/>
      <c r="FL28" s="473"/>
      <c r="FM28" s="473"/>
      <c r="FN28" s="473"/>
      <c r="FO28" s="473"/>
      <c r="FP28" s="473"/>
      <c r="FQ28" s="473"/>
      <c r="FR28" s="473"/>
      <c r="FS28" s="473"/>
      <c r="FT28" s="473"/>
      <c r="FU28" s="473"/>
      <c r="FV28" s="473"/>
      <c r="FW28" s="473"/>
      <c r="FX28" s="473"/>
      <c r="FY28" s="473"/>
      <c r="FZ28" s="473"/>
      <c r="GA28" s="473"/>
      <c r="GB28" s="473"/>
      <c r="GC28" s="473"/>
      <c r="GD28" s="473"/>
      <c r="GE28" s="473"/>
      <c r="GF28" s="473"/>
      <c r="GG28" s="473"/>
      <c r="GH28" s="473"/>
      <c r="GI28" s="473"/>
      <c r="GJ28" s="473"/>
      <c r="GK28" s="473"/>
      <c r="GL28" s="473"/>
      <c r="GM28" s="473"/>
      <c r="GN28" s="473"/>
      <c r="GO28" s="473"/>
      <c r="GP28" s="473"/>
      <c r="GQ28" s="473"/>
      <c r="GR28" s="473"/>
      <c r="GS28" s="473"/>
      <c r="GT28" s="473"/>
      <c r="GU28" s="473"/>
      <c r="GV28" s="473"/>
      <c r="GW28" s="473"/>
      <c r="GX28" s="473"/>
      <c r="GY28" s="473"/>
      <c r="GZ28" s="473"/>
      <c r="HA28" s="473"/>
      <c r="HB28" s="473"/>
      <c r="HC28" s="473"/>
      <c r="HD28" s="473"/>
      <c r="HE28" s="473"/>
      <c r="HF28" s="473"/>
      <c r="HG28" s="473"/>
      <c r="HH28" s="473"/>
      <c r="HI28" s="473"/>
      <c r="HJ28" s="473"/>
      <c r="HK28" s="473"/>
      <c r="HL28" s="473"/>
      <c r="HM28" s="473"/>
      <c r="HN28" s="473"/>
      <c r="HO28" s="473"/>
      <c r="HP28" s="473"/>
      <c r="HQ28" s="473"/>
      <c r="HR28" s="473"/>
      <c r="HS28" s="473"/>
      <c r="HT28" s="473"/>
      <c r="HU28" s="473"/>
      <c r="HV28" s="473"/>
      <c r="HW28" s="473"/>
      <c r="HX28" s="473"/>
      <c r="HY28" s="473"/>
      <c r="HZ28" s="473"/>
      <c r="IA28" s="473"/>
      <c r="IB28" s="473"/>
      <c r="IC28" s="473"/>
      <c r="ID28" s="473"/>
      <c r="IE28" s="473"/>
      <c r="IF28" s="473"/>
      <c r="IG28" s="473"/>
      <c r="IH28" s="473"/>
      <c r="II28" s="473"/>
      <c r="IJ28" s="473"/>
      <c r="IK28" s="473"/>
      <c r="IL28" s="473"/>
      <c r="IM28" s="473"/>
      <c r="IN28" s="473"/>
      <c r="IO28" s="473"/>
      <c r="IP28" s="473"/>
      <c r="IQ28" s="473"/>
      <c r="IR28" s="473"/>
      <c r="IS28" s="473"/>
      <c r="IT28" s="473"/>
      <c r="IU28" s="473"/>
      <c r="IV28" s="473"/>
    </row>
    <row r="29" spans="1:256" x14ac:dyDescent="0.25">
      <c r="A29" s="506"/>
      <c r="B29" s="119" t="s">
        <v>507</v>
      </c>
      <c r="C29" s="633">
        <f>'Table 2B - Reinsurance'!C41</f>
        <v>0</v>
      </c>
      <c r="D29" s="823">
        <v>0.16</v>
      </c>
      <c r="E29" s="633">
        <f t="shared" si="5"/>
        <v>0</v>
      </c>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3"/>
      <c r="BC29" s="473"/>
      <c r="BD29" s="473"/>
      <c r="BE29" s="473"/>
      <c r="BF29" s="473"/>
      <c r="BG29" s="473"/>
      <c r="BH29" s="473"/>
      <c r="BI29" s="473"/>
      <c r="BJ29" s="473"/>
      <c r="BK29" s="473"/>
      <c r="BL29" s="473"/>
      <c r="BM29" s="473"/>
      <c r="BN29" s="473"/>
      <c r="BO29" s="473"/>
      <c r="BP29" s="473"/>
      <c r="BQ29" s="473"/>
      <c r="BR29" s="473"/>
      <c r="BS29" s="473"/>
      <c r="BT29" s="473"/>
      <c r="BU29" s="473"/>
      <c r="BV29" s="473"/>
      <c r="BW29" s="473"/>
      <c r="BX29" s="473"/>
      <c r="BY29" s="473"/>
      <c r="BZ29" s="473"/>
      <c r="CA29" s="473"/>
      <c r="CB29" s="473"/>
      <c r="CC29" s="473"/>
      <c r="CD29" s="473"/>
      <c r="CE29" s="473"/>
      <c r="CF29" s="473"/>
      <c r="CG29" s="473"/>
      <c r="CH29" s="473"/>
      <c r="CI29" s="473"/>
      <c r="CJ29" s="473"/>
      <c r="CK29" s="473"/>
      <c r="CL29" s="473"/>
      <c r="CM29" s="473"/>
      <c r="CN29" s="473"/>
      <c r="CO29" s="473"/>
      <c r="CP29" s="473"/>
      <c r="CQ29" s="473"/>
      <c r="CR29" s="473"/>
      <c r="CS29" s="473"/>
      <c r="CT29" s="473"/>
      <c r="CU29" s="473"/>
      <c r="CV29" s="473"/>
      <c r="CW29" s="473"/>
      <c r="CX29" s="473"/>
      <c r="CY29" s="473"/>
      <c r="CZ29" s="473"/>
      <c r="DA29" s="473"/>
      <c r="DB29" s="473"/>
      <c r="DC29" s="473"/>
      <c r="DD29" s="473"/>
      <c r="DE29" s="473"/>
      <c r="DF29" s="473"/>
      <c r="DG29" s="473"/>
      <c r="DH29" s="473"/>
      <c r="DI29" s="473"/>
      <c r="DJ29" s="473"/>
      <c r="DK29" s="473"/>
      <c r="DL29" s="473"/>
      <c r="DM29" s="473"/>
      <c r="DN29" s="473"/>
      <c r="DO29" s="473"/>
      <c r="DP29" s="473"/>
      <c r="DQ29" s="473"/>
      <c r="DR29" s="473"/>
      <c r="DS29" s="473"/>
      <c r="DT29" s="473"/>
      <c r="DU29" s="473"/>
      <c r="DV29" s="473"/>
      <c r="DW29" s="473"/>
      <c r="DX29" s="473"/>
      <c r="DY29" s="473"/>
      <c r="DZ29" s="473"/>
      <c r="EA29" s="473"/>
      <c r="EB29" s="473"/>
      <c r="EC29" s="473"/>
      <c r="ED29" s="473"/>
      <c r="EE29" s="473"/>
      <c r="EF29" s="473"/>
      <c r="EG29" s="473"/>
      <c r="EH29" s="473"/>
      <c r="EI29" s="473"/>
      <c r="EJ29" s="473"/>
      <c r="EK29" s="473"/>
      <c r="EL29" s="473"/>
      <c r="EM29" s="473"/>
      <c r="EN29" s="473"/>
      <c r="EO29" s="473"/>
      <c r="EP29" s="473"/>
      <c r="EQ29" s="473"/>
      <c r="ER29" s="473"/>
      <c r="ES29" s="473"/>
      <c r="ET29" s="473"/>
      <c r="EU29" s="473"/>
      <c r="EV29" s="473"/>
      <c r="EW29" s="473"/>
      <c r="EX29" s="473"/>
      <c r="EY29" s="473"/>
      <c r="EZ29" s="473"/>
      <c r="FA29" s="473"/>
      <c r="FB29" s="473"/>
      <c r="FC29" s="473"/>
      <c r="FD29" s="473"/>
      <c r="FE29" s="473"/>
      <c r="FF29" s="473"/>
      <c r="FG29" s="473"/>
      <c r="FH29" s="473"/>
      <c r="FI29" s="473"/>
      <c r="FJ29" s="473"/>
      <c r="FK29" s="473"/>
      <c r="FL29" s="473"/>
      <c r="FM29" s="473"/>
      <c r="FN29" s="473"/>
      <c r="FO29" s="473"/>
      <c r="FP29" s="473"/>
      <c r="FQ29" s="473"/>
      <c r="FR29" s="473"/>
      <c r="FS29" s="473"/>
      <c r="FT29" s="473"/>
      <c r="FU29" s="473"/>
      <c r="FV29" s="473"/>
      <c r="FW29" s="473"/>
      <c r="FX29" s="473"/>
      <c r="FY29" s="473"/>
      <c r="FZ29" s="473"/>
      <c r="GA29" s="473"/>
      <c r="GB29" s="473"/>
      <c r="GC29" s="473"/>
      <c r="GD29" s="473"/>
      <c r="GE29" s="473"/>
      <c r="GF29" s="473"/>
      <c r="GG29" s="473"/>
      <c r="GH29" s="473"/>
      <c r="GI29" s="473"/>
      <c r="GJ29" s="473"/>
      <c r="GK29" s="473"/>
      <c r="GL29" s="473"/>
      <c r="GM29" s="473"/>
      <c r="GN29" s="473"/>
      <c r="GO29" s="473"/>
      <c r="GP29" s="473"/>
      <c r="GQ29" s="473"/>
      <c r="GR29" s="473"/>
      <c r="GS29" s="473"/>
      <c r="GT29" s="473"/>
      <c r="GU29" s="473"/>
      <c r="GV29" s="473"/>
      <c r="GW29" s="473"/>
      <c r="GX29" s="473"/>
      <c r="GY29" s="473"/>
      <c r="GZ29" s="473"/>
      <c r="HA29" s="473"/>
      <c r="HB29" s="473"/>
      <c r="HC29" s="473"/>
      <c r="HD29" s="473"/>
      <c r="HE29" s="473"/>
      <c r="HF29" s="473"/>
      <c r="HG29" s="473"/>
      <c r="HH29" s="473"/>
      <c r="HI29" s="473"/>
      <c r="HJ29" s="473"/>
      <c r="HK29" s="473"/>
      <c r="HL29" s="473"/>
      <c r="HM29" s="473"/>
      <c r="HN29" s="473"/>
      <c r="HO29" s="473"/>
      <c r="HP29" s="473"/>
      <c r="HQ29" s="473"/>
      <c r="HR29" s="473"/>
      <c r="HS29" s="473"/>
      <c r="HT29" s="473"/>
      <c r="HU29" s="473"/>
      <c r="HV29" s="473"/>
      <c r="HW29" s="473"/>
      <c r="HX29" s="473"/>
      <c r="HY29" s="473"/>
      <c r="HZ29" s="473"/>
      <c r="IA29" s="473"/>
      <c r="IB29" s="473"/>
      <c r="IC29" s="473"/>
      <c r="ID29" s="473"/>
      <c r="IE29" s="473"/>
      <c r="IF29" s="473"/>
      <c r="IG29" s="473"/>
      <c r="IH29" s="473"/>
      <c r="II29" s="473"/>
      <c r="IJ29" s="473"/>
      <c r="IK29" s="473"/>
      <c r="IL29" s="473"/>
      <c r="IM29" s="473"/>
      <c r="IN29" s="473"/>
      <c r="IO29" s="473"/>
      <c r="IP29" s="473"/>
      <c r="IQ29" s="473"/>
      <c r="IR29" s="473"/>
      <c r="IS29" s="473"/>
      <c r="IT29" s="473"/>
      <c r="IU29" s="473"/>
      <c r="IV29" s="473"/>
    </row>
    <row r="30" spans="1:256" x14ac:dyDescent="0.25">
      <c r="A30" s="506">
        <v>5</v>
      </c>
      <c r="B30" s="665" t="s">
        <v>845</v>
      </c>
      <c r="C30" s="666">
        <f>SUM(C31:C36)</f>
        <v>0</v>
      </c>
      <c r="D30" s="666"/>
      <c r="E30" s="666">
        <f>SUM(E31:E36)</f>
        <v>0</v>
      </c>
      <c r="F30" s="473"/>
      <c r="G30" s="473"/>
      <c r="H30" s="473"/>
      <c r="I30" s="473"/>
      <c r="J30" s="824">
        <f t="shared" ref="J30:BR30" si="10">SUM(J31:J36)</f>
        <v>0</v>
      </c>
      <c r="K30" s="824">
        <f t="shared" si="10"/>
        <v>0</v>
      </c>
      <c r="L30" s="824">
        <f t="shared" si="10"/>
        <v>0</v>
      </c>
      <c r="M30" s="824">
        <f t="shared" si="10"/>
        <v>0</v>
      </c>
      <c r="N30" s="824">
        <f t="shared" si="10"/>
        <v>0</v>
      </c>
      <c r="O30" s="824">
        <f t="shared" si="10"/>
        <v>0</v>
      </c>
      <c r="P30" s="824">
        <f t="shared" si="10"/>
        <v>0</v>
      </c>
      <c r="Q30" s="824">
        <f t="shared" si="10"/>
        <v>0</v>
      </c>
      <c r="R30" s="824">
        <f t="shared" si="10"/>
        <v>0</v>
      </c>
      <c r="S30" s="824">
        <f t="shared" si="10"/>
        <v>0</v>
      </c>
      <c r="T30" s="824">
        <f t="shared" si="10"/>
        <v>0</v>
      </c>
      <c r="U30" s="824">
        <f t="shared" si="10"/>
        <v>0</v>
      </c>
      <c r="V30" s="824">
        <f t="shared" si="10"/>
        <v>0</v>
      </c>
      <c r="W30" s="824">
        <f t="shared" si="10"/>
        <v>0</v>
      </c>
      <c r="X30" s="824">
        <f t="shared" si="10"/>
        <v>0</v>
      </c>
      <c r="Y30" s="824">
        <f t="shared" si="10"/>
        <v>0</v>
      </c>
      <c r="Z30" s="824">
        <f t="shared" si="10"/>
        <v>0</v>
      </c>
      <c r="AA30" s="824">
        <f t="shared" si="10"/>
        <v>0</v>
      </c>
      <c r="AB30" s="824">
        <f t="shared" si="10"/>
        <v>0</v>
      </c>
      <c r="AC30" s="824">
        <f t="shared" si="10"/>
        <v>0</v>
      </c>
      <c r="AD30" s="824">
        <f t="shared" si="10"/>
        <v>0</v>
      </c>
      <c r="AE30" s="824">
        <f t="shared" si="10"/>
        <v>0</v>
      </c>
      <c r="AF30" s="824">
        <f t="shared" si="10"/>
        <v>0</v>
      </c>
      <c r="AG30" s="824">
        <f t="shared" si="10"/>
        <v>0</v>
      </c>
      <c r="AH30" s="824">
        <f t="shared" si="10"/>
        <v>0</v>
      </c>
      <c r="AI30" s="824">
        <f t="shared" si="10"/>
        <v>0</v>
      </c>
      <c r="AJ30" s="824">
        <f t="shared" si="10"/>
        <v>0</v>
      </c>
      <c r="AK30" s="824">
        <f t="shared" si="10"/>
        <v>0</v>
      </c>
      <c r="AL30" s="824">
        <f t="shared" si="10"/>
        <v>0</v>
      </c>
      <c r="AM30" s="824">
        <f t="shared" si="10"/>
        <v>0</v>
      </c>
      <c r="AN30" s="824">
        <f t="shared" si="10"/>
        <v>0</v>
      </c>
      <c r="AO30" s="824">
        <f t="shared" si="10"/>
        <v>0</v>
      </c>
      <c r="AP30" s="824">
        <f t="shared" si="10"/>
        <v>0</v>
      </c>
      <c r="AQ30" s="824">
        <f t="shared" si="10"/>
        <v>0</v>
      </c>
      <c r="AR30" s="824">
        <f t="shared" si="10"/>
        <v>0</v>
      </c>
      <c r="AS30" s="824">
        <f t="shared" si="10"/>
        <v>0</v>
      </c>
      <c r="AT30" s="824">
        <f t="shared" si="10"/>
        <v>0</v>
      </c>
      <c r="AU30" s="824">
        <f t="shared" si="10"/>
        <v>0</v>
      </c>
      <c r="AV30" s="824">
        <f t="shared" si="10"/>
        <v>0</v>
      </c>
      <c r="AW30" s="824">
        <f t="shared" si="10"/>
        <v>0</v>
      </c>
      <c r="AX30" s="824">
        <f t="shared" si="10"/>
        <v>0</v>
      </c>
      <c r="AY30" s="824">
        <f t="shared" si="10"/>
        <v>0</v>
      </c>
      <c r="AZ30" s="824">
        <f t="shared" si="10"/>
        <v>0</v>
      </c>
      <c r="BA30" s="824">
        <f t="shared" si="10"/>
        <v>0</v>
      </c>
      <c r="BB30" s="824">
        <f t="shared" si="10"/>
        <v>0</v>
      </c>
      <c r="BC30" s="824">
        <f t="shared" si="10"/>
        <v>0</v>
      </c>
      <c r="BD30" s="824">
        <f t="shared" si="10"/>
        <v>0</v>
      </c>
      <c r="BE30" s="824">
        <f t="shared" si="10"/>
        <v>0</v>
      </c>
      <c r="BF30" s="824">
        <f t="shared" si="10"/>
        <v>0</v>
      </c>
      <c r="BG30" s="824">
        <f t="shared" si="10"/>
        <v>0</v>
      </c>
      <c r="BH30" s="824">
        <f t="shared" si="10"/>
        <v>0</v>
      </c>
      <c r="BI30" s="824">
        <f t="shared" si="10"/>
        <v>0</v>
      </c>
      <c r="BJ30" s="824">
        <f t="shared" si="10"/>
        <v>0</v>
      </c>
      <c r="BK30" s="824">
        <f t="shared" si="10"/>
        <v>0</v>
      </c>
      <c r="BL30" s="824">
        <f t="shared" si="10"/>
        <v>0</v>
      </c>
      <c r="BM30" s="824">
        <f t="shared" si="10"/>
        <v>0</v>
      </c>
      <c r="BN30" s="824">
        <f t="shared" si="10"/>
        <v>0</v>
      </c>
      <c r="BO30" s="824">
        <f t="shared" si="10"/>
        <v>0</v>
      </c>
      <c r="BP30" s="824">
        <f t="shared" si="10"/>
        <v>0</v>
      </c>
      <c r="BQ30" s="824">
        <f t="shared" si="10"/>
        <v>0</v>
      </c>
      <c r="BR30" s="824">
        <f t="shared" si="10"/>
        <v>0</v>
      </c>
      <c r="BS30" s="824">
        <f t="shared" ref="BS30:ED30" si="11">SUM(BS31:BS36)</f>
        <v>0</v>
      </c>
      <c r="BT30" s="824">
        <f t="shared" si="11"/>
        <v>0</v>
      </c>
      <c r="BU30" s="824">
        <f t="shared" si="11"/>
        <v>0</v>
      </c>
      <c r="BV30" s="824">
        <f t="shared" si="11"/>
        <v>0</v>
      </c>
      <c r="BW30" s="824">
        <f t="shared" si="11"/>
        <v>0</v>
      </c>
      <c r="BX30" s="824">
        <f t="shared" si="11"/>
        <v>0</v>
      </c>
      <c r="BY30" s="824">
        <f t="shared" si="11"/>
        <v>0</v>
      </c>
      <c r="BZ30" s="824">
        <f t="shared" si="11"/>
        <v>0</v>
      </c>
      <c r="CA30" s="824">
        <f t="shared" si="11"/>
        <v>0</v>
      </c>
      <c r="CB30" s="824">
        <f t="shared" si="11"/>
        <v>0</v>
      </c>
      <c r="CC30" s="824">
        <f t="shared" si="11"/>
        <v>0</v>
      </c>
      <c r="CD30" s="824">
        <f t="shared" si="11"/>
        <v>0</v>
      </c>
      <c r="CE30" s="824">
        <f t="shared" si="11"/>
        <v>0</v>
      </c>
      <c r="CF30" s="824">
        <f t="shared" si="11"/>
        <v>0</v>
      </c>
      <c r="CG30" s="824">
        <f t="shared" si="11"/>
        <v>0</v>
      </c>
      <c r="CH30" s="824">
        <f t="shared" si="11"/>
        <v>0</v>
      </c>
      <c r="CI30" s="824">
        <f t="shared" si="11"/>
        <v>0</v>
      </c>
      <c r="CJ30" s="824">
        <f t="shared" si="11"/>
        <v>0</v>
      </c>
      <c r="CK30" s="824">
        <f t="shared" si="11"/>
        <v>0</v>
      </c>
      <c r="CL30" s="824">
        <f t="shared" si="11"/>
        <v>0</v>
      </c>
      <c r="CM30" s="824">
        <f t="shared" si="11"/>
        <v>0</v>
      </c>
      <c r="CN30" s="824">
        <f t="shared" si="11"/>
        <v>0</v>
      </c>
      <c r="CO30" s="824">
        <f t="shared" si="11"/>
        <v>0</v>
      </c>
      <c r="CP30" s="824">
        <f t="shared" si="11"/>
        <v>0</v>
      </c>
      <c r="CQ30" s="824">
        <f t="shared" si="11"/>
        <v>0</v>
      </c>
      <c r="CR30" s="824">
        <f t="shared" si="11"/>
        <v>0</v>
      </c>
      <c r="CS30" s="824">
        <f t="shared" si="11"/>
        <v>0</v>
      </c>
      <c r="CT30" s="824">
        <f t="shared" si="11"/>
        <v>0</v>
      </c>
      <c r="CU30" s="824">
        <f t="shared" si="11"/>
        <v>0</v>
      </c>
      <c r="CV30" s="824">
        <f t="shared" si="11"/>
        <v>0</v>
      </c>
      <c r="CW30" s="824">
        <f t="shared" si="11"/>
        <v>0</v>
      </c>
      <c r="CX30" s="824">
        <f t="shared" si="11"/>
        <v>0</v>
      </c>
      <c r="CY30" s="824">
        <f t="shared" si="11"/>
        <v>0</v>
      </c>
      <c r="CZ30" s="824">
        <f t="shared" si="11"/>
        <v>0</v>
      </c>
      <c r="DA30" s="824">
        <f t="shared" si="11"/>
        <v>0</v>
      </c>
      <c r="DB30" s="824">
        <f t="shared" si="11"/>
        <v>0</v>
      </c>
      <c r="DC30" s="824">
        <f t="shared" si="11"/>
        <v>0</v>
      </c>
      <c r="DD30" s="824">
        <f t="shared" si="11"/>
        <v>0</v>
      </c>
      <c r="DE30" s="824">
        <f t="shared" si="11"/>
        <v>0</v>
      </c>
      <c r="DF30" s="824">
        <f t="shared" si="11"/>
        <v>0</v>
      </c>
      <c r="DG30" s="824">
        <f t="shared" si="11"/>
        <v>0</v>
      </c>
      <c r="DH30" s="824">
        <f t="shared" si="11"/>
        <v>0</v>
      </c>
      <c r="DI30" s="824">
        <f t="shared" si="11"/>
        <v>0</v>
      </c>
      <c r="DJ30" s="824">
        <f t="shared" si="11"/>
        <v>0</v>
      </c>
      <c r="DK30" s="824">
        <f t="shared" si="11"/>
        <v>0</v>
      </c>
      <c r="DL30" s="824">
        <f t="shared" si="11"/>
        <v>0</v>
      </c>
      <c r="DM30" s="824">
        <f t="shared" si="11"/>
        <v>0</v>
      </c>
      <c r="DN30" s="824">
        <f t="shared" si="11"/>
        <v>0</v>
      </c>
      <c r="DO30" s="824">
        <f t="shared" si="11"/>
        <v>0</v>
      </c>
      <c r="DP30" s="824">
        <f t="shared" si="11"/>
        <v>0</v>
      </c>
      <c r="DQ30" s="824">
        <f t="shared" si="11"/>
        <v>0</v>
      </c>
      <c r="DR30" s="824">
        <f t="shared" si="11"/>
        <v>0</v>
      </c>
      <c r="DS30" s="824">
        <f t="shared" si="11"/>
        <v>0</v>
      </c>
      <c r="DT30" s="824">
        <f t="shared" si="11"/>
        <v>0</v>
      </c>
      <c r="DU30" s="824">
        <f t="shared" si="11"/>
        <v>0</v>
      </c>
      <c r="DV30" s="824">
        <f t="shared" si="11"/>
        <v>0</v>
      </c>
      <c r="DW30" s="824">
        <f t="shared" si="11"/>
        <v>0</v>
      </c>
      <c r="DX30" s="824">
        <f t="shared" si="11"/>
        <v>0</v>
      </c>
      <c r="DY30" s="824">
        <f t="shared" si="11"/>
        <v>0</v>
      </c>
      <c r="DZ30" s="824">
        <f t="shared" si="11"/>
        <v>0</v>
      </c>
      <c r="EA30" s="824">
        <f t="shared" si="11"/>
        <v>0</v>
      </c>
      <c r="EB30" s="824">
        <f t="shared" si="11"/>
        <v>0</v>
      </c>
      <c r="EC30" s="824">
        <f t="shared" si="11"/>
        <v>0</v>
      </c>
      <c r="ED30" s="824">
        <f t="shared" si="11"/>
        <v>0</v>
      </c>
      <c r="EE30" s="824">
        <f t="shared" ref="EE30:GP30" si="12">SUM(EE31:EE36)</f>
        <v>0</v>
      </c>
      <c r="EF30" s="824">
        <f t="shared" si="12"/>
        <v>0</v>
      </c>
      <c r="EG30" s="824">
        <f t="shared" si="12"/>
        <v>0</v>
      </c>
      <c r="EH30" s="824">
        <f t="shared" si="12"/>
        <v>0</v>
      </c>
      <c r="EI30" s="824">
        <f t="shared" si="12"/>
        <v>0</v>
      </c>
      <c r="EJ30" s="824">
        <f t="shared" si="12"/>
        <v>0</v>
      </c>
      <c r="EK30" s="824">
        <f t="shared" si="12"/>
        <v>0</v>
      </c>
      <c r="EL30" s="824">
        <f t="shared" si="12"/>
        <v>0</v>
      </c>
      <c r="EM30" s="824">
        <f t="shared" si="12"/>
        <v>0</v>
      </c>
      <c r="EN30" s="824">
        <f t="shared" si="12"/>
        <v>0</v>
      </c>
      <c r="EO30" s="824">
        <f t="shared" si="12"/>
        <v>0</v>
      </c>
      <c r="EP30" s="824">
        <f t="shared" si="12"/>
        <v>0</v>
      </c>
      <c r="EQ30" s="824">
        <f t="shared" si="12"/>
        <v>0</v>
      </c>
      <c r="ER30" s="824">
        <f t="shared" si="12"/>
        <v>0</v>
      </c>
      <c r="ES30" s="824">
        <f t="shared" si="12"/>
        <v>0</v>
      </c>
      <c r="ET30" s="824">
        <f t="shared" si="12"/>
        <v>0</v>
      </c>
      <c r="EU30" s="824">
        <f t="shared" si="12"/>
        <v>0</v>
      </c>
      <c r="EV30" s="824">
        <f t="shared" si="12"/>
        <v>0</v>
      </c>
      <c r="EW30" s="824">
        <f t="shared" si="12"/>
        <v>0</v>
      </c>
      <c r="EX30" s="824">
        <f t="shared" si="12"/>
        <v>0</v>
      </c>
      <c r="EY30" s="824">
        <f t="shared" si="12"/>
        <v>0</v>
      </c>
      <c r="EZ30" s="824">
        <f t="shared" si="12"/>
        <v>0</v>
      </c>
      <c r="FA30" s="824">
        <f t="shared" si="12"/>
        <v>0</v>
      </c>
      <c r="FB30" s="824">
        <f t="shared" si="12"/>
        <v>0</v>
      </c>
      <c r="FC30" s="824">
        <f t="shared" si="12"/>
        <v>0</v>
      </c>
      <c r="FD30" s="824">
        <f t="shared" si="12"/>
        <v>0</v>
      </c>
      <c r="FE30" s="824">
        <f t="shared" si="12"/>
        <v>0</v>
      </c>
      <c r="FF30" s="824">
        <f t="shared" si="12"/>
        <v>0</v>
      </c>
      <c r="FG30" s="824">
        <f t="shared" si="12"/>
        <v>0</v>
      </c>
      <c r="FH30" s="824">
        <f t="shared" si="12"/>
        <v>0</v>
      </c>
      <c r="FI30" s="824">
        <f t="shared" si="12"/>
        <v>0</v>
      </c>
      <c r="FJ30" s="824">
        <f t="shared" si="12"/>
        <v>0</v>
      </c>
      <c r="FK30" s="824">
        <f t="shared" si="12"/>
        <v>0</v>
      </c>
      <c r="FL30" s="824">
        <f t="shared" si="12"/>
        <v>0</v>
      </c>
      <c r="FM30" s="824">
        <f t="shared" si="12"/>
        <v>0</v>
      </c>
      <c r="FN30" s="824">
        <f t="shared" si="12"/>
        <v>0</v>
      </c>
      <c r="FO30" s="824">
        <f t="shared" si="12"/>
        <v>0</v>
      </c>
      <c r="FP30" s="824">
        <f t="shared" si="12"/>
        <v>0</v>
      </c>
      <c r="FQ30" s="824">
        <f t="shared" si="12"/>
        <v>0</v>
      </c>
      <c r="FR30" s="824">
        <f t="shared" si="12"/>
        <v>0</v>
      </c>
      <c r="FS30" s="824">
        <f t="shared" si="12"/>
        <v>0</v>
      </c>
      <c r="FT30" s="824">
        <f t="shared" si="12"/>
        <v>0</v>
      </c>
      <c r="FU30" s="824">
        <f t="shared" si="12"/>
        <v>0</v>
      </c>
      <c r="FV30" s="824">
        <f t="shared" si="12"/>
        <v>0</v>
      </c>
      <c r="FW30" s="824">
        <f t="shared" si="12"/>
        <v>0</v>
      </c>
      <c r="FX30" s="824">
        <f t="shared" si="12"/>
        <v>0</v>
      </c>
      <c r="FY30" s="824">
        <f t="shared" si="12"/>
        <v>0</v>
      </c>
      <c r="FZ30" s="824">
        <f t="shared" si="12"/>
        <v>0</v>
      </c>
      <c r="GA30" s="824">
        <f t="shared" si="12"/>
        <v>0</v>
      </c>
      <c r="GB30" s="824">
        <f t="shared" si="12"/>
        <v>0</v>
      </c>
      <c r="GC30" s="824">
        <f t="shared" si="12"/>
        <v>0</v>
      </c>
      <c r="GD30" s="824">
        <f t="shared" si="12"/>
        <v>0</v>
      </c>
      <c r="GE30" s="824">
        <f t="shared" si="12"/>
        <v>0</v>
      </c>
      <c r="GF30" s="824">
        <f t="shared" si="12"/>
        <v>0</v>
      </c>
      <c r="GG30" s="824">
        <f t="shared" si="12"/>
        <v>0</v>
      </c>
      <c r="GH30" s="824">
        <f t="shared" si="12"/>
        <v>0</v>
      </c>
      <c r="GI30" s="824">
        <f t="shared" si="12"/>
        <v>0</v>
      </c>
      <c r="GJ30" s="824">
        <f t="shared" si="12"/>
        <v>0</v>
      </c>
      <c r="GK30" s="824">
        <f t="shared" si="12"/>
        <v>0</v>
      </c>
      <c r="GL30" s="824">
        <f t="shared" si="12"/>
        <v>0</v>
      </c>
      <c r="GM30" s="824">
        <f t="shared" si="12"/>
        <v>0</v>
      </c>
      <c r="GN30" s="824">
        <f t="shared" si="12"/>
        <v>0</v>
      </c>
      <c r="GO30" s="824">
        <f t="shared" si="12"/>
        <v>0</v>
      </c>
      <c r="GP30" s="824">
        <f t="shared" si="12"/>
        <v>0</v>
      </c>
      <c r="GQ30" s="824">
        <f t="shared" ref="GQ30:IV30" si="13">SUM(GQ31:GQ36)</f>
        <v>0</v>
      </c>
      <c r="GR30" s="824">
        <f t="shared" si="13"/>
        <v>0</v>
      </c>
      <c r="GS30" s="824">
        <f t="shared" si="13"/>
        <v>0</v>
      </c>
      <c r="GT30" s="824">
        <f t="shared" si="13"/>
        <v>0</v>
      </c>
      <c r="GU30" s="824">
        <f t="shared" si="13"/>
        <v>0</v>
      </c>
      <c r="GV30" s="824">
        <f t="shared" si="13"/>
        <v>0</v>
      </c>
      <c r="GW30" s="824">
        <f t="shared" si="13"/>
        <v>0</v>
      </c>
      <c r="GX30" s="824">
        <f t="shared" si="13"/>
        <v>0</v>
      </c>
      <c r="GY30" s="824">
        <f t="shared" si="13"/>
        <v>0</v>
      </c>
      <c r="GZ30" s="824">
        <f t="shared" si="13"/>
        <v>0</v>
      </c>
      <c r="HA30" s="824">
        <f t="shared" si="13"/>
        <v>0</v>
      </c>
      <c r="HB30" s="824">
        <f t="shared" si="13"/>
        <v>0</v>
      </c>
      <c r="HC30" s="824">
        <f t="shared" si="13"/>
        <v>0</v>
      </c>
      <c r="HD30" s="824">
        <f t="shared" si="13"/>
        <v>0</v>
      </c>
      <c r="HE30" s="824">
        <f t="shared" si="13"/>
        <v>0</v>
      </c>
      <c r="HF30" s="824">
        <f t="shared" si="13"/>
        <v>0</v>
      </c>
      <c r="HG30" s="824">
        <f t="shared" si="13"/>
        <v>0</v>
      </c>
      <c r="HH30" s="824">
        <f t="shared" si="13"/>
        <v>0</v>
      </c>
      <c r="HI30" s="824">
        <f t="shared" si="13"/>
        <v>0</v>
      </c>
      <c r="HJ30" s="824">
        <f t="shared" si="13"/>
        <v>0</v>
      </c>
      <c r="HK30" s="824">
        <f t="shared" si="13"/>
        <v>0</v>
      </c>
      <c r="HL30" s="824">
        <f t="shared" si="13"/>
        <v>0</v>
      </c>
      <c r="HM30" s="824">
        <f t="shared" si="13"/>
        <v>0</v>
      </c>
      <c r="HN30" s="824">
        <f t="shared" si="13"/>
        <v>0</v>
      </c>
      <c r="HO30" s="824">
        <f t="shared" si="13"/>
        <v>0</v>
      </c>
      <c r="HP30" s="824">
        <f t="shared" si="13"/>
        <v>0</v>
      </c>
      <c r="HQ30" s="824">
        <f t="shared" si="13"/>
        <v>0</v>
      </c>
      <c r="HR30" s="824">
        <f t="shared" si="13"/>
        <v>0</v>
      </c>
      <c r="HS30" s="824">
        <f t="shared" si="13"/>
        <v>0</v>
      </c>
      <c r="HT30" s="824">
        <f t="shared" si="13"/>
        <v>0</v>
      </c>
      <c r="HU30" s="824">
        <f t="shared" si="13"/>
        <v>0</v>
      </c>
      <c r="HV30" s="824">
        <f t="shared" si="13"/>
        <v>0</v>
      </c>
      <c r="HW30" s="824">
        <f t="shared" si="13"/>
        <v>0</v>
      </c>
      <c r="HX30" s="824">
        <f t="shared" si="13"/>
        <v>0</v>
      </c>
      <c r="HY30" s="824">
        <f t="shared" si="13"/>
        <v>0</v>
      </c>
      <c r="HZ30" s="824">
        <f t="shared" si="13"/>
        <v>0</v>
      </c>
      <c r="IA30" s="824">
        <f t="shared" si="13"/>
        <v>0</v>
      </c>
      <c r="IB30" s="824">
        <f t="shared" si="13"/>
        <v>0</v>
      </c>
      <c r="IC30" s="824">
        <f t="shared" si="13"/>
        <v>0</v>
      </c>
      <c r="ID30" s="824">
        <f t="shared" si="13"/>
        <v>0</v>
      </c>
      <c r="IE30" s="824">
        <f t="shared" si="13"/>
        <v>0</v>
      </c>
      <c r="IF30" s="824">
        <f t="shared" si="13"/>
        <v>0</v>
      </c>
      <c r="IG30" s="824">
        <f t="shared" si="13"/>
        <v>0</v>
      </c>
      <c r="IH30" s="824">
        <f t="shared" si="13"/>
        <v>0</v>
      </c>
      <c r="II30" s="824">
        <f t="shared" si="13"/>
        <v>0</v>
      </c>
      <c r="IJ30" s="824">
        <f t="shared" si="13"/>
        <v>0</v>
      </c>
      <c r="IK30" s="824">
        <f t="shared" si="13"/>
        <v>0</v>
      </c>
      <c r="IL30" s="824">
        <f t="shared" si="13"/>
        <v>0</v>
      </c>
      <c r="IM30" s="824">
        <f t="shared" si="13"/>
        <v>0</v>
      </c>
      <c r="IN30" s="824">
        <f t="shared" si="13"/>
        <v>0</v>
      </c>
      <c r="IO30" s="824">
        <f t="shared" si="13"/>
        <v>0</v>
      </c>
      <c r="IP30" s="824">
        <f t="shared" si="13"/>
        <v>0</v>
      </c>
      <c r="IQ30" s="824">
        <f t="shared" si="13"/>
        <v>0</v>
      </c>
      <c r="IR30" s="824">
        <f t="shared" si="13"/>
        <v>0</v>
      </c>
      <c r="IS30" s="824">
        <f t="shared" si="13"/>
        <v>0</v>
      </c>
      <c r="IT30" s="824">
        <f t="shared" si="13"/>
        <v>0</v>
      </c>
      <c r="IU30" s="824">
        <f t="shared" si="13"/>
        <v>0</v>
      </c>
      <c r="IV30" s="824">
        <f t="shared" si="13"/>
        <v>0</v>
      </c>
    </row>
    <row r="31" spans="1:256" x14ac:dyDescent="0.25">
      <c r="A31" s="506"/>
      <c r="B31" s="119" t="s">
        <v>505</v>
      </c>
      <c r="C31" s="40"/>
      <c r="D31" s="823">
        <v>0</v>
      </c>
      <c r="E31" s="633">
        <f t="shared" ref="E31:E36" si="14">D31*MAX(0,C31)</f>
        <v>0</v>
      </c>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473"/>
      <c r="CO31" s="473"/>
      <c r="CP31" s="473"/>
      <c r="CQ31" s="473"/>
      <c r="CR31" s="473"/>
      <c r="CS31" s="473"/>
      <c r="CT31" s="473"/>
      <c r="CU31" s="473"/>
      <c r="CV31" s="473"/>
      <c r="CW31" s="473"/>
      <c r="CX31" s="473"/>
      <c r="CY31" s="473"/>
      <c r="CZ31" s="473"/>
      <c r="DA31" s="473"/>
      <c r="DB31" s="473"/>
      <c r="DC31" s="473"/>
      <c r="DD31" s="473"/>
      <c r="DE31" s="473"/>
      <c r="DF31" s="473"/>
      <c r="DG31" s="473"/>
      <c r="DH31" s="473"/>
      <c r="DI31" s="473"/>
      <c r="DJ31" s="473"/>
      <c r="DK31" s="473"/>
      <c r="DL31" s="473"/>
      <c r="DM31" s="473"/>
      <c r="DN31" s="473"/>
      <c r="DO31" s="473"/>
      <c r="DP31" s="473"/>
      <c r="DQ31" s="473"/>
      <c r="DR31" s="473"/>
      <c r="DS31" s="473"/>
      <c r="DT31" s="473"/>
      <c r="DU31" s="473"/>
      <c r="DV31" s="473"/>
      <c r="DW31" s="473"/>
      <c r="DX31" s="473"/>
      <c r="DY31" s="473"/>
      <c r="DZ31" s="473"/>
      <c r="EA31" s="473"/>
      <c r="EB31" s="473"/>
      <c r="EC31" s="473"/>
      <c r="ED31" s="473"/>
      <c r="EE31" s="473"/>
      <c r="EF31" s="473"/>
      <c r="EG31" s="473"/>
      <c r="EH31" s="473"/>
      <c r="EI31" s="473"/>
      <c r="EJ31" s="473"/>
      <c r="EK31" s="473"/>
      <c r="EL31" s="473"/>
      <c r="EM31" s="473"/>
      <c r="EN31" s="473"/>
      <c r="EO31" s="473"/>
      <c r="EP31" s="473"/>
      <c r="EQ31" s="473"/>
      <c r="ER31" s="473"/>
      <c r="ES31" s="473"/>
      <c r="ET31" s="473"/>
      <c r="EU31" s="473"/>
      <c r="EV31" s="473"/>
      <c r="EW31" s="473"/>
      <c r="EX31" s="473"/>
      <c r="EY31" s="473"/>
      <c r="EZ31" s="473"/>
      <c r="FA31" s="473"/>
      <c r="FB31" s="473"/>
      <c r="FC31" s="473"/>
      <c r="FD31" s="473"/>
      <c r="FE31" s="473"/>
      <c r="FF31" s="473"/>
      <c r="FG31" s="473"/>
      <c r="FH31" s="473"/>
      <c r="FI31" s="473"/>
      <c r="FJ31" s="473"/>
      <c r="FK31" s="473"/>
      <c r="FL31" s="473"/>
      <c r="FM31" s="473"/>
      <c r="FN31" s="473"/>
      <c r="FO31" s="473"/>
      <c r="FP31" s="473"/>
      <c r="FQ31" s="473"/>
      <c r="FR31" s="473"/>
      <c r="FS31" s="473"/>
      <c r="FT31" s="473"/>
      <c r="FU31" s="473"/>
      <c r="FV31" s="473"/>
      <c r="FW31" s="473"/>
      <c r="FX31" s="473"/>
      <c r="FY31" s="473"/>
      <c r="FZ31" s="473"/>
      <c r="GA31" s="473"/>
      <c r="GB31" s="473"/>
      <c r="GC31" s="473"/>
      <c r="GD31" s="473"/>
      <c r="GE31" s="473"/>
      <c r="GF31" s="473"/>
      <c r="GG31" s="473"/>
      <c r="GH31" s="473"/>
      <c r="GI31" s="473"/>
      <c r="GJ31" s="473"/>
      <c r="GK31" s="473"/>
      <c r="GL31" s="473"/>
      <c r="GM31" s="473"/>
      <c r="GN31" s="473"/>
      <c r="GO31" s="473"/>
      <c r="GP31" s="473"/>
      <c r="GQ31" s="473"/>
      <c r="GR31" s="473"/>
      <c r="GS31" s="473"/>
      <c r="GT31" s="473"/>
      <c r="GU31" s="473"/>
      <c r="GV31" s="473"/>
      <c r="GW31" s="473"/>
      <c r="GX31" s="473"/>
      <c r="GY31" s="473"/>
      <c r="GZ31" s="473"/>
      <c r="HA31" s="473"/>
      <c r="HB31" s="473"/>
      <c r="HC31" s="473"/>
      <c r="HD31" s="473"/>
      <c r="HE31" s="473"/>
      <c r="HF31" s="473"/>
      <c r="HG31" s="473"/>
      <c r="HH31" s="473"/>
      <c r="HI31" s="473"/>
      <c r="HJ31" s="473"/>
      <c r="HK31" s="473"/>
      <c r="HL31" s="473"/>
      <c r="HM31" s="473"/>
      <c r="HN31" s="473"/>
      <c r="HO31" s="473"/>
      <c r="HP31" s="473"/>
      <c r="HQ31" s="473"/>
      <c r="HR31" s="473"/>
      <c r="HS31" s="473"/>
      <c r="HT31" s="473"/>
      <c r="HU31" s="473"/>
      <c r="HV31" s="473"/>
      <c r="HW31" s="473"/>
      <c r="HX31" s="473"/>
      <c r="HY31" s="473"/>
      <c r="HZ31" s="473"/>
      <c r="IA31" s="473"/>
      <c r="IB31" s="473"/>
      <c r="IC31" s="473"/>
      <c r="ID31" s="473"/>
      <c r="IE31" s="473"/>
      <c r="IF31" s="473"/>
      <c r="IG31" s="473"/>
      <c r="IH31" s="473"/>
      <c r="II31" s="473"/>
      <c r="IJ31" s="473"/>
      <c r="IK31" s="473"/>
      <c r="IL31" s="473"/>
      <c r="IM31" s="473"/>
      <c r="IN31" s="473"/>
      <c r="IO31" s="473"/>
      <c r="IP31" s="473"/>
      <c r="IQ31" s="473"/>
      <c r="IR31" s="473"/>
      <c r="IS31" s="473"/>
      <c r="IT31" s="473"/>
      <c r="IU31" s="473"/>
      <c r="IV31" s="473"/>
    </row>
    <row r="32" spans="1:256" x14ac:dyDescent="0.25">
      <c r="A32" s="506"/>
      <c r="B32" s="119" t="s">
        <v>226</v>
      </c>
      <c r="C32" s="40"/>
      <c r="D32" s="823">
        <v>1.6E-2</v>
      </c>
      <c r="E32" s="633">
        <f t="shared" si="14"/>
        <v>0</v>
      </c>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473"/>
      <c r="CO32" s="473"/>
      <c r="CP32" s="473"/>
      <c r="CQ32" s="473"/>
      <c r="CR32" s="473"/>
      <c r="CS32" s="473"/>
      <c r="CT32" s="473"/>
      <c r="CU32" s="473"/>
      <c r="CV32" s="473"/>
      <c r="CW32" s="473"/>
      <c r="CX32" s="473"/>
      <c r="CY32" s="473"/>
      <c r="CZ32" s="473"/>
      <c r="DA32" s="473"/>
      <c r="DB32" s="473"/>
      <c r="DC32" s="473"/>
      <c r="DD32" s="473"/>
      <c r="DE32" s="473"/>
      <c r="DF32" s="473"/>
      <c r="DG32" s="473"/>
      <c r="DH32" s="473"/>
      <c r="DI32" s="473"/>
      <c r="DJ32" s="473"/>
      <c r="DK32" s="473"/>
      <c r="DL32" s="473"/>
      <c r="DM32" s="473"/>
      <c r="DN32" s="473"/>
      <c r="DO32" s="473"/>
      <c r="DP32" s="473"/>
      <c r="DQ32" s="473"/>
      <c r="DR32" s="473"/>
      <c r="DS32" s="473"/>
      <c r="DT32" s="473"/>
      <c r="DU32" s="473"/>
      <c r="DV32" s="473"/>
      <c r="DW32" s="473"/>
      <c r="DX32" s="473"/>
      <c r="DY32" s="473"/>
      <c r="DZ32" s="473"/>
      <c r="EA32" s="473"/>
      <c r="EB32" s="473"/>
      <c r="EC32" s="473"/>
      <c r="ED32" s="473"/>
      <c r="EE32" s="473"/>
      <c r="EF32" s="473"/>
      <c r="EG32" s="473"/>
      <c r="EH32" s="473"/>
      <c r="EI32" s="473"/>
      <c r="EJ32" s="473"/>
      <c r="EK32" s="473"/>
      <c r="EL32" s="473"/>
      <c r="EM32" s="473"/>
      <c r="EN32" s="473"/>
      <c r="EO32" s="473"/>
      <c r="EP32" s="473"/>
      <c r="EQ32" s="473"/>
      <c r="ER32" s="473"/>
      <c r="ES32" s="473"/>
      <c r="ET32" s="473"/>
      <c r="EU32" s="473"/>
      <c r="EV32" s="473"/>
      <c r="EW32" s="473"/>
      <c r="EX32" s="473"/>
      <c r="EY32" s="473"/>
      <c r="EZ32" s="473"/>
      <c r="FA32" s="473"/>
      <c r="FB32" s="473"/>
      <c r="FC32" s="473"/>
      <c r="FD32" s="473"/>
      <c r="FE32" s="473"/>
      <c r="FF32" s="473"/>
      <c r="FG32" s="473"/>
      <c r="FH32" s="473"/>
      <c r="FI32" s="473"/>
      <c r="FJ32" s="473"/>
      <c r="FK32" s="473"/>
      <c r="FL32" s="473"/>
      <c r="FM32" s="473"/>
      <c r="FN32" s="473"/>
      <c r="FO32" s="473"/>
      <c r="FP32" s="473"/>
      <c r="FQ32" s="473"/>
      <c r="FR32" s="473"/>
      <c r="FS32" s="473"/>
      <c r="FT32" s="473"/>
      <c r="FU32" s="473"/>
      <c r="FV32" s="473"/>
      <c r="FW32" s="473"/>
      <c r="FX32" s="473"/>
      <c r="FY32" s="473"/>
      <c r="FZ32" s="473"/>
      <c r="GA32" s="473"/>
      <c r="GB32" s="473"/>
      <c r="GC32" s="473"/>
      <c r="GD32" s="473"/>
      <c r="GE32" s="473"/>
      <c r="GF32" s="473"/>
      <c r="GG32" s="473"/>
      <c r="GH32" s="473"/>
      <c r="GI32" s="473"/>
      <c r="GJ32" s="473"/>
      <c r="GK32" s="473"/>
      <c r="GL32" s="473"/>
      <c r="GM32" s="473"/>
      <c r="GN32" s="473"/>
      <c r="GO32" s="473"/>
      <c r="GP32" s="473"/>
      <c r="GQ32" s="473"/>
      <c r="GR32" s="473"/>
      <c r="GS32" s="473"/>
      <c r="GT32" s="473"/>
      <c r="GU32" s="473"/>
      <c r="GV32" s="473"/>
      <c r="GW32" s="473"/>
      <c r="GX32" s="473"/>
      <c r="GY32" s="473"/>
      <c r="GZ32" s="473"/>
      <c r="HA32" s="473"/>
      <c r="HB32" s="473"/>
      <c r="HC32" s="473"/>
      <c r="HD32" s="473"/>
      <c r="HE32" s="473"/>
      <c r="HF32" s="473"/>
      <c r="HG32" s="473"/>
      <c r="HH32" s="473"/>
      <c r="HI32" s="473"/>
      <c r="HJ32" s="473"/>
      <c r="HK32" s="473"/>
      <c r="HL32" s="473"/>
      <c r="HM32" s="473"/>
      <c r="HN32" s="473"/>
      <c r="HO32" s="473"/>
      <c r="HP32" s="473"/>
      <c r="HQ32" s="473"/>
      <c r="HR32" s="473"/>
      <c r="HS32" s="473"/>
      <c r="HT32" s="473"/>
      <c r="HU32" s="473"/>
      <c r="HV32" s="473"/>
      <c r="HW32" s="473"/>
      <c r="HX32" s="473"/>
      <c r="HY32" s="473"/>
      <c r="HZ32" s="473"/>
      <c r="IA32" s="473"/>
      <c r="IB32" s="473"/>
      <c r="IC32" s="473"/>
      <c r="ID32" s="473"/>
      <c r="IE32" s="473"/>
      <c r="IF32" s="473"/>
      <c r="IG32" s="473"/>
      <c r="IH32" s="473"/>
      <c r="II32" s="473"/>
      <c r="IJ32" s="473"/>
      <c r="IK32" s="473"/>
      <c r="IL32" s="473"/>
      <c r="IM32" s="473"/>
      <c r="IN32" s="473"/>
      <c r="IO32" s="473"/>
      <c r="IP32" s="473"/>
      <c r="IQ32" s="473"/>
      <c r="IR32" s="473"/>
      <c r="IS32" s="473"/>
      <c r="IT32" s="473"/>
      <c r="IU32" s="473"/>
      <c r="IV32" s="473"/>
    </row>
    <row r="33" spans="1:256" x14ac:dyDescent="0.25">
      <c r="A33" s="506"/>
      <c r="B33" s="119" t="s">
        <v>208</v>
      </c>
      <c r="C33" s="40"/>
      <c r="D33" s="823">
        <v>0.04</v>
      </c>
      <c r="E33" s="633">
        <f t="shared" si="14"/>
        <v>0</v>
      </c>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c r="BS33" s="473"/>
      <c r="BT33" s="473"/>
      <c r="BU33" s="473"/>
      <c r="BV33" s="473"/>
      <c r="BW33" s="473"/>
      <c r="BX33" s="473"/>
      <c r="BY33" s="473"/>
      <c r="BZ33" s="473"/>
      <c r="CA33" s="473"/>
      <c r="CB33" s="473"/>
      <c r="CC33" s="473"/>
      <c r="CD33" s="473"/>
      <c r="CE33" s="473"/>
      <c r="CF33" s="473"/>
      <c r="CG33" s="473"/>
      <c r="CH33" s="473"/>
      <c r="CI33" s="473"/>
      <c r="CJ33" s="473"/>
      <c r="CK33" s="473"/>
      <c r="CL33" s="473"/>
      <c r="CM33" s="473"/>
      <c r="CN33" s="473"/>
      <c r="CO33" s="473"/>
      <c r="CP33" s="473"/>
      <c r="CQ33" s="473"/>
      <c r="CR33" s="473"/>
      <c r="CS33" s="473"/>
      <c r="CT33" s="473"/>
      <c r="CU33" s="473"/>
      <c r="CV33" s="473"/>
      <c r="CW33" s="473"/>
      <c r="CX33" s="473"/>
      <c r="CY33" s="473"/>
      <c r="CZ33" s="473"/>
      <c r="DA33" s="473"/>
      <c r="DB33" s="473"/>
      <c r="DC33" s="473"/>
      <c r="DD33" s="473"/>
      <c r="DE33" s="473"/>
      <c r="DF33" s="473"/>
      <c r="DG33" s="473"/>
      <c r="DH33" s="473"/>
      <c r="DI33" s="473"/>
      <c r="DJ33" s="473"/>
      <c r="DK33" s="473"/>
      <c r="DL33" s="473"/>
      <c r="DM33" s="473"/>
      <c r="DN33" s="473"/>
      <c r="DO33" s="473"/>
      <c r="DP33" s="473"/>
      <c r="DQ33" s="473"/>
      <c r="DR33" s="473"/>
      <c r="DS33" s="473"/>
      <c r="DT33" s="473"/>
      <c r="DU33" s="473"/>
      <c r="DV33" s="473"/>
      <c r="DW33" s="473"/>
      <c r="DX33" s="473"/>
      <c r="DY33" s="473"/>
      <c r="DZ33" s="473"/>
      <c r="EA33" s="473"/>
      <c r="EB33" s="473"/>
      <c r="EC33" s="473"/>
      <c r="ED33" s="473"/>
      <c r="EE33" s="473"/>
      <c r="EF33" s="473"/>
      <c r="EG33" s="473"/>
      <c r="EH33" s="473"/>
      <c r="EI33" s="473"/>
      <c r="EJ33" s="473"/>
      <c r="EK33" s="473"/>
      <c r="EL33" s="473"/>
      <c r="EM33" s="473"/>
      <c r="EN33" s="473"/>
      <c r="EO33" s="473"/>
      <c r="EP33" s="473"/>
      <c r="EQ33" s="473"/>
      <c r="ER33" s="473"/>
      <c r="ES33" s="473"/>
      <c r="ET33" s="473"/>
      <c r="EU33" s="473"/>
      <c r="EV33" s="473"/>
      <c r="EW33" s="473"/>
      <c r="EX33" s="473"/>
      <c r="EY33" s="473"/>
      <c r="EZ33" s="473"/>
      <c r="FA33" s="473"/>
      <c r="FB33" s="473"/>
      <c r="FC33" s="473"/>
      <c r="FD33" s="473"/>
      <c r="FE33" s="473"/>
      <c r="FF33" s="473"/>
      <c r="FG33" s="473"/>
      <c r="FH33" s="473"/>
      <c r="FI33" s="473"/>
      <c r="FJ33" s="473"/>
      <c r="FK33" s="473"/>
      <c r="FL33" s="473"/>
      <c r="FM33" s="473"/>
      <c r="FN33" s="473"/>
      <c r="FO33" s="473"/>
      <c r="FP33" s="473"/>
      <c r="FQ33" s="473"/>
      <c r="FR33" s="473"/>
      <c r="FS33" s="473"/>
      <c r="FT33" s="473"/>
      <c r="FU33" s="473"/>
      <c r="FV33" s="473"/>
      <c r="FW33" s="473"/>
      <c r="FX33" s="473"/>
      <c r="FY33" s="473"/>
      <c r="FZ33" s="473"/>
      <c r="GA33" s="473"/>
      <c r="GB33" s="473"/>
      <c r="GC33" s="473"/>
      <c r="GD33" s="473"/>
      <c r="GE33" s="473"/>
      <c r="GF33" s="473"/>
      <c r="GG33" s="473"/>
      <c r="GH33" s="473"/>
      <c r="GI33" s="473"/>
      <c r="GJ33" s="473"/>
      <c r="GK33" s="473"/>
      <c r="GL33" s="473"/>
      <c r="GM33" s="473"/>
      <c r="GN33" s="473"/>
      <c r="GO33" s="473"/>
      <c r="GP33" s="473"/>
      <c r="GQ33" s="473"/>
      <c r="GR33" s="473"/>
      <c r="GS33" s="473"/>
      <c r="GT33" s="473"/>
      <c r="GU33" s="473"/>
      <c r="GV33" s="473"/>
      <c r="GW33" s="473"/>
      <c r="GX33" s="473"/>
      <c r="GY33" s="473"/>
      <c r="GZ33" s="473"/>
      <c r="HA33" s="473"/>
      <c r="HB33" s="473"/>
      <c r="HC33" s="473"/>
      <c r="HD33" s="473"/>
      <c r="HE33" s="473"/>
      <c r="HF33" s="473"/>
      <c r="HG33" s="473"/>
      <c r="HH33" s="473"/>
      <c r="HI33" s="473"/>
      <c r="HJ33" s="473"/>
      <c r="HK33" s="473"/>
      <c r="HL33" s="473"/>
      <c r="HM33" s="473"/>
      <c r="HN33" s="473"/>
      <c r="HO33" s="473"/>
      <c r="HP33" s="473"/>
      <c r="HQ33" s="473"/>
      <c r="HR33" s="473"/>
      <c r="HS33" s="473"/>
      <c r="HT33" s="473"/>
      <c r="HU33" s="473"/>
      <c r="HV33" s="473"/>
      <c r="HW33" s="473"/>
      <c r="HX33" s="473"/>
      <c r="HY33" s="473"/>
      <c r="HZ33" s="473"/>
      <c r="IA33" s="473"/>
      <c r="IB33" s="473"/>
      <c r="IC33" s="473"/>
      <c r="ID33" s="473"/>
      <c r="IE33" s="473"/>
      <c r="IF33" s="473"/>
      <c r="IG33" s="473"/>
      <c r="IH33" s="473"/>
      <c r="II33" s="473"/>
      <c r="IJ33" s="473"/>
      <c r="IK33" s="473"/>
      <c r="IL33" s="473"/>
      <c r="IM33" s="473"/>
      <c r="IN33" s="473"/>
      <c r="IO33" s="473"/>
      <c r="IP33" s="473"/>
      <c r="IQ33" s="473"/>
      <c r="IR33" s="473"/>
      <c r="IS33" s="473"/>
      <c r="IT33" s="473"/>
      <c r="IU33" s="473"/>
      <c r="IV33" s="473"/>
    </row>
    <row r="34" spans="1:256" x14ac:dyDescent="0.25">
      <c r="A34" s="506"/>
      <c r="B34" s="18" t="s">
        <v>209</v>
      </c>
      <c r="C34" s="40"/>
      <c r="D34" s="823">
        <v>0.08</v>
      </c>
      <c r="E34" s="633">
        <f t="shared" si="14"/>
        <v>0</v>
      </c>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c r="CC34" s="473"/>
      <c r="CD34" s="473"/>
      <c r="CE34" s="473"/>
      <c r="CF34" s="473"/>
      <c r="CG34" s="473"/>
      <c r="CH34" s="473"/>
      <c r="CI34" s="473"/>
      <c r="CJ34" s="473"/>
      <c r="CK34" s="473"/>
      <c r="CL34" s="473"/>
      <c r="CM34" s="473"/>
      <c r="CN34" s="473"/>
      <c r="CO34" s="473"/>
      <c r="CP34" s="473"/>
      <c r="CQ34" s="473"/>
      <c r="CR34" s="473"/>
      <c r="CS34" s="473"/>
      <c r="CT34" s="473"/>
      <c r="CU34" s="473"/>
      <c r="CV34" s="473"/>
      <c r="CW34" s="473"/>
      <c r="CX34" s="473"/>
      <c r="CY34" s="473"/>
      <c r="CZ34" s="473"/>
      <c r="DA34" s="473"/>
      <c r="DB34" s="473"/>
      <c r="DC34" s="473"/>
      <c r="DD34" s="473"/>
      <c r="DE34" s="473"/>
      <c r="DF34" s="473"/>
      <c r="DG34" s="473"/>
      <c r="DH34" s="473"/>
      <c r="DI34" s="473"/>
      <c r="DJ34" s="473"/>
      <c r="DK34" s="473"/>
      <c r="DL34" s="473"/>
      <c r="DM34" s="473"/>
      <c r="DN34" s="473"/>
      <c r="DO34" s="473"/>
      <c r="DP34" s="473"/>
      <c r="DQ34" s="473"/>
      <c r="DR34" s="473"/>
      <c r="DS34" s="473"/>
      <c r="DT34" s="473"/>
      <c r="DU34" s="473"/>
      <c r="DV34" s="473"/>
      <c r="DW34" s="473"/>
      <c r="DX34" s="473"/>
      <c r="DY34" s="473"/>
      <c r="DZ34" s="473"/>
      <c r="EA34" s="473"/>
      <c r="EB34" s="473"/>
      <c r="EC34" s="473"/>
      <c r="ED34" s="473"/>
      <c r="EE34" s="473"/>
      <c r="EF34" s="473"/>
      <c r="EG34" s="473"/>
      <c r="EH34" s="473"/>
      <c r="EI34" s="473"/>
      <c r="EJ34" s="473"/>
      <c r="EK34" s="473"/>
      <c r="EL34" s="473"/>
      <c r="EM34" s="473"/>
      <c r="EN34" s="473"/>
      <c r="EO34" s="473"/>
      <c r="EP34" s="473"/>
      <c r="EQ34" s="473"/>
      <c r="ER34" s="473"/>
      <c r="ES34" s="473"/>
      <c r="ET34" s="473"/>
      <c r="EU34" s="473"/>
      <c r="EV34" s="473"/>
      <c r="EW34" s="473"/>
      <c r="EX34" s="473"/>
      <c r="EY34" s="473"/>
      <c r="EZ34" s="473"/>
      <c r="FA34" s="473"/>
      <c r="FB34" s="473"/>
      <c r="FC34" s="473"/>
      <c r="FD34" s="473"/>
      <c r="FE34" s="473"/>
      <c r="FF34" s="473"/>
      <c r="FG34" s="473"/>
      <c r="FH34" s="473"/>
      <c r="FI34" s="473"/>
      <c r="FJ34" s="473"/>
      <c r="FK34" s="473"/>
      <c r="FL34" s="473"/>
      <c r="FM34" s="473"/>
      <c r="FN34" s="473"/>
      <c r="FO34" s="473"/>
      <c r="FP34" s="473"/>
      <c r="FQ34" s="473"/>
      <c r="FR34" s="473"/>
      <c r="FS34" s="473"/>
      <c r="FT34" s="473"/>
      <c r="FU34" s="473"/>
      <c r="FV34" s="473"/>
      <c r="FW34" s="473"/>
      <c r="FX34" s="473"/>
      <c r="FY34" s="473"/>
      <c r="FZ34" s="473"/>
      <c r="GA34" s="473"/>
      <c r="GB34" s="473"/>
      <c r="GC34" s="473"/>
      <c r="GD34" s="473"/>
      <c r="GE34" s="473"/>
      <c r="GF34" s="473"/>
      <c r="GG34" s="473"/>
      <c r="GH34" s="473"/>
      <c r="GI34" s="473"/>
      <c r="GJ34" s="473"/>
      <c r="GK34" s="473"/>
      <c r="GL34" s="473"/>
      <c r="GM34" s="473"/>
      <c r="GN34" s="473"/>
      <c r="GO34" s="473"/>
      <c r="GP34" s="473"/>
      <c r="GQ34" s="473"/>
      <c r="GR34" s="473"/>
      <c r="GS34" s="473"/>
      <c r="GT34" s="473"/>
      <c r="GU34" s="473"/>
      <c r="GV34" s="473"/>
      <c r="GW34" s="473"/>
      <c r="GX34" s="473"/>
      <c r="GY34" s="473"/>
      <c r="GZ34" s="473"/>
      <c r="HA34" s="473"/>
      <c r="HB34" s="473"/>
      <c r="HC34" s="473"/>
      <c r="HD34" s="473"/>
      <c r="HE34" s="473"/>
      <c r="HF34" s="473"/>
      <c r="HG34" s="473"/>
      <c r="HH34" s="473"/>
      <c r="HI34" s="473"/>
      <c r="HJ34" s="473"/>
      <c r="HK34" s="473"/>
      <c r="HL34" s="473"/>
      <c r="HM34" s="473"/>
      <c r="HN34" s="473"/>
      <c r="HO34" s="473"/>
      <c r="HP34" s="473"/>
      <c r="HQ34" s="473"/>
      <c r="HR34" s="473"/>
      <c r="HS34" s="473"/>
      <c r="HT34" s="473"/>
      <c r="HU34" s="473"/>
      <c r="HV34" s="473"/>
      <c r="HW34" s="473"/>
      <c r="HX34" s="473"/>
      <c r="HY34" s="473"/>
      <c r="HZ34" s="473"/>
      <c r="IA34" s="473"/>
      <c r="IB34" s="473"/>
      <c r="IC34" s="473"/>
      <c r="ID34" s="473"/>
      <c r="IE34" s="473"/>
      <c r="IF34" s="473"/>
      <c r="IG34" s="473"/>
      <c r="IH34" s="473"/>
      <c r="II34" s="473"/>
      <c r="IJ34" s="473"/>
      <c r="IK34" s="473"/>
      <c r="IL34" s="473"/>
      <c r="IM34" s="473"/>
      <c r="IN34" s="473"/>
      <c r="IO34" s="473"/>
      <c r="IP34" s="473"/>
      <c r="IQ34" s="473"/>
      <c r="IR34" s="473"/>
      <c r="IS34" s="473"/>
      <c r="IT34" s="473"/>
      <c r="IU34" s="473"/>
      <c r="IV34" s="473"/>
    </row>
    <row r="35" spans="1:256" x14ac:dyDescent="0.25">
      <c r="A35" s="506"/>
      <c r="B35" s="18" t="s">
        <v>506</v>
      </c>
      <c r="C35" s="40"/>
      <c r="D35" s="823">
        <v>0.12</v>
      </c>
      <c r="E35" s="633">
        <f t="shared" si="14"/>
        <v>0</v>
      </c>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3"/>
      <c r="BV35" s="473"/>
      <c r="BW35" s="473"/>
      <c r="BX35" s="473"/>
      <c r="BY35" s="473"/>
      <c r="BZ35" s="473"/>
      <c r="CA35" s="473"/>
      <c r="CB35" s="473"/>
      <c r="CC35" s="473"/>
      <c r="CD35" s="473"/>
      <c r="CE35" s="473"/>
      <c r="CF35" s="473"/>
      <c r="CG35" s="473"/>
      <c r="CH35" s="473"/>
      <c r="CI35" s="473"/>
      <c r="CJ35" s="473"/>
      <c r="CK35" s="473"/>
      <c r="CL35" s="473"/>
      <c r="CM35" s="473"/>
      <c r="CN35" s="473"/>
      <c r="CO35" s="473"/>
      <c r="CP35" s="473"/>
      <c r="CQ35" s="473"/>
      <c r="CR35" s="473"/>
      <c r="CS35" s="473"/>
      <c r="CT35" s="473"/>
      <c r="CU35" s="473"/>
      <c r="CV35" s="473"/>
      <c r="CW35" s="473"/>
      <c r="CX35" s="473"/>
      <c r="CY35" s="473"/>
      <c r="CZ35" s="473"/>
      <c r="DA35" s="473"/>
      <c r="DB35" s="473"/>
      <c r="DC35" s="473"/>
      <c r="DD35" s="473"/>
      <c r="DE35" s="473"/>
      <c r="DF35" s="473"/>
      <c r="DG35" s="473"/>
      <c r="DH35" s="473"/>
      <c r="DI35" s="473"/>
      <c r="DJ35" s="473"/>
      <c r="DK35" s="473"/>
      <c r="DL35" s="473"/>
      <c r="DM35" s="473"/>
      <c r="DN35" s="473"/>
      <c r="DO35" s="473"/>
      <c r="DP35" s="473"/>
      <c r="DQ35" s="473"/>
      <c r="DR35" s="473"/>
      <c r="DS35" s="473"/>
      <c r="DT35" s="473"/>
      <c r="DU35" s="473"/>
      <c r="DV35" s="473"/>
      <c r="DW35" s="473"/>
      <c r="DX35" s="473"/>
      <c r="DY35" s="473"/>
      <c r="DZ35" s="473"/>
      <c r="EA35" s="473"/>
      <c r="EB35" s="473"/>
      <c r="EC35" s="473"/>
      <c r="ED35" s="473"/>
      <c r="EE35" s="473"/>
      <c r="EF35" s="473"/>
      <c r="EG35" s="473"/>
      <c r="EH35" s="473"/>
      <c r="EI35" s="473"/>
      <c r="EJ35" s="473"/>
      <c r="EK35" s="473"/>
      <c r="EL35" s="473"/>
      <c r="EM35" s="473"/>
      <c r="EN35" s="473"/>
      <c r="EO35" s="473"/>
      <c r="EP35" s="473"/>
      <c r="EQ35" s="473"/>
      <c r="ER35" s="473"/>
      <c r="ES35" s="473"/>
      <c r="ET35" s="473"/>
      <c r="EU35" s="473"/>
      <c r="EV35" s="473"/>
      <c r="EW35" s="473"/>
      <c r="EX35" s="473"/>
      <c r="EY35" s="473"/>
      <c r="EZ35" s="473"/>
      <c r="FA35" s="473"/>
      <c r="FB35" s="473"/>
      <c r="FC35" s="473"/>
      <c r="FD35" s="473"/>
      <c r="FE35" s="473"/>
      <c r="FF35" s="473"/>
      <c r="FG35" s="473"/>
      <c r="FH35" s="473"/>
      <c r="FI35" s="473"/>
      <c r="FJ35" s="473"/>
      <c r="FK35" s="473"/>
      <c r="FL35" s="473"/>
      <c r="FM35" s="473"/>
      <c r="FN35" s="473"/>
      <c r="FO35" s="473"/>
      <c r="FP35" s="473"/>
      <c r="FQ35" s="473"/>
      <c r="FR35" s="473"/>
      <c r="FS35" s="473"/>
      <c r="FT35" s="473"/>
      <c r="FU35" s="473"/>
      <c r="FV35" s="473"/>
      <c r="FW35" s="473"/>
      <c r="FX35" s="473"/>
      <c r="FY35" s="473"/>
      <c r="FZ35" s="473"/>
      <c r="GA35" s="473"/>
      <c r="GB35" s="473"/>
      <c r="GC35" s="473"/>
      <c r="GD35" s="473"/>
      <c r="GE35" s="473"/>
      <c r="GF35" s="473"/>
      <c r="GG35" s="473"/>
      <c r="GH35" s="473"/>
      <c r="GI35" s="473"/>
      <c r="GJ35" s="473"/>
      <c r="GK35" s="473"/>
      <c r="GL35" s="473"/>
      <c r="GM35" s="473"/>
      <c r="GN35" s="473"/>
      <c r="GO35" s="473"/>
      <c r="GP35" s="473"/>
      <c r="GQ35" s="473"/>
      <c r="GR35" s="473"/>
      <c r="GS35" s="473"/>
      <c r="GT35" s="473"/>
      <c r="GU35" s="473"/>
      <c r="GV35" s="473"/>
      <c r="GW35" s="473"/>
      <c r="GX35" s="473"/>
      <c r="GY35" s="473"/>
      <c r="GZ35" s="473"/>
      <c r="HA35" s="473"/>
      <c r="HB35" s="473"/>
      <c r="HC35" s="473"/>
      <c r="HD35" s="473"/>
      <c r="HE35" s="473"/>
      <c r="HF35" s="473"/>
      <c r="HG35" s="473"/>
      <c r="HH35" s="473"/>
      <c r="HI35" s="473"/>
      <c r="HJ35" s="473"/>
      <c r="HK35" s="473"/>
      <c r="HL35" s="473"/>
      <c r="HM35" s="473"/>
      <c r="HN35" s="473"/>
      <c r="HO35" s="473"/>
      <c r="HP35" s="473"/>
      <c r="HQ35" s="473"/>
      <c r="HR35" s="473"/>
      <c r="HS35" s="473"/>
      <c r="HT35" s="473"/>
      <c r="HU35" s="473"/>
      <c r="HV35" s="473"/>
      <c r="HW35" s="473"/>
      <c r="HX35" s="473"/>
      <c r="HY35" s="473"/>
      <c r="HZ35" s="473"/>
      <c r="IA35" s="473"/>
      <c r="IB35" s="473"/>
      <c r="IC35" s="473"/>
      <c r="ID35" s="473"/>
      <c r="IE35" s="473"/>
      <c r="IF35" s="473"/>
      <c r="IG35" s="473"/>
      <c r="IH35" s="473"/>
      <c r="II35" s="473"/>
      <c r="IJ35" s="473"/>
      <c r="IK35" s="473"/>
      <c r="IL35" s="473"/>
      <c r="IM35" s="473"/>
      <c r="IN35" s="473"/>
      <c r="IO35" s="473"/>
      <c r="IP35" s="473"/>
      <c r="IQ35" s="473"/>
      <c r="IR35" s="473"/>
      <c r="IS35" s="473"/>
      <c r="IT35" s="473"/>
      <c r="IU35" s="473"/>
      <c r="IV35" s="473"/>
    </row>
    <row r="36" spans="1:256" x14ac:dyDescent="0.25">
      <c r="A36" s="506"/>
      <c r="B36" s="119" t="s">
        <v>507</v>
      </c>
      <c r="C36" s="40"/>
      <c r="D36" s="823">
        <v>0.16</v>
      </c>
      <c r="E36" s="633">
        <f t="shared" si="14"/>
        <v>0</v>
      </c>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473"/>
      <c r="BT36" s="473"/>
      <c r="BU36" s="473"/>
      <c r="BV36" s="473"/>
      <c r="BW36" s="473"/>
      <c r="BX36" s="473"/>
      <c r="BY36" s="473"/>
      <c r="BZ36" s="473"/>
      <c r="CA36" s="473"/>
      <c r="CB36" s="473"/>
      <c r="CC36" s="473"/>
      <c r="CD36" s="473"/>
      <c r="CE36" s="473"/>
      <c r="CF36" s="473"/>
      <c r="CG36" s="473"/>
      <c r="CH36" s="473"/>
      <c r="CI36" s="473"/>
      <c r="CJ36" s="473"/>
      <c r="CK36" s="473"/>
      <c r="CL36" s="473"/>
      <c r="CM36" s="473"/>
      <c r="CN36" s="473"/>
      <c r="CO36" s="473"/>
      <c r="CP36" s="473"/>
      <c r="CQ36" s="473"/>
      <c r="CR36" s="473"/>
      <c r="CS36" s="473"/>
      <c r="CT36" s="473"/>
      <c r="CU36" s="473"/>
      <c r="CV36" s="473"/>
      <c r="CW36" s="473"/>
      <c r="CX36" s="473"/>
      <c r="CY36" s="473"/>
      <c r="CZ36" s="473"/>
      <c r="DA36" s="473"/>
      <c r="DB36" s="473"/>
      <c r="DC36" s="473"/>
      <c r="DD36" s="473"/>
      <c r="DE36" s="473"/>
      <c r="DF36" s="473"/>
      <c r="DG36" s="473"/>
      <c r="DH36" s="473"/>
      <c r="DI36" s="473"/>
      <c r="DJ36" s="473"/>
      <c r="DK36" s="473"/>
      <c r="DL36" s="473"/>
      <c r="DM36" s="473"/>
      <c r="DN36" s="473"/>
      <c r="DO36" s="473"/>
      <c r="DP36" s="473"/>
      <c r="DQ36" s="473"/>
      <c r="DR36" s="473"/>
      <c r="DS36" s="473"/>
      <c r="DT36" s="473"/>
      <c r="DU36" s="473"/>
      <c r="DV36" s="473"/>
      <c r="DW36" s="473"/>
      <c r="DX36" s="473"/>
      <c r="DY36" s="473"/>
      <c r="DZ36" s="473"/>
      <c r="EA36" s="473"/>
      <c r="EB36" s="473"/>
      <c r="EC36" s="473"/>
      <c r="ED36" s="473"/>
      <c r="EE36" s="473"/>
      <c r="EF36" s="473"/>
      <c r="EG36" s="473"/>
      <c r="EH36" s="473"/>
      <c r="EI36" s="473"/>
      <c r="EJ36" s="473"/>
      <c r="EK36" s="473"/>
      <c r="EL36" s="473"/>
      <c r="EM36" s="473"/>
      <c r="EN36" s="473"/>
      <c r="EO36" s="473"/>
      <c r="EP36" s="473"/>
      <c r="EQ36" s="473"/>
      <c r="ER36" s="473"/>
      <c r="ES36" s="473"/>
      <c r="ET36" s="473"/>
      <c r="EU36" s="473"/>
      <c r="EV36" s="473"/>
      <c r="EW36" s="473"/>
      <c r="EX36" s="473"/>
      <c r="EY36" s="473"/>
      <c r="EZ36" s="473"/>
      <c r="FA36" s="473"/>
      <c r="FB36" s="473"/>
      <c r="FC36" s="473"/>
      <c r="FD36" s="473"/>
      <c r="FE36" s="473"/>
      <c r="FF36" s="473"/>
      <c r="FG36" s="473"/>
      <c r="FH36" s="473"/>
      <c r="FI36" s="473"/>
      <c r="FJ36" s="473"/>
      <c r="FK36" s="473"/>
      <c r="FL36" s="473"/>
      <c r="FM36" s="473"/>
      <c r="FN36" s="473"/>
      <c r="FO36" s="473"/>
      <c r="FP36" s="473"/>
      <c r="FQ36" s="473"/>
      <c r="FR36" s="473"/>
      <c r="FS36" s="473"/>
      <c r="FT36" s="473"/>
      <c r="FU36" s="473"/>
      <c r="FV36" s="473"/>
      <c r="FW36" s="473"/>
      <c r="FX36" s="473"/>
      <c r="FY36" s="473"/>
      <c r="FZ36" s="473"/>
      <c r="GA36" s="473"/>
      <c r="GB36" s="473"/>
      <c r="GC36" s="473"/>
      <c r="GD36" s="473"/>
      <c r="GE36" s="473"/>
      <c r="GF36" s="473"/>
      <c r="GG36" s="473"/>
      <c r="GH36" s="473"/>
      <c r="GI36" s="473"/>
      <c r="GJ36" s="473"/>
      <c r="GK36" s="473"/>
      <c r="GL36" s="473"/>
      <c r="GM36" s="473"/>
      <c r="GN36" s="473"/>
      <c r="GO36" s="473"/>
      <c r="GP36" s="473"/>
      <c r="GQ36" s="473"/>
      <c r="GR36" s="473"/>
      <c r="GS36" s="473"/>
      <c r="GT36" s="473"/>
      <c r="GU36" s="473"/>
      <c r="GV36" s="473"/>
      <c r="GW36" s="473"/>
      <c r="GX36" s="473"/>
      <c r="GY36" s="473"/>
      <c r="GZ36" s="473"/>
      <c r="HA36" s="473"/>
      <c r="HB36" s="473"/>
      <c r="HC36" s="473"/>
      <c r="HD36" s="473"/>
      <c r="HE36" s="473"/>
      <c r="HF36" s="473"/>
      <c r="HG36" s="473"/>
      <c r="HH36" s="473"/>
      <c r="HI36" s="473"/>
      <c r="HJ36" s="473"/>
      <c r="HK36" s="473"/>
      <c r="HL36" s="473"/>
      <c r="HM36" s="473"/>
      <c r="HN36" s="473"/>
      <c r="HO36" s="473"/>
      <c r="HP36" s="473"/>
      <c r="HQ36" s="473"/>
      <c r="HR36" s="473"/>
      <c r="HS36" s="473"/>
      <c r="HT36" s="473"/>
      <c r="HU36" s="473"/>
      <c r="HV36" s="473"/>
      <c r="HW36" s="473"/>
      <c r="HX36" s="473"/>
      <c r="HY36" s="473"/>
      <c r="HZ36" s="473"/>
      <c r="IA36" s="473"/>
      <c r="IB36" s="473"/>
      <c r="IC36" s="473"/>
      <c r="ID36" s="473"/>
      <c r="IE36" s="473"/>
      <c r="IF36" s="473"/>
      <c r="IG36" s="473"/>
      <c r="IH36" s="473"/>
      <c r="II36" s="473"/>
      <c r="IJ36" s="473"/>
      <c r="IK36" s="473"/>
      <c r="IL36" s="473"/>
      <c r="IM36" s="473"/>
      <c r="IN36" s="473"/>
      <c r="IO36" s="473"/>
      <c r="IP36" s="473"/>
      <c r="IQ36" s="473"/>
      <c r="IR36" s="473"/>
      <c r="IS36" s="473"/>
      <c r="IT36" s="473"/>
      <c r="IU36" s="473"/>
      <c r="IV36" s="473"/>
    </row>
    <row r="37" spans="1:256" x14ac:dyDescent="0.25">
      <c r="A37" s="473"/>
      <c r="B37" s="473"/>
      <c r="C37" s="867" t="b">
        <f>SUM(C31:C36)='7 Catastrophe Risk'!E7</f>
        <v>1</v>
      </c>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3"/>
      <c r="BQ37" s="473"/>
      <c r="BR37" s="473"/>
      <c r="BS37" s="473"/>
      <c r="BT37" s="473"/>
      <c r="BU37" s="473"/>
      <c r="BV37" s="473"/>
      <c r="BW37" s="473"/>
      <c r="BX37" s="473"/>
      <c r="BY37" s="473"/>
      <c r="BZ37" s="473"/>
      <c r="CA37" s="473"/>
      <c r="CB37" s="473"/>
      <c r="CC37" s="473"/>
      <c r="CD37" s="473"/>
      <c r="CE37" s="473"/>
      <c r="CF37" s="473"/>
      <c r="CG37" s="473"/>
      <c r="CH37" s="473"/>
      <c r="CI37" s="473"/>
      <c r="CJ37" s="473"/>
      <c r="CK37" s="473"/>
      <c r="CL37" s="473"/>
      <c r="CM37" s="473"/>
      <c r="CN37" s="473"/>
      <c r="CO37" s="473"/>
      <c r="CP37" s="473"/>
      <c r="CQ37" s="473"/>
      <c r="CR37" s="473"/>
      <c r="CS37" s="473"/>
      <c r="CT37" s="473"/>
      <c r="CU37" s="473"/>
      <c r="CV37" s="473"/>
      <c r="CW37" s="473"/>
      <c r="CX37" s="473"/>
      <c r="CY37" s="473"/>
      <c r="CZ37" s="473"/>
      <c r="DA37" s="473"/>
      <c r="DB37" s="473"/>
      <c r="DC37" s="473"/>
      <c r="DD37" s="473"/>
      <c r="DE37" s="473"/>
      <c r="DF37" s="473"/>
      <c r="DG37" s="473"/>
      <c r="DH37" s="473"/>
      <c r="DI37" s="473"/>
      <c r="DJ37" s="473"/>
      <c r="DK37" s="473"/>
      <c r="DL37" s="473"/>
      <c r="DM37" s="473"/>
      <c r="DN37" s="473"/>
      <c r="DO37" s="473"/>
      <c r="DP37" s="473"/>
      <c r="DQ37" s="473"/>
      <c r="DR37" s="473"/>
      <c r="DS37" s="473"/>
      <c r="DT37" s="473"/>
      <c r="DU37" s="473"/>
      <c r="DV37" s="473"/>
      <c r="DW37" s="473"/>
      <c r="DX37" s="473"/>
      <c r="DY37" s="473"/>
      <c r="DZ37" s="473"/>
      <c r="EA37" s="473"/>
      <c r="EB37" s="473"/>
      <c r="EC37" s="473"/>
      <c r="ED37" s="473"/>
      <c r="EE37" s="473"/>
      <c r="EF37" s="473"/>
      <c r="EG37" s="473"/>
      <c r="EH37" s="473"/>
      <c r="EI37" s="473"/>
      <c r="EJ37" s="473"/>
      <c r="EK37" s="473"/>
      <c r="EL37" s="473"/>
      <c r="EM37" s="473"/>
      <c r="EN37" s="473"/>
      <c r="EO37" s="473"/>
      <c r="EP37" s="473"/>
      <c r="EQ37" s="473"/>
      <c r="ER37" s="473"/>
      <c r="ES37" s="473"/>
      <c r="ET37" s="473"/>
      <c r="EU37" s="473"/>
      <c r="EV37" s="473"/>
      <c r="EW37" s="473"/>
      <c r="EX37" s="473"/>
      <c r="EY37" s="473"/>
      <c r="EZ37" s="473"/>
      <c r="FA37" s="473"/>
      <c r="FB37" s="473"/>
      <c r="FC37" s="473"/>
      <c r="FD37" s="473"/>
      <c r="FE37" s="473"/>
      <c r="FF37" s="473"/>
      <c r="FG37" s="473"/>
      <c r="FH37" s="473"/>
      <c r="FI37" s="473"/>
      <c r="FJ37" s="473"/>
      <c r="FK37" s="473"/>
      <c r="FL37" s="473"/>
      <c r="FM37" s="473"/>
      <c r="FN37" s="473"/>
      <c r="FO37" s="473"/>
      <c r="FP37" s="473"/>
      <c r="FQ37" s="473"/>
      <c r="FR37" s="473"/>
      <c r="FS37" s="473"/>
      <c r="FT37" s="473"/>
      <c r="FU37" s="473"/>
      <c r="FV37" s="473"/>
      <c r="FW37" s="473"/>
      <c r="FX37" s="473"/>
      <c r="FY37" s="473"/>
      <c r="FZ37" s="473"/>
      <c r="GA37" s="473"/>
      <c r="GB37" s="473"/>
      <c r="GC37" s="473"/>
      <c r="GD37" s="473"/>
      <c r="GE37" s="473"/>
      <c r="GF37" s="473"/>
      <c r="GG37" s="473"/>
      <c r="GH37" s="473"/>
      <c r="GI37" s="473"/>
      <c r="GJ37" s="473"/>
      <c r="GK37" s="473"/>
      <c r="GL37" s="473"/>
      <c r="GM37" s="473"/>
      <c r="GN37" s="473"/>
      <c r="GO37" s="473"/>
      <c r="GP37" s="473"/>
      <c r="GQ37" s="473"/>
      <c r="GR37" s="473"/>
      <c r="GS37" s="473"/>
      <c r="GT37" s="473"/>
      <c r="GU37" s="473"/>
      <c r="GV37" s="473"/>
      <c r="GW37" s="473"/>
      <c r="GX37" s="473"/>
      <c r="GY37" s="473"/>
      <c r="GZ37" s="473"/>
      <c r="HA37" s="473"/>
      <c r="HB37" s="473"/>
      <c r="HC37" s="473"/>
      <c r="HD37" s="473"/>
      <c r="HE37" s="473"/>
      <c r="HF37" s="473"/>
      <c r="HG37" s="473"/>
      <c r="HH37" s="473"/>
      <c r="HI37" s="473"/>
      <c r="HJ37" s="473"/>
      <c r="HK37" s="473"/>
      <c r="HL37" s="473"/>
      <c r="HM37" s="473"/>
      <c r="HN37" s="473"/>
      <c r="HO37" s="473"/>
      <c r="HP37" s="473"/>
      <c r="HQ37" s="473"/>
      <c r="HR37" s="473"/>
      <c r="HS37" s="473"/>
      <c r="HT37" s="473"/>
      <c r="HU37" s="473"/>
      <c r="HV37" s="473"/>
      <c r="HW37" s="473"/>
      <c r="HX37" s="473"/>
      <c r="HY37" s="473"/>
      <c r="HZ37" s="473"/>
      <c r="IA37" s="473"/>
      <c r="IB37" s="473"/>
      <c r="IC37" s="473"/>
      <c r="ID37" s="473"/>
      <c r="IE37" s="473"/>
      <c r="IF37" s="473"/>
      <c r="IG37" s="473"/>
      <c r="IH37" s="473"/>
      <c r="II37" s="473"/>
      <c r="IJ37" s="473"/>
      <c r="IK37" s="473"/>
      <c r="IL37" s="473"/>
      <c r="IM37" s="473"/>
      <c r="IN37" s="473"/>
      <c r="IO37" s="473"/>
      <c r="IP37" s="473"/>
      <c r="IQ37" s="473"/>
      <c r="IR37" s="473"/>
      <c r="IS37" s="473"/>
      <c r="IT37" s="473"/>
      <c r="IU37" s="473"/>
      <c r="IV37" s="473"/>
    </row>
    <row r="38" spans="1:256" x14ac:dyDescent="0.25">
      <c r="A38" s="473"/>
      <c r="B38" s="17" t="s">
        <v>846</v>
      </c>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3"/>
      <c r="AW38" s="473"/>
      <c r="AX38" s="473"/>
      <c r="AY38" s="473"/>
      <c r="AZ38" s="473"/>
      <c r="BA38" s="473"/>
      <c r="BB38" s="473"/>
      <c r="BC38" s="473"/>
      <c r="BD38" s="473"/>
      <c r="BE38" s="473"/>
      <c r="BF38" s="473"/>
      <c r="BG38" s="473"/>
      <c r="BH38" s="473"/>
      <c r="BI38" s="473"/>
      <c r="BJ38" s="473"/>
      <c r="BK38" s="473"/>
      <c r="BL38" s="473"/>
      <c r="BM38" s="473"/>
      <c r="BN38" s="473"/>
      <c r="BO38" s="473"/>
      <c r="BP38" s="473"/>
      <c r="BQ38" s="473"/>
      <c r="BR38" s="473"/>
      <c r="BS38" s="473"/>
      <c r="BT38" s="473"/>
      <c r="BU38" s="473"/>
      <c r="BV38" s="473"/>
      <c r="BW38" s="473"/>
      <c r="BX38" s="473"/>
      <c r="BY38" s="473"/>
      <c r="BZ38" s="473"/>
      <c r="CA38" s="473"/>
      <c r="CB38" s="473"/>
      <c r="CC38" s="473"/>
      <c r="CD38" s="473"/>
      <c r="CE38" s="473"/>
      <c r="CF38" s="473"/>
      <c r="CG38" s="473"/>
      <c r="CH38" s="473"/>
      <c r="CI38" s="473"/>
      <c r="CJ38" s="473"/>
      <c r="CK38" s="473"/>
      <c r="CL38" s="473"/>
      <c r="CM38" s="473"/>
      <c r="CN38" s="473"/>
      <c r="CO38" s="473"/>
      <c r="CP38" s="473"/>
      <c r="CQ38" s="473"/>
      <c r="CR38" s="473"/>
      <c r="CS38" s="473"/>
      <c r="CT38" s="473"/>
      <c r="CU38" s="473"/>
      <c r="CV38" s="473"/>
      <c r="CW38" s="473"/>
      <c r="CX38" s="473"/>
      <c r="CY38" s="473"/>
      <c r="CZ38" s="473"/>
      <c r="DA38" s="473"/>
      <c r="DB38" s="473"/>
      <c r="DC38" s="473"/>
      <c r="DD38" s="473"/>
      <c r="DE38" s="473"/>
      <c r="DF38" s="473"/>
      <c r="DG38" s="473"/>
      <c r="DH38" s="473"/>
      <c r="DI38" s="473"/>
      <c r="DJ38" s="473"/>
      <c r="DK38" s="473"/>
      <c r="DL38" s="473"/>
      <c r="DM38" s="473"/>
      <c r="DN38" s="473"/>
      <c r="DO38" s="473"/>
      <c r="DP38" s="473"/>
      <c r="DQ38" s="473"/>
      <c r="DR38" s="473"/>
      <c r="DS38" s="473"/>
      <c r="DT38" s="473"/>
      <c r="DU38" s="473"/>
      <c r="DV38" s="473"/>
      <c r="DW38" s="473"/>
      <c r="DX38" s="473"/>
      <c r="DY38" s="473"/>
      <c r="DZ38" s="473"/>
      <c r="EA38" s="473"/>
      <c r="EB38" s="473"/>
      <c r="EC38" s="473"/>
      <c r="ED38" s="473"/>
      <c r="EE38" s="473"/>
      <c r="EF38" s="473"/>
      <c r="EG38" s="473"/>
      <c r="EH38" s="473"/>
      <c r="EI38" s="473"/>
      <c r="EJ38" s="473"/>
      <c r="EK38" s="473"/>
      <c r="EL38" s="473"/>
      <c r="EM38" s="473"/>
      <c r="EN38" s="473"/>
      <c r="EO38" s="473"/>
      <c r="EP38" s="473"/>
      <c r="EQ38" s="473"/>
      <c r="ER38" s="473"/>
      <c r="ES38" s="473"/>
      <c r="ET38" s="473"/>
      <c r="EU38" s="473"/>
      <c r="EV38" s="473"/>
      <c r="EW38" s="473"/>
      <c r="EX38" s="473"/>
      <c r="EY38" s="473"/>
      <c r="EZ38" s="473"/>
      <c r="FA38" s="473"/>
      <c r="FB38" s="473"/>
      <c r="FC38" s="473"/>
      <c r="FD38" s="473"/>
      <c r="FE38" s="473"/>
      <c r="FF38" s="473"/>
      <c r="FG38" s="473"/>
      <c r="FH38" s="473"/>
      <c r="FI38" s="473"/>
      <c r="FJ38" s="473"/>
      <c r="FK38" s="473"/>
      <c r="FL38" s="473"/>
      <c r="FM38" s="473"/>
      <c r="FN38" s="473"/>
      <c r="FO38" s="473"/>
      <c r="FP38" s="473"/>
      <c r="FQ38" s="473"/>
      <c r="FR38" s="473"/>
      <c r="FS38" s="473"/>
      <c r="FT38" s="473"/>
      <c r="FU38" s="473"/>
      <c r="FV38" s="473"/>
      <c r="FW38" s="473"/>
      <c r="FX38" s="473"/>
      <c r="FY38" s="473"/>
      <c r="FZ38" s="473"/>
      <c r="GA38" s="473"/>
      <c r="GB38" s="473"/>
      <c r="GC38" s="473"/>
      <c r="GD38" s="473"/>
      <c r="GE38" s="473"/>
      <c r="GF38" s="473"/>
      <c r="GG38" s="473"/>
      <c r="GH38" s="473"/>
      <c r="GI38" s="473"/>
      <c r="GJ38" s="473"/>
      <c r="GK38" s="473"/>
      <c r="GL38" s="473"/>
      <c r="GM38" s="473"/>
      <c r="GN38" s="473"/>
      <c r="GO38" s="473"/>
      <c r="GP38" s="473"/>
      <c r="GQ38" s="473"/>
      <c r="GR38" s="473"/>
      <c r="GS38" s="473"/>
      <c r="GT38" s="473"/>
      <c r="GU38" s="473"/>
      <c r="GV38" s="473"/>
      <c r="GW38" s="473"/>
      <c r="GX38" s="473"/>
      <c r="GY38" s="473"/>
      <c r="GZ38" s="473"/>
      <c r="HA38" s="473"/>
      <c r="HB38" s="473"/>
      <c r="HC38" s="473"/>
      <c r="HD38" s="473"/>
      <c r="HE38" s="473"/>
      <c r="HF38" s="473"/>
      <c r="HG38" s="473"/>
      <c r="HH38" s="473"/>
      <c r="HI38" s="473"/>
      <c r="HJ38" s="473"/>
      <c r="HK38" s="473"/>
      <c r="HL38" s="473"/>
      <c r="HM38" s="473"/>
      <c r="HN38" s="473"/>
      <c r="HO38" s="473"/>
      <c r="HP38" s="473"/>
      <c r="HQ38" s="473"/>
      <c r="HR38" s="473"/>
      <c r="HS38" s="473"/>
      <c r="HT38" s="473"/>
      <c r="HU38" s="473"/>
      <c r="HV38" s="473"/>
      <c r="HW38" s="473"/>
      <c r="HX38" s="473"/>
      <c r="HY38" s="473"/>
      <c r="HZ38" s="473"/>
      <c r="IA38" s="473"/>
      <c r="IB38" s="473"/>
      <c r="IC38" s="473"/>
      <c r="ID38" s="473"/>
      <c r="IE38" s="473"/>
      <c r="IF38" s="473"/>
      <c r="IG38" s="473"/>
      <c r="IH38" s="473"/>
      <c r="II38" s="473"/>
      <c r="IJ38" s="473"/>
      <c r="IK38" s="473"/>
      <c r="IL38" s="473"/>
      <c r="IM38" s="473"/>
      <c r="IN38" s="473"/>
      <c r="IO38" s="473"/>
      <c r="IP38" s="473"/>
      <c r="IQ38" s="473"/>
      <c r="IR38" s="473"/>
      <c r="IS38" s="473"/>
      <c r="IT38" s="473"/>
      <c r="IU38" s="473"/>
      <c r="IV38" s="473"/>
    </row>
    <row r="39" spans="1:256" x14ac:dyDescent="0.25">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3"/>
      <c r="AW39" s="473"/>
      <c r="AX39" s="473"/>
      <c r="AY39" s="473"/>
      <c r="AZ39" s="473"/>
      <c r="BA39" s="473"/>
      <c r="BB39" s="473"/>
      <c r="BC39" s="473"/>
      <c r="BD39" s="473"/>
      <c r="BE39" s="473"/>
      <c r="BF39" s="473"/>
      <c r="BG39" s="473"/>
      <c r="BH39" s="473"/>
      <c r="BI39" s="473"/>
      <c r="BJ39" s="473"/>
      <c r="BK39" s="473"/>
      <c r="BL39" s="473"/>
      <c r="BM39" s="473"/>
      <c r="BN39" s="473"/>
      <c r="BO39" s="473"/>
      <c r="BP39" s="473"/>
      <c r="BQ39" s="473"/>
      <c r="BR39" s="473"/>
      <c r="BS39" s="473"/>
      <c r="BT39" s="473"/>
      <c r="BU39" s="473"/>
      <c r="BV39" s="473"/>
      <c r="BW39" s="473"/>
      <c r="BX39" s="473"/>
      <c r="BY39" s="473"/>
      <c r="BZ39" s="473"/>
      <c r="CA39" s="473"/>
      <c r="CB39" s="473"/>
      <c r="CC39" s="473"/>
      <c r="CD39" s="473"/>
      <c r="CE39" s="473"/>
      <c r="CF39" s="473"/>
      <c r="CG39" s="473"/>
      <c r="CH39" s="473"/>
      <c r="CI39" s="473"/>
      <c r="CJ39" s="473"/>
      <c r="CK39" s="473"/>
      <c r="CL39" s="473"/>
      <c r="CM39" s="473"/>
      <c r="CN39" s="473"/>
      <c r="CO39" s="473"/>
      <c r="CP39" s="473"/>
      <c r="CQ39" s="473"/>
      <c r="CR39" s="473"/>
      <c r="CS39" s="473"/>
      <c r="CT39" s="473"/>
      <c r="CU39" s="473"/>
      <c r="CV39" s="473"/>
      <c r="CW39" s="473"/>
      <c r="CX39" s="473"/>
      <c r="CY39" s="473"/>
      <c r="CZ39" s="473"/>
      <c r="DA39" s="473"/>
      <c r="DB39" s="473"/>
      <c r="DC39" s="473"/>
      <c r="DD39" s="473"/>
      <c r="DE39" s="473"/>
      <c r="DF39" s="473"/>
      <c r="DG39" s="473"/>
      <c r="DH39" s="473"/>
      <c r="DI39" s="473"/>
      <c r="DJ39" s="473"/>
      <c r="DK39" s="473"/>
      <c r="DL39" s="473"/>
      <c r="DM39" s="473"/>
      <c r="DN39" s="473"/>
      <c r="DO39" s="473"/>
      <c r="DP39" s="473"/>
      <c r="DQ39" s="473"/>
      <c r="DR39" s="473"/>
      <c r="DS39" s="473"/>
      <c r="DT39" s="473"/>
      <c r="DU39" s="473"/>
      <c r="DV39" s="473"/>
      <c r="DW39" s="473"/>
      <c r="DX39" s="473"/>
      <c r="DY39" s="473"/>
      <c r="DZ39" s="473"/>
      <c r="EA39" s="473"/>
      <c r="EB39" s="473"/>
      <c r="EC39" s="473"/>
      <c r="ED39" s="473"/>
      <c r="EE39" s="473"/>
      <c r="EF39" s="473"/>
      <c r="EG39" s="473"/>
      <c r="EH39" s="473"/>
      <c r="EI39" s="473"/>
      <c r="EJ39" s="473"/>
      <c r="EK39" s="473"/>
      <c r="EL39" s="473"/>
      <c r="EM39" s="473"/>
      <c r="EN39" s="473"/>
      <c r="EO39" s="473"/>
      <c r="EP39" s="473"/>
      <c r="EQ39" s="473"/>
      <c r="ER39" s="473"/>
      <c r="ES39" s="473"/>
      <c r="ET39" s="473"/>
      <c r="EU39" s="473"/>
      <c r="EV39" s="473"/>
      <c r="EW39" s="473"/>
      <c r="EX39" s="473"/>
      <c r="EY39" s="473"/>
      <c r="EZ39" s="473"/>
      <c r="FA39" s="473"/>
      <c r="FB39" s="473"/>
      <c r="FC39" s="473"/>
      <c r="FD39" s="473"/>
      <c r="FE39" s="473"/>
      <c r="FF39" s="473"/>
      <c r="FG39" s="473"/>
      <c r="FH39" s="473"/>
      <c r="FI39" s="473"/>
      <c r="FJ39" s="473"/>
      <c r="FK39" s="473"/>
      <c r="FL39" s="473"/>
      <c r="FM39" s="473"/>
      <c r="FN39" s="473"/>
      <c r="FO39" s="473"/>
      <c r="FP39" s="473"/>
      <c r="FQ39" s="473"/>
      <c r="FR39" s="473"/>
      <c r="FS39" s="473"/>
      <c r="FT39" s="473"/>
      <c r="FU39" s="473"/>
      <c r="FV39" s="473"/>
      <c r="FW39" s="473"/>
      <c r="FX39" s="473"/>
      <c r="FY39" s="473"/>
      <c r="FZ39" s="473"/>
      <c r="GA39" s="473"/>
      <c r="GB39" s="473"/>
      <c r="GC39" s="473"/>
      <c r="GD39" s="473"/>
      <c r="GE39" s="473"/>
      <c r="GF39" s="473"/>
      <c r="GG39" s="473"/>
      <c r="GH39" s="473"/>
      <c r="GI39" s="473"/>
      <c r="GJ39" s="473"/>
      <c r="GK39" s="473"/>
      <c r="GL39" s="473"/>
      <c r="GM39" s="473"/>
      <c r="GN39" s="473"/>
      <c r="GO39" s="473"/>
      <c r="GP39" s="473"/>
      <c r="GQ39" s="473"/>
      <c r="GR39" s="473"/>
      <c r="GS39" s="473"/>
      <c r="GT39" s="473"/>
      <c r="GU39" s="473"/>
      <c r="GV39" s="473"/>
      <c r="GW39" s="473"/>
      <c r="GX39" s="473"/>
      <c r="GY39" s="473"/>
      <c r="GZ39" s="473"/>
      <c r="HA39" s="473"/>
      <c r="HB39" s="473"/>
      <c r="HC39" s="473"/>
      <c r="HD39" s="473"/>
      <c r="HE39" s="473"/>
      <c r="HF39" s="473"/>
      <c r="HG39" s="473"/>
      <c r="HH39" s="473"/>
      <c r="HI39" s="473"/>
      <c r="HJ39" s="473"/>
      <c r="HK39" s="473"/>
      <c r="HL39" s="473"/>
      <c r="HM39" s="473"/>
      <c r="HN39" s="473"/>
      <c r="HO39" s="473"/>
      <c r="HP39" s="473"/>
      <c r="HQ39" s="473"/>
      <c r="HR39" s="473"/>
      <c r="HS39" s="473"/>
      <c r="HT39" s="473"/>
      <c r="HU39" s="473"/>
      <c r="HV39" s="473"/>
      <c r="HW39" s="473"/>
      <c r="HX39" s="473"/>
      <c r="HY39" s="473"/>
      <c r="HZ39" s="473"/>
      <c r="IA39" s="473"/>
      <c r="IB39" s="473"/>
      <c r="IC39" s="473"/>
      <c r="ID39" s="473"/>
      <c r="IE39" s="473"/>
      <c r="IF39" s="473"/>
      <c r="IG39" s="473"/>
      <c r="IH39" s="473"/>
      <c r="II39" s="473"/>
      <c r="IJ39" s="473"/>
      <c r="IK39" s="473"/>
      <c r="IL39" s="473"/>
      <c r="IM39" s="473"/>
      <c r="IN39" s="473"/>
      <c r="IO39" s="473"/>
      <c r="IP39" s="473"/>
      <c r="IQ39" s="473"/>
      <c r="IR39" s="473"/>
      <c r="IS39" s="473"/>
      <c r="IT39" s="473"/>
      <c r="IU39" s="473"/>
      <c r="IV39" s="473"/>
    </row>
    <row r="40" spans="1:256" ht="36" customHeight="1" x14ac:dyDescent="0.25">
      <c r="A40" s="506">
        <v>1</v>
      </c>
      <c r="B40" s="665" t="s">
        <v>847</v>
      </c>
      <c r="C40" s="666">
        <f>SUM(C41:C46)</f>
        <v>0</v>
      </c>
      <c r="D40" s="666"/>
      <c r="E40" s="666">
        <f>SUM(E41:E46)</f>
        <v>0</v>
      </c>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3"/>
      <c r="AW40" s="473"/>
      <c r="AX40" s="473"/>
      <c r="AY40" s="473"/>
      <c r="AZ40" s="473"/>
      <c r="BA40" s="473"/>
      <c r="BB40" s="473"/>
      <c r="BC40" s="473"/>
      <c r="BD40" s="473"/>
      <c r="BE40" s="473"/>
      <c r="BF40" s="473"/>
      <c r="BG40" s="473"/>
      <c r="BH40" s="473"/>
      <c r="BI40" s="473"/>
      <c r="BJ40" s="473"/>
      <c r="BK40" s="473"/>
      <c r="BL40" s="473"/>
      <c r="BM40" s="473"/>
      <c r="BN40" s="473"/>
      <c r="BO40" s="473"/>
      <c r="BP40" s="473"/>
      <c r="BQ40" s="473"/>
      <c r="BR40" s="473"/>
      <c r="BS40" s="473"/>
      <c r="BT40" s="473"/>
      <c r="BU40" s="473"/>
      <c r="BV40" s="473"/>
      <c r="BW40" s="473"/>
      <c r="BX40" s="473"/>
      <c r="BY40" s="473"/>
      <c r="BZ40" s="473"/>
      <c r="CA40" s="473"/>
      <c r="CB40" s="473"/>
      <c r="CC40" s="473"/>
      <c r="CD40" s="473"/>
      <c r="CE40" s="473"/>
      <c r="CF40" s="473"/>
      <c r="CG40" s="473"/>
      <c r="CH40" s="473"/>
      <c r="CI40" s="473"/>
      <c r="CJ40" s="473"/>
      <c r="CK40" s="473"/>
      <c r="CL40" s="473"/>
      <c r="CM40" s="473"/>
      <c r="CN40" s="473"/>
      <c r="CO40" s="473"/>
      <c r="CP40" s="473"/>
      <c r="CQ40" s="473"/>
      <c r="CR40" s="473"/>
      <c r="CS40" s="473"/>
      <c r="CT40" s="473"/>
      <c r="CU40" s="473"/>
      <c r="CV40" s="473"/>
      <c r="CW40" s="473"/>
      <c r="CX40" s="473"/>
      <c r="CY40" s="473"/>
      <c r="CZ40" s="473"/>
      <c r="DA40" s="473"/>
      <c r="DB40" s="473"/>
      <c r="DC40" s="473"/>
      <c r="DD40" s="473"/>
      <c r="DE40" s="473"/>
      <c r="DF40" s="473"/>
      <c r="DG40" s="473"/>
      <c r="DH40" s="473"/>
      <c r="DI40" s="473"/>
      <c r="DJ40" s="473"/>
      <c r="DK40" s="473"/>
      <c r="DL40" s="473"/>
      <c r="DM40" s="473"/>
      <c r="DN40" s="473"/>
      <c r="DO40" s="473"/>
      <c r="DP40" s="473"/>
      <c r="DQ40" s="473"/>
      <c r="DR40" s="473"/>
      <c r="DS40" s="473"/>
      <c r="DT40" s="473"/>
      <c r="DU40" s="473"/>
      <c r="DV40" s="473"/>
      <c r="DW40" s="473"/>
      <c r="DX40" s="473"/>
      <c r="DY40" s="473"/>
      <c r="DZ40" s="473"/>
      <c r="EA40" s="473"/>
      <c r="EB40" s="473"/>
      <c r="EC40" s="473"/>
      <c r="ED40" s="473"/>
      <c r="EE40" s="473"/>
      <c r="EF40" s="473"/>
      <c r="EG40" s="473"/>
      <c r="EH40" s="473"/>
      <c r="EI40" s="473"/>
      <c r="EJ40" s="473"/>
      <c r="EK40" s="473"/>
      <c r="EL40" s="473"/>
      <c r="EM40" s="473"/>
      <c r="EN40" s="473"/>
      <c r="EO40" s="473"/>
      <c r="EP40" s="473"/>
      <c r="EQ40" s="473"/>
      <c r="ER40" s="473"/>
      <c r="ES40" s="473"/>
      <c r="ET40" s="473"/>
      <c r="EU40" s="473"/>
      <c r="EV40" s="473"/>
      <c r="EW40" s="473"/>
      <c r="EX40" s="473"/>
      <c r="EY40" s="473"/>
      <c r="EZ40" s="473"/>
      <c r="FA40" s="473"/>
      <c r="FB40" s="473"/>
      <c r="FC40" s="473"/>
      <c r="FD40" s="473"/>
      <c r="FE40" s="473"/>
      <c r="FF40" s="473"/>
      <c r="FG40" s="473"/>
      <c r="FH40" s="473"/>
      <c r="FI40" s="473"/>
      <c r="FJ40" s="473"/>
      <c r="FK40" s="473"/>
      <c r="FL40" s="473"/>
      <c r="FM40" s="473"/>
      <c r="FN40" s="473"/>
      <c r="FO40" s="473"/>
      <c r="FP40" s="473"/>
      <c r="FQ40" s="473"/>
      <c r="FR40" s="473"/>
      <c r="FS40" s="473"/>
      <c r="FT40" s="473"/>
      <c r="FU40" s="473"/>
      <c r="FV40" s="473"/>
      <c r="FW40" s="473"/>
      <c r="FX40" s="473"/>
      <c r="FY40" s="473"/>
      <c r="FZ40" s="473"/>
      <c r="GA40" s="473"/>
      <c r="GB40" s="473"/>
      <c r="GC40" s="473"/>
      <c r="GD40" s="473"/>
      <c r="GE40" s="473"/>
      <c r="GF40" s="473"/>
      <c r="GG40" s="473"/>
      <c r="GH40" s="473"/>
      <c r="GI40" s="473"/>
      <c r="GJ40" s="473"/>
      <c r="GK40" s="473"/>
      <c r="GL40" s="473"/>
      <c r="GM40" s="473"/>
      <c r="GN40" s="473"/>
      <c r="GO40" s="473"/>
      <c r="GP40" s="473"/>
      <c r="GQ40" s="473"/>
      <c r="GR40" s="473"/>
      <c r="GS40" s="473"/>
      <c r="GT40" s="473"/>
      <c r="GU40" s="473"/>
      <c r="GV40" s="473"/>
      <c r="GW40" s="473"/>
      <c r="GX40" s="473"/>
      <c r="GY40" s="473"/>
      <c r="GZ40" s="473"/>
      <c r="HA40" s="473"/>
      <c r="HB40" s="473"/>
      <c r="HC40" s="473"/>
      <c r="HD40" s="473"/>
      <c r="HE40" s="473"/>
      <c r="HF40" s="473"/>
      <c r="HG40" s="473"/>
      <c r="HH40" s="473"/>
      <c r="HI40" s="473"/>
      <c r="HJ40" s="473"/>
      <c r="HK40" s="473"/>
      <c r="HL40" s="473"/>
      <c r="HM40" s="473"/>
      <c r="HN40" s="473"/>
      <c r="HO40" s="473"/>
      <c r="HP40" s="473"/>
      <c r="HQ40" s="473"/>
      <c r="HR40" s="473"/>
      <c r="HS40" s="473"/>
      <c r="HT40" s="473"/>
      <c r="HU40" s="473"/>
      <c r="HV40" s="473"/>
      <c r="HW40" s="473"/>
      <c r="HX40" s="473"/>
      <c r="HY40" s="473"/>
      <c r="HZ40" s="473"/>
      <c r="IA40" s="473"/>
      <c r="IB40" s="473"/>
      <c r="IC40" s="473"/>
      <c r="ID40" s="473"/>
      <c r="IE40" s="473"/>
      <c r="IF40" s="473"/>
      <c r="IG40" s="473"/>
      <c r="IH40" s="473"/>
      <c r="II40" s="473"/>
      <c r="IJ40" s="473"/>
      <c r="IK40" s="473"/>
      <c r="IL40" s="473"/>
      <c r="IM40" s="473"/>
      <c r="IN40" s="473"/>
      <c r="IO40" s="473"/>
      <c r="IP40" s="473"/>
      <c r="IQ40" s="473"/>
      <c r="IR40" s="473"/>
      <c r="IS40" s="473"/>
      <c r="IT40" s="473"/>
      <c r="IU40" s="473"/>
      <c r="IV40" s="473"/>
    </row>
    <row r="41" spans="1:256" x14ac:dyDescent="0.25">
      <c r="A41" s="506"/>
      <c r="B41" s="119" t="s">
        <v>505</v>
      </c>
      <c r="C41" s="633">
        <f>'Table 2D - Coinsurance'!C14</f>
        <v>0</v>
      </c>
      <c r="D41" s="823">
        <v>0</v>
      </c>
      <c r="E41" s="633">
        <f t="shared" ref="E41:E46" si="15">MAX(0,C41)*D41</f>
        <v>0</v>
      </c>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c r="BS41" s="473"/>
      <c r="BT41" s="473"/>
      <c r="BU41" s="47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473"/>
      <c r="CZ41" s="473"/>
      <c r="DA41" s="473"/>
      <c r="DB41" s="473"/>
      <c r="DC41" s="473"/>
      <c r="DD41" s="473"/>
      <c r="DE41" s="473"/>
      <c r="DF41" s="473"/>
      <c r="DG41" s="473"/>
      <c r="DH41" s="473"/>
      <c r="DI41" s="473"/>
      <c r="DJ41" s="473"/>
      <c r="DK41" s="473"/>
      <c r="DL41" s="473"/>
      <c r="DM41" s="473"/>
      <c r="DN41" s="473"/>
      <c r="DO41" s="473"/>
      <c r="DP41" s="473"/>
      <c r="DQ41" s="473"/>
      <c r="DR41" s="473"/>
      <c r="DS41" s="473"/>
      <c r="DT41" s="473"/>
      <c r="DU41" s="473"/>
      <c r="DV41" s="473"/>
      <c r="DW41" s="473"/>
      <c r="DX41" s="473"/>
      <c r="DY41" s="473"/>
      <c r="DZ41" s="473"/>
      <c r="EA41" s="473"/>
      <c r="EB41" s="473"/>
      <c r="EC41" s="473"/>
      <c r="ED41" s="473"/>
      <c r="EE41" s="473"/>
      <c r="EF41" s="473"/>
      <c r="EG41" s="473"/>
      <c r="EH41" s="473"/>
      <c r="EI41" s="473"/>
      <c r="EJ41" s="473"/>
      <c r="EK41" s="473"/>
      <c r="EL41" s="473"/>
      <c r="EM41" s="473"/>
      <c r="EN41" s="473"/>
      <c r="EO41" s="473"/>
      <c r="EP41" s="473"/>
      <c r="EQ41" s="473"/>
      <c r="ER41" s="473"/>
      <c r="ES41" s="473"/>
      <c r="ET41" s="473"/>
      <c r="EU41" s="473"/>
      <c r="EV41" s="473"/>
      <c r="EW41" s="473"/>
      <c r="EX41" s="473"/>
      <c r="EY41" s="473"/>
      <c r="EZ41" s="473"/>
      <c r="FA41" s="473"/>
      <c r="FB41" s="473"/>
      <c r="FC41" s="473"/>
      <c r="FD41" s="473"/>
      <c r="FE41" s="473"/>
      <c r="FF41" s="473"/>
      <c r="FG41" s="473"/>
      <c r="FH41" s="473"/>
      <c r="FI41" s="473"/>
      <c r="FJ41" s="473"/>
      <c r="FK41" s="473"/>
      <c r="FL41" s="473"/>
      <c r="FM41" s="473"/>
      <c r="FN41" s="473"/>
      <c r="FO41" s="473"/>
      <c r="FP41" s="473"/>
      <c r="FQ41" s="473"/>
      <c r="FR41" s="473"/>
      <c r="FS41" s="473"/>
      <c r="FT41" s="473"/>
      <c r="FU41" s="473"/>
      <c r="FV41" s="473"/>
      <c r="FW41" s="473"/>
      <c r="FX41" s="473"/>
      <c r="FY41" s="473"/>
      <c r="FZ41" s="473"/>
      <c r="GA41" s="473"/>
      <c r="GB41" s="473"/>
      <c r="GC41" s="473"/>
      <c r="GD41" s="473"/>
      <c r="GE41" s="473"/>
      <c r="GF41" s="473"/>
      <c r="GG41" s="473"/>
      <c r="GH41" s="473"/>
      <c r="GI41" s="473"/>
      <c r="GJ41" s="473"/>
      <c r="GK41" s="473"/>
      <c r="GL41" s="473"/>
      <c r="GM41" s="473"/>
      <c r="GN41" s="473"/>
      <c r="GO41" s="473"/>
      <c r="GP41" s="473"/>
      <c r="GQ41" s="473"/>
      <c r="GR41" s="473"/>
      <c r="GS41" s="473"/>
      <c r="GT41" s="473"/>
      <c r="GU41" s="473"/>
      <c r="GV41" s="473"/>
      <c r="GW41" s="473"/>
      <c r="GX41" s="473"/>
      <c r="GY41" s="473"/>
      <c r="GZ41" s="473"/>
      <c r="HA41" s="473"/>
      <c r="HB41" s="473"/>
      <c r="HC41" s="473"/>
      <c r="HD41" s="473"/>
      <c r="HE41" s="473"/>
      <c r="HF41" s="473"/>
      <c r="HG41" s="473"/>
      <c r="HH41" s="473"/>
      <c r="HI41" s="473"/>
      <c r="HJ41" s="473"/>
      <c r="HK41" s="473"/>
      <c r="HL41" s="473"/>
      <c r="HM41" s="473"/>
      <c r="HN41" s="473"/>
      <c r="HO41" s="473"/>
      <c r="HP41" s="473"/>
      <c r="HQ41" s="473"/>
      <c r="HR41" s="473"/>
      <c r="HS41" s="473"/>
      <c r="HT41" s="473"/>
      <c r="HU41" s="473"/>
      <c r="HV41" s="473"/>
      <c r="HW41" s="473"/>
      <c r="HX41" s="473"/>
      <c r="HY41" s="473"/>
      <c r="HZ41" s="473"/>
      <c r="IA41" s="473"/>
      <c r="IB41" s="473"/>
      <c r="IC41" s="473"/>
      <c r="ID41" s="473"/>
      <c r="IE41" s="473"/>
      <c r="IF41" s="473"/>
      <c r="IG41" s="473"/>
      <c r="IH41" s="473"/>
      <c r="II41" s="473"/>
      <c r="IJ41" s="473"/>
      <c r="IK41" s="473"/>
      <c r="IL41" s="473"/>
      <c r="IM41" s="473"/>
      <c r="IN41" s="473"/>
      <c r="IO41" s="473"/>
      <c r="IP41" s="473"/>
      <c r="IQ41" s="473"/>
      <c r="IR41" s="473"/>
      <c r="IS41" s="473"/>
      <c r="IT41" s="473"/>
      <c r="IU41" s="473"/>
      <c r="IV41" s="473"/>
    </row>
    <row r="42" spans="1:256" x14ac:dyDescent="0.25">
      <c r="A42" s="506"/>
      <c r="B42" s="119" t="s">
        <v>226</v>
      </c>
      <c r="C42" s="633">
        <f>'Table 2D - Coinsurance'!C15</f>
        <v>0</v>
      </c>
      <c r="D42" s="823">
        <v>1.6E-2</v>
      </c>
      <c r="E42" s="633">
        <f t="shared" si="15"/>
        <v>0</v>
      </c>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473"/>
      <c r="CZ42" s="473"/>
      <c r="DA42" s="473"/>
      <c r="DB42" s="473"/>
      <c r="DC42" s="473"/>
      <c r="DD42" s="473"/>
      <c r="DE42" s="473"/>
      <c r="DF42" s="473"/>
      <c r="DG42" s="473"/>
      <c r="DH42" s="473"/>
      <c r="DI42" s="473"/>
      <c r="DJ42" s="473"/>
      <c r="DK42" s="473"/>
      <c r="DL42" s="473"/>
      <c r="DM42" s="473"/>
      <c r="DN42" s="473"/>
      <c r="DO42" s="473"/>
      <c r="DP42" s="473"/>
      <c r="DQ42" s="473"/>
      <c r="DR42" s="473"/>
      <c r="DS42" s="473"/>
      <c r="DT42" s="473"/>
      <c r="DU42" s="473"/>
      <c r="DV42" s="473"/>
      <c r="DW42" s="473"/>
      <c r="DX42" s="473"/>
      <c r="DY42" s="473"/>
      <c r="DZ42" s="473"/>
      <c r="EA42" s="473"/>
      <c r="EB42" s="473"/>
      <c r="EC42" s="473"/>
      <c r="ED42" s="473"/>
      <c r="EE42" s="473"/>
      <c r="EF42" s="473"/>
      <c r="EG42" s="473"/>
      <c r="EH42" s="473"/>
      <c r="EI42" s="473"/>
      <c r="EJ42" s="473"/>
      <c r="EK42" s="473"/>
      <c r="EL42" s="473"/>
      <c r="EM42" s="473"/>
      <c r="EN42" s="473"/>
      <c r="EO42" s="473"/>
      <c r="EP42" s="473"/>
      <c r="EQ42" s="473"/>
      <c r="ER42" s="473"/>
      <c r="ES42" s="473"/>
      <c r="ET42" s="473"/>
      <c r="EU42" s="473"/>
      <c r="EV42" s="473"/>
      <c r="EW42" s="473"/>
      <c r="EX42" s="473"/>
      <c r="EY42" s="473"/>
      <c r="EZ42" s="473"/>
      <c r="FA42" s="473"/>
      <c r="FB42" s="473"/>
      <c r="FC42" s="473"/>
      <c r="FD42" s="473"/>
      <c r="FE42" s="473"/>
      <c r="FF42" s="473"/>
      <c r="FG42" s="473"/>
      <c r="FH42" s="473"/>
      <c r="FI42" s="473"/>
      <c r="FJ42" s="473"/>
      <c r="FK42" s="473"/>
      <c r="FL42" s="473"/>
      <c r="FM42" s="473"/>
      <c r="FN42" s="473"/>
      <c r="FO42" s="473"/>
      <c r="FP42" s="473"/>
      <c r="FQ42" s="473"/>
      <c r="FR42" s="473"/>
      <c r="FS42" s="473"/>
      <c r="FT42" s="473"/>
      <c r="FU42" s="473"/>
      <c r="FV42" s="473"/>
      <c r="FW42" s="473"/>
      <c r="FX42" s="473"/>
      <c r="FY42" s="473"/>
      <c r="FZ42" s="473"/>
      <c r="GA42" s="473"/>
      <c r="GB42" s="473"/>
      <c r="GC42" s="473"/>
      <c r="GD42" s="473"/>
      <c r="GE42" s="473"/>
      <c r="GF42" s="473"/>
      <c r="GG42" s="473"/>
      <c r="GH42" s="473"/>
      <c r="GI42" s="473"/>
      <c r="GJ42" s="473"/>
      <c r="GK42" s="473"/>
      <c r="GL42" s="473"/>
      <c r="GM42" s="473"/>
      <c r="GN42" s="473"/>
      <c r="GO42" s="473"/>
      <c r="GP42" s="473"/>
      <c r="GQ42" s="473"/>
      <c r="GR42" s="473"/>
      <c r="GS42" s="473"/>
      <c r="GT42" s="473"/>
      <c r="GU42" s="473"/>
      <c r="GV42" s="473"/>
      <c r="GW42" s="473"/>
      <c r="GX42" s="473"/>
      <c r="GY42" s="473"/>
      <c r="GZ42" s="473"/>
      <c r="HA42" s="473"/>
      <c r="HB42" s="473"/>
      <c r="HC42" s="473"/>
      <c r="HD42" s="473"/>
      <c r="HE42" s="473"/>
      <c r="HF42" s="473"/>
      <c r="HG42" s="473"/>
      <c r="HH42" s="473"/>
      <c r="HI42" s="473"/>
      <c r="HJ42" s="473"/>
      <c r="HK42" s="473"/>
      <c r="HL42" s="473"/>
      <c r="HM42" s="473"/>
      <c r="HN42" s="473"/>
      <c r="HO42" s="473"/>
      <c r="HP42" s="473"/>
      <c r="HQ42" s="473"/>
      <c r="HR42" s="473"/>
      <c r="HS42" s="473"/>
      <c r="HT42" s="473"/>
      <c r="HU42" s="473"/>
      <c r="HV42" s="473"/>
      <c r="HW42" s="473"/>
      <c r="HX42" s="473"/>
      <c r="HY42" s="473"/>
      <c r="HZ42" s="473"/>
      <c r="IA42" s="473"/>
      <c r="IB42" s="473"/>
      <c r="IC42" s="473"/>
      <c r="ID42" s="473"/>
      <c r="IE42" s="473"/>
      <c r="IF42" s="473"/>
      <c r="IG42" s="473"/>
      <c r="IH42" s="473"/>
      <c r="II42" s="473"/>
      <c r="IJ42" s="473"/>
      <c r="IK42" s="473"/>
      <c r="IL42" s="473"/>
      <c r="IM42" s="473"/>
      <c r="IN42" s="473"/>
      <c r="IO42" s="473"/>
      <c r="IP42" s="473"/>
      <c r="IQ42" s="473"/>
      <c r="IR42" s="473"/>
      <c r="IS42" s="473"/>
      <c r="IT42" s="473"/>
      <c r="IU42" s="473"/>
      <c r="IV42" s="473"/>
    </row>
    <row r="43" spans="1:256" x14ac:dyDescent="0.25">
      <c r="A43" s="506"/>
      <c r="B43" s="119" t="s">
        <v>208</v>
      </c>
      <c r="C43" s="633">
        <f>'Table 2D - Coinsurance'!C16</f>
        <v>0</v>
      </c>
      <c r="D43" s="823">
        <v>0.04</v>
      </c>
      <c r="E43" s="633">
        <f t="shared" si="15"/>
        <v>0</v>
      </c>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3"/>
      <c r="BX43" s="473"/>
      <c r="BY43" s="473"/>
      <c r="BZ43" s="473"/>
      <c r="CA43" s="473"/>
      <c r="CB43" s="473"/>
      <c r="CC43" s="473"/>
      <c r="CD43" s="473"/>
      <c r="CE43" s="473"/>
      <c r="CF43" s="473"/>
      <c r="CG43" s="473"/>
      <c r="CH43" s="473"/>
      <c r="CI43" s="473"/>
      <c r="CJ43" s="473"/>
      <c r="CK43" s="473"/>
      <c r="CL43" s="473"/>
      <c r="CM43" s="473"/>
      <c r="CN43" s="473"/>
      <c r="CO43" s="473"/>
      <c r="CP43" s="473"/>
      <c r="CQ43" s="473"/>
      <c r="CR43" s="473"/>
      <c r="CS43" s="473"/>
      <c r="CT43" s="473"/>
      <c r="CU43" s="473"/>
      <c r="CV43" s="473"/>
      <c r="CW43" s="473"/>
      <c r="CX43" s="473"/>
      <c r="CY43" s="473"/>
      <c r="CZ43" s="473"/>
      <c r="DA43" s="473"/>
      <c r="DB43" s="473"/>
      <c r="DC43" s="473"/>
      <c r="DD43" s="473"/>
      <c r="DE43" s="473"/>
      <c r="DF43" s="473"/>
      <c r="DG43" s="473"/>
      <c r="DH43" s="473"/>
      <c r="DI43" s="473"/>
      <c r="DJ43" s="473"/>
      <c r="DK43" s="473"/>
      <c r="DL43" s="473"/>
      <c r="DM43" s="473"/>
      <c r="DN43" s="473"/>
      <c r="DO43" s="473"/>
      <c r="DP43" s="473"/>
      <c r="DQ43" s="473"/>
      <c r="DR43" s="473"/>
      <c r="DS43" s="473"/>
      <c r="DT43" s="473"/>
      <c r="DU43" s="473"/>
      <c r="DV43" s="473"/>
      <c r="DW43" s="473"/>
      <c r="DX43" s="473"/>
      <c r="DY43" s="473"/>
      <c r="DZ43" s="473"/>
      <c r="EA43" s="473"/>
      <c r="EB43" s="473"/>
      <c r="EC43" s="473"/>
      <c r="ED43" s="473"/>
      <c r="EE43" s="473"/>
      <c r="EF43" s="473"/>
      <c r="EG43" s="473"/>
      <c r="EH43" s="473"/>
      <c r="EI43" s="473"/>
      <c r="EJ43" s="473"/>
      <c r="EK43" s="473"/>
      <c r="EL43" s="473"/>
      <c r="EM43" s="473"/>
      <c r="EN43" s="473"/>
      <c r="EO43" s="473"/>
      <c r="EP43" s="473"/>
      <c r="EQ43" s="473"/>
      <c r="ER43" s="473"/>
      <c r="ES43" s="473"/>
      <c r="ET43" s="473"/>
      <c r="EU43" s="473"/>
      <c r="EV43" s="473"/>
      <c r="EW43" s="473"/>
      <c r="EX43" s="473"/>
      <c r="EY43" s="473"/>
      <c r="EZ43" s="473"/>
      <c r="FA43" s="473"/>
      <c r="FB43" s="473"/>
      <c r="FC43" s="473"/>
      <c r="FD43" s="473"/>
      <c r="FE43" s="473"/>
      <c r="FF43" s="473"/>
      <c r="FG43" s="473"/>
      <c r="FH43" s="473"/>
      <c r="FI43" s="473"/>
      <c r="FJ43" s="473"/>
      <c r="FK43" s="473"/>
      <c r="FL43" s="473"/>
      <c r="FM43" s="473"/>
      <c r="FN43" s="473"/>
      <c r="FO43" s="473"/>
      <c r="FP43" s="473"/>
      <c r="FQ43" s="473"/>
      <c r="FR43" s="473"/>
      <c r="FS43" s="473"/>
      <c r="FT43" s="473"/>
      <c r="FU43" s="473"/>
      <c r="FV43" s="473"/>
      <c r="FW43" s="473"/>
      <c r="FX43" s="473"/>
      <c r="FY43" s="473"/>
      <c r="FZ43" s="473"/>
      <c r="GA43" s="473"/>
      <c r="GB43" s="473"/>
      <c r="GC43" s="473"/>
      <c r="GD43" s="473"/>
      <c r="GE43" s="473"/>
      <c r="GF43" s="473"/>
      <c r="GG43" s="473"/>
      <c r="GH43" s="473"/>
      <c r="GI43" s="473"/>
      <c r="GJ43" s="473"/>
      <c r="GK43" s="473"/>
      <c r="GL43" s="473"/>
      <c r="GM43" s="473"/>
      <c r="GN43" s="473"/>
      <c r="GO43" s="473"/>
      <c r="GP43" s="473"/>
      <c r="GQ43" s="473"/>
      <c r="GR43" s="473"/>
      <c r="GS43" s="473"/>
      <c r="GT43" s="473"/>
      <c r="GU43" s="473"/>
      <c r="GV43" s="473"/>
      <c r="GW43" s="473"/>
      <c r="GX43" s="473"/>
      <c r="GY43" s="473"/>
      <c r="GZ43" s="473"/>
      <c r="HA43" s="473"/>
      <c r="HB43" s="473"/>
      <c r="HC43" s="473"/>
      <c r="HD43" s="473"/>
      <c r="HE43" s="473"/>
      <c r="HF43" s="473"/>
      <c r="HG43" s="473"/>
      <c r="HH43" s="473"/>
      <c r="HI43" s="473"/>
      <c r="HJ43" s="473"/>
      <c r="HK43" s="473"/>
      <c r="HL43" s="473"/>
      <c r="HM43" s="473"/>
      <c r="HN43" s="473"/>
      <c r="HO43" s="473"/>
      <c r="HP43" s="473"/>
      <c r="HQ43" s="473"/>
      <c r="HR43" s="473"/>
      <c r="HS43" s="473"/>
      <c r="HT43" s="473"/>
      <c r="HU43" s="473"/>
      <c r="HV43" s="473"/>
      <c r="HW43" s="473"/>
      <c r="HX43" s="473"/>
      <c r="HY43" s="473"/>
      <c r="HZ43" s="473"/>
      <c r="IA43" s="473"/>
      <c r="IB43" s="473"/>
      <c r="IC43" s="473"/>
      <c r="ID43" s="473"/>
      <c r="IE43" s="473"/>
      <c r="IF43" s="473"/>
      <c r="IG43" s="473"/>
      <c r="IH43" s="473"/>
      <c r="II43" s="473"/>
      <c r="IJ43" s="473"/>
      <c r="IK43" s="473"/>
      <c r="IL43" s="473"/>
      <c r="IM43" s="473"/>
      <c r="IN43" s="473"/>
      <c r="IO43" s="473"/>
      <c r="IP43" s="473"/>
      <c r="IQ43" s="473"/>
      <c r="IR43" s="473"/>
      <c r="IS43" s="473"/>
      <c r="IT43" s="473"/>
      <c r="IU43" s="473"/>
      <c r="IV43" s="473"/>
    </row>
    <row r="44" spans="1:256" x14ac:dyDescent="0.25">
      <c r="A44" s="506"/>
      <c r="B44" s="18" t="s">
        <v>209</v>
      </c>
      <c r="C44" s="633">
        <f>'Table 2D - Coinsurance'!C17</f>
        <v>0</v>
      </c>
      <c r="D44" s="823">
        <v>0.08</v>
      </c>
      <c r="E44" s="633">
        <f t="shared" si="15"/>
        <v>0</v>
      </c>
      <c r="F44" s="473"/>
      <c r="G44" s="473"/>
      <c r="H44" s="473"/>
      <c r="I44" s="473"/>
      <c r="J44" s="473"/>
      <c r="K44" s="473"/>
      <c r="L44" s="473"/>
      <c r="M44" s="473"/>
      <c r="N44" s="473"/>
      <c r="O44" s="473"/>
      <c r="P44" s="473"/>
      <c r="Q44" s="473"/>
      <c r="R44" s="473"/>
      <c r="S44" s="473"/>
      <c r="T44" s="473"/>
      <c r="U44" s="473"/>
      <c r="V44" s="473"/>
      <c r="W44" s="473"/>
      <c r="X44" s="473"/>
      <c r="Y44" s="473"/>
      <c r="Z44" s="473"/>
      <c r="AA44" s="473"/>
      <c r="AB44" s="473"/>
      <c r="AC44" s="473"/>
      <c r="AD44" s="473"/>
      <c r="AE44" s="473"/>
      <c r="AF44" s="473"/>
      <c r="AG44" s="473"/>
      <c r="AH44" s="473"/>
      <c r="AI44" s="473"/>
      <c r="AJ44" s="473"/>
      <c r="AK44" s="473"/>
      <c r="AL44" s="473"/>
      <c r="AM44" s="473"/>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3"/>
      <c r="BX44" s="473"/>
      <c r="BY44" s="473"/>
      <c r="BZ44" s="473"/>
      <c r="CA44" s="473"/>
      <c r="CB44" s="473"/>
      <c r="CC44" s="473"/>
      <c r="CD44" s="473"/>
      <c r="CE44" s="473"/>
      <c r="CF44" s="473"/>
      <c r="CG44" s="473"/>
      <c r="CH44" s="473"/>
      <c r="CI44" s="473"/>
      <c r="CJ44" s="473"/>
      <c r="CK44" s="473"/>
      <c r="CL44" s="473"/>
      <c r="CM44" s="473"/>
      <c r="CN44" s="473"/>
      <c r="CO44" s="473"/>
      <c r="CP44" s="473"/>
      <c r="CQ44" s="473"/>
      <c r="CR44" s="473"/>
      <c r="CS44" s="473"/>
      <c r="CT44" s="473"/>
      <c r="CU44" s="473"/>
      <c r="CV44" s="473"/>
      <c r="CW44" s="473"/>
      <c r="CX44" s="473"/>
      <c r="CY44" s="473"/>
      <c r="CZ44" s="473"/>
      <c r="DA44" s="473"/>
      <c r="DB44" s="473"/>
      <c r="DC44" s="473"/>
      <c r="DD44" s="473"/>
      <c r="DE44" s="473"/>
      <c r="DF44" s="473"/>
      <c r="DG44" s="473"/>
      <c r="DH44" s="473"/>
      <c r="DI44" s="473"/>
      <c r="DJ44" s="473"/>
      <c r="DK44" s="473"/>
      <c r="DL44" s="473"/>
      <c r="DM44" s="473"/>
      <c r="DN44" s="473"/>
      <c r="DO44" s="473"/>
      <c r="DP44" s="473"/>
      <c r="DQ44" s="473"/>
      <c r="DR44" s="473"/>
      <c r="DS44" s="473"/>
      <c r="DT44" s="473"/>
      <c r="DU44" s="473"/>
      <c r="DV44" s="473"/>
      <c r="DW44" s="473"/>
      <c r="DX44" s="473"/>
      <c r="DY44" s="473"/>
      <c r="DZ44" s="473"/>
      <c r="EA44" s="473"/>
      <c r="EB44" s="473"/>
      <c r="EC44" s="473"/>
      <c r="ED44" s="473"/>
      <c r="EE44" s="473"/>
      <c r="EF44" s="473"/>
      <c r="EG44" s="473"/>
      <c r="EH44" s="473"/>
      <c r="EI44" s="473"/>
      <c r="EJ44" s="473"/>
      <c r="EK44" s="473"/>
      <c r="EL44" s="473"/>
      <c r="EM44" s="473"/>
      <c r="EN44" s="473"/>
      <c r="EO44" s="473"/>
      <c r="EP44" s="473"/>
      <c r="EQ44" s="473"/>
      <c r="ER44" s="473"/>
      <c r="ES44" s="473"/>
      <c r="ET44" s="473"/>
      <c r="EU44" s="473"/>
      <c r="EV44" s="473"/>
      <c r="EW44" s="473"/>
      <c r="EX44" s="473"/>
      <c r="EY44" s="473"/>
      <c r="EZ44" s="473"/>
      <c r="FA44" s="473"/>
      <c r="FB44" s="473"/>
      <c r="FC44" s="473"/>
      <c r="FD44" s="473"/>
      <c r="FE44" s="473"/>
      <c r="FF44" s="473"/>
      <c r="FG44" s="473"/>
      <c r="FH44" s="473"/>
      <c r="FI44" s="473"/>
      <c r="FJ44" s="473"/>
      <c r="FK44" s="473"/>
      <c r="FL44" s="473"/>
      <c r="FM44" s="473"/>
      <c r="FN44" s="473"/>
      <c r="FO44" s="473"/>
      <c r="FP44" s="473"/>
      <c r="FQ44" s="473"/>
      <c r="FR44" s="473"/>
      <c r="FS44" s="473"/>
      <c r="FT44" s="473"/>
      <c r="FU44" s="473"/>
      <c r="FV44" s="473"/>
      <c r="FW44" s="473"/>
      <c r="FX44" s="473"/>
      <c r="FY44" s="473"/>
      <c r="FZ44" s="473"/>
      <c r="GA44" s="473"/>
      <c r="GB44" s="473"/>
      <c r="GC44" s="473"/>
      <c r="GD44" s="473"/>
      <c r="GE44" s="473"/>
      <c r="GF44" s="473"/>
      <c r="GG44" s="473"/>
      <c r="GH44" s="473"/>
      <c r="GI44" s="473"/>
      <c r="GJ44" s="473"/>
      <c r="GK44" s="473"/>
      <c r="GL44" s="473"/>
      <c r="GM44" s="473"/>
      <c r="GN44" s="473"/>
      <c r="GO44" s="473"/>
      <c r="GP44" s="473"/>
      <c r="GQ44" s="473"/>
      <c r="GR44" s="473"/>
      <c r="GS44" s="473"/>
      <c r="GT44" s="473"/>
      <c r="GU44" s="473"/>
      <c r="GV44" s="473"/>
      <c r="GW44" s="473"/>
      <c r="GX44" s="473"/>
      <c r="GY44" s="473"/>
      <c r="GZ44" s="473"/>
      <c r="HA44" s="473"/>
      <c r="HB44" s="473"/>
      <c r="HC44" s="473"/>
      <c r="HD44" s="473"/>
      <c r="HE44" s="473"/>
      <c r="HF44" s="473"/>
      <c r="HG44" s="473"/>
      <c r="HH44" s="473"/>
      <c r="HI44" s="473"/>
      <c r="HJ44" s="473"/>
      <c r="HK44" s="473"/>
      <c r="HL44" s="473"/>
      <c r="HM44" s="473"/>
      <c r="HN44" s="473"/>
      <c r="HO44" s="473"/>
      <c r="HP44" s="473"/>
      <c r="HQ44" s="473"/>
      <c r="HR44" s="473"/>
      <c r="HS44" s="473"/>
      <c r="HT44" s="473"/>
      <c r="HU44" s="473"/>
      <c r="HV44" s="473"/>
      <c r="HW44" s="473"/>
      <c r="HX44" s="473"/>
      <c r="HY44" s="473"/>
      <c r="HZ44" s="473"/>
      <c r="IA44" s="473"/>
      <c r="IB44" s="473"/>
      <c r="IC44" s="473"/>
      <c r="ID44" s="473"/>
      <c r="IE44" s="473"/>
      <c r="IF44" s="473"/>
      <c r="IG44" s="473"/>
      <c r="IH44" s="473"/>
      <c r="II44" s="473"/>
      <c r="IJ44" s="473"/>
      <c r="IK44" s="473"/>
      <c r="IL44" s="473"/>
      <c r="IM44" s="473"/>
      <c r="IN44" s="473"/>
      <c r="IO44" s="473"/>
      <c r="IP44" s="473"/>
      <c r="IQ44" s="473"/>
      <c r="IR44" s="473"/>
      <c r="IS44" s="473"/>
      <c r="IT44" s="473"/>
      <c r="IU44" s="473"/>
      <c r="IV44" s="473"/>
    </row>
    <row r="45" spans="1:256" x14ac:dyDescent="0.25">
      <c r="A45" s="506"/>
      <c r="B45" s="18" t="s">
        <v>506</v>
      </c>
      <c r="C45" s="633">
        <f>'Table 2D - Coinsurance'!C18</f>
        <v>0</v>
      </c>
      <c r="D45" s="823">
        <v>0.12</v>
      </c>
      <c r="E45" s="633">
        <f t="shared" si="15"/>
        <v>0</v>
      </c>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3"/>
      <c r="AW45" s="473"/>
      <c r="AX45" s="473"/>
      <c r="AY45" s="473"/>
      <c r="AZ45" s="473"/>
      <c r="BA45" s="473"/>
      <c r="BB45" s="473"/>
      <c r="BC45" s="473"/>
      <c r="BD45" s="473"/>
      <c r="BE45" s="473"/>
      <c r="BF45" s="473"/>
      <c r="BG45" s="473"/>
      <c r="BH45" s="473"/>
      <c r="BI45" s="473"/>
      <c r="BJ45" s="473"/>
      <c r="BK45" s="473"/>
      <c r="BL45" s="473"/>
      <c r="BM45" s="473"/>
      <c r="BN45" s="473"/>
      <c r="BO45" s="473"/>
      <c r="BP45" s="473"/>
      <c r="BQ45" s="473"/>
      <c r="BR45" s="473"/>
      <c r="BS45" s="473"/>
      <c r="BT45" s="473"/>
      <c r="BU45" s="473"/>
      <c r="BV45" s="473"/>
      <c r="BW45" s="473"/>
      <c r="BX45" s="473"/>
      <c r="BY45" s="473"/>
      <c r="BZ45" s="473"/>
      <c r="CA45" s="473"/>
      <c r="CB45" s="473"/>
      <c r="CC45" s="473"/>
      <c r="CD45" s="473"/>
      <c r="CE45" s="473"/>
      <c r="CF45" s="473"/>
      <c r="CG45" s="473"/>
      <c r="CH45" s="473"/>
      <c r="CI45" s="473"/>
      <c r="CJ45" s="473"/>
      <c r="CK45" s="473"/>
      <c r="CL45" s="473"/>
      <c r="CM45" s="473"/>
      <c r="CN45" s="473"/>
      <c r="CO45" s="473"/>
      <c r="CP45" s="473"/>
      <c r="CQ45" s="473"/>
      <c r="CR45" s="473"/>
      <c r="CS45" s="473"/>
      <c r="CT45" s="473"/>
      <c r="CU45" s="473"/>
      <c r="CV45" s="473"/>
      <c r="CW45" s="473"/>
      <c r="CX45" s="473"/>
      <c r="CY45" s="473"/>
      <c r="CZ45" s="473"/>
      <c r="DA45" s="473"/>
      <c r="DB45" s="473"/>
      <c r="DC45" s="473"/>
      <c r="DD45" s="473"/>
      <c r="DE45" s="473"/>
      <c r="DF45" s="473"/>
      <c r="DG45" s="473"/>
      <c r="DH45" s="473"/>
      <c r="DI45" s="473"/>
      <c r="DJ45" s="473"/>
      <c r="DK45" s="473"/>
      <c r="DL45" s="473"/>
      <c r="DM45" s="473"/>
      <c r="DN45" s="473"/>
      <c r="DO45" s="473"/>
      <c r="DP45" s="473"/>
      <c r="DQ45" s="473"/>
      <c r="DR45" s="473"/>
      <c r="DS45" s="473"/>
      <c r="DT45" s="473"/>
      <c r="DU45" s="473"/>
      <c r="DV45" s="473"/>
      <c r="DW45" s="473"/>
      <c r="DX45" s="473"/>
      <c r="DY45" s="473"/>
      <c r="DZ45" s="473"/>
      <c r="EA45" s="473"/>
      <c r="EB45" s="473"/>
      <c r="EC45" s="473"/>
      <c r="ED45" s="473"/>
      <c r="EE45" s="473"/>
      <c r="EF45" s="473"/>
      <c r="EG45" s="473"/>
      <c r="EH45" s="473"/>
      <c r="EI45" s="473"/>
      <c r="EJ45" s="473"/>
      <c r="EK45" s="473"/>
      <c r="EL45" s="473"/>
      <c r="EM45" s="473"/>
      <c r="EN45" s="473"/>
      <c r="EO45" s="473"/>
      <c r="EP45" s="473"/>
      <c r="EQ45" s="473"/>
      <c r="ER45" s="473"/>
      <c r="ES45" s="473"/>
      <c r="ET45" s="473"/>
      <c r="EU45" s="473"/>
      <c r="EV45" s="473"/>
      <c r="EW45" s="473"/>
      <c r="EX45" s="473"/>
      <c r="EY45" s="473"/>
      <c r="EZ45" s="473"/>
      <c r="FA45" s="473"/>
      <c r="FB45" s="473"/>
      <c r="FC45" s="473"/>
      <c r="FD45" s="473"/>
      <c r="FE45" s="473"/>
      <c r="FF45" s="473"/>
      <c r="FG45" s="473"/>
      <c r="FH45" s="473"/>
      <c r="FI45" s="473"/>
      <c r="FJ45" s="473"/>
      <c r="FK45" s="473"/>
      <c r="FL45" s="473"/>
      <c r="FM45" s="473"/>
      <c r="FN45" s="473"/>
      <c r="FO45" s="473"/>
      <c r="FP45" s="473"/>
      <c r="FQ45" s="473"/>
      <c r="FR45" s="473"/>
      <c r="FS45" s="473"/>
      <c r="FT45" s="473"/>
      <c r="FU45" s="473"/>
      <c r="FV45" s="473"/>
      <c r="FW45" s="473"/>
      <c r="FX45" s="473"/>
      <c r="FY45" s="473"/>
      <c r="FZ45" s="473"/>
      <c r="GA45" s="473"/>
      <c r="GB45" s="473"/>
      <c r="GC45" s="473"/>
      <c r="GD45" s="473"/>
      <c r="GE45" s="473"/>
      <c r="GF45" s="473"/>
      <c r="GG45" s="473"/>
      <c r="GH45" s="473"/>
      <c r="GI45" s="473"/>
      <c r="GJ45" s="473"/>
      <c r="GK45" s="473"/>
      <c r="GL45" s="473"/>
      <c r="GM45" s="473"/>
      <c r="GN45" s="473"/>
      <c r="GO45" s="473"/>
      <c r="GP45" s="473"/>
      <c r="GQ45" s="473"/>
      <c r="GR45" s="473"/>
      <c r="GS45" s="473"/>
      <c r="GT45" s="473"/>
      <c r="GU45" s="473"/>
      <c r="GV45" s="473"/>
      <c r="GW45" s="473"/>
      <c r="GX45" s="473"/>
      <c r="GY45" s="473"/>
      <c r="GZ45" s="473"/>
      <c r="HA45" s="473"/>
      <c r="HB45" s="473"/>
      <c r="HC45" s="473"/>
      <c r="HD45" s="473"/>
      <c r="HE45" s="473"/>
      <c r="HF45" s="473"/>
      <c r="HG45" s="473"/>
      <c r="HH45" s="473"/>
      <c r="HI45" s="473"/>
      <c r="HJ45" s="473"/>
      <c r="HK45" s="473"/>
      <c r="HL45" s="473"/>
      <c r="HM45" s="473"/>
      <c r="HN45" s="473"/>
      <c r="HO45" s="473"/>
      <c r="HP45" s="473"/>
      <c r="HQ45" s="473"/>
      <c r="HR45" s="473"/>
      <c r="HS45" s="473"/>
      <c r="HT45" s="473"/>
      <c r="HU45" s="473"/>
      <c r="HV45" s="473"/>
      <c r="HW45" s="473"/>
      <c r="HX45" s="473"/>
      <c r="HY45" s="473"/>
      <c r="HZ45" s="473"/>
      <c r="IA45" s="473"/>
      <c r="IB45" s="473"/>
      <c r="IC45" s="473"/>
      <c r="ID45" s="473"/>
      <c r="IE45" s="473"/>
      <c r="IF45" s="473"/>
      <c r="IG45" s="473"/>
      <c r="IH45" s="473"/>
      <c r="II45" s="473"/>
      <c r="IJ45" s="473"/>
      <c r="IK45" s="473"/>
      <c r="IL45" s="473"/>
      <c r="IM45" s="473"/>
      <c r="IN45" s="473"/>
      <c r="IO45" s="473"/>
      <c r="IP45" s="473"/>
      <c r="IQ45" s="473"/>
      <c r="IR45" s="473"/>
      <c r="IS45" s="473"/>
      <c r="IT45" s="473"/>
      <c r="IU45" s="473"/>
      <c r="IV45" s="473"/>
    </row>
    <row r="46" spans="1:256" x14ac:dyDescent="0.25">
      <c r="A46" s="506"/>
      <c r="B46" s="119" t="s">
        <v>507</v>
      </c>
      <c r="C46" s="633">
        <f>'Table 2D - Coinsurance'!C19</f>
        <v>0</v>
      </c>
      <c r="D46" s="823">
        <v>0.16</v>
      </c>
      <c r="E46" s="633">
        <f t="shared" si="15"/>
        <v>0</v>
      </c>
      <c r="F46" s="473"/>
      <c r="G46" s="473"/>
      <c r="H46" s="473"/>
      <c r="I46" s="473"/>
      <c r="J46" s="473"/>
      <c r="K46" s="473"/>
      <c r="L46" s="473"/>
      <c r="M46" s="473"/>
      <c r="N46" s="473"/>
      <c r="O46" s="473"/>
      <c r="P46" s="473"/>
      <c r="Q46" s="473"/>
      <c r="R46" s="473"/>
      <c r="S46" s="473"/>
      <c r="T46" s="473"/>
      <c r="U46" s="473"/>
      <c r="V46" s="473"/>
      <c r="W46" s="473"/>
      <c r="X46" s="473"/>
      <c r="Y46" s="473"/>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3"/>
      <c r="BJ46" s="473"/>
      <c r="BK46" s="473"/>
      <c r="BL46" s="473"/>
      <c r="BM46" s="473"/>
      <c r="BN46" s="473"/>
      <c r="BO46" s="473"/>
      <c r="BP46" s="473"/>
      <c r="BQ46" s="473"/>
      <c r="BR46" s="473"/>
      <c r="BS46" s="473"/>
      <c r="BT46" s="473"/>
      <c r="BU46" s="473"/>
      <c r="BV46" s="473"/>
      <c r="BW46" s="473"/>
      <c r="BX46" s="473"/>
      <c r="BY46" s="473"/>
      <c r="BZ46" s="473"/>
      <c r="CA46" s="473"/>
      <c r="CB46" s="473"/>
      <c r="CC46" s="473"/>
      <c r="CD46" s="473"/>
      <c r="CE46" s="473"/>
      <c r="CF46" s="473"/>
      <c r="CG46" s="473"/>
      <c r="CH46" s="473"/>
      <c r="CI46" s="473"/>
      <c r="CJ46" s="473"/>
      <c r="CK46" s="473"/>
      <c r="CL46" s="473"/>
      <c r="CM46" s="473"/>
      <c r="CN46" s="473"/>
      <c r="CO46" s="473"/>
      <c r="CP46" s="473"/>
      <c r="CQ46" s="473"/>
      <c r="CR46" s="473"/>
      <c r="CS46" s="473"/>
      <c r="CT46" s="473"/>
      <c r="CU46" s="473"/>
      <c r="CV46" s="473"/>
      <c r="CW46" s="473"/>
      <c r="CX46" s="473"/>
      <c r="CY46" s="473"/>
      <c r="CZ46" s="473"/>
      <c r="DA46" s="473"/>
      <c r="DB46" s="473"/>
      <c r="DC46" s="473"/>
      <c r="DD46" s="473"/>
      <c r="DE46" s="473"/>
      <c r="DF46" s="473"/>
      <c r="DG46" s="473"/>
      <c r="DH46" s="473"/>
      <c r="DI46" s="473"/>
      <c r="DJ46" s="473"/>
      <c r="DK46" s="473"/>
      <c r="DL46" s="473"/>
      <c r="DM46" s="473"/>
      <c r="DN46" s="473"/>
      <c r="DO46" s="473"/>
      <c r="DP46" s="473"/>
      <c r="DQ46" s="473"/>
      <c r="DR46" s="473"/>
      <c r="DS46" s="473"/>
      <c r="DT46" s="473"/>
      <c r="DU46" s="473"/>
      <c r="DV46" s="473"/>
      <c r="DW46" s="473"/>
      <c r="DX46" s="473"/>
      <c r="DY46" s="473"/>
      <c r="DZ46" s="473"/>
      <c r="EA46" s="473"/>
      <c r="EB46" s="473"/>
      <c r="EC46" s="473"/>
      <c r="ED46" s="473"/>
      <c r="EE46" s="473"/>
      <c r="EF46" s="473"/>
      <c r="EG46" s="473"/>
      <c r="EH46" s="473"/>
      <c r="EI46" s="473"/>
      <c r="EJ46" s="473"/>
      <c r="EK46" s="473"/>
      <c r="EL46" s="473"/>
      <c r="EM46" s="473"/>
      <c r="EN46" s="473"/>
      <c r="EO46" s="473"/>
      <c r="EP46" s="473"/>
      <c r="EQ46" s="473"/>
      <c r="ER46" s="473"/>
      <c r="ES46" s="473"/>
      <c r="ET46" s="473"/>
      <c r="EU46" s="473"/>
      <c r="EV46" s="473"/>
      <c r="EW46" s="473"/>
      <c r="EX46" s="473"/>
      <c r="EY46" s="473"/>
      <c r="EZ46" s="473"/>
      <c r="FA46" s="473"/>
      <c r="FB46" s="473"/>
      <c r="FC46" s="473"/>
      <c r="FD46" s="473"/>
      <c r="FE46" s="473"/>
      <c r="FF46" s="473"/>
      <c r="FG46" s="473"/>
      <c r="FH46" s="473"/>
      <c r="FI46" s="473"/>
      <c r="FJ46" s="473"/>
      <c r="FK46" s="473"/>
      <c r="FL46" s="473"/>
      <c r="FM46" s="473"/>
      <c r="FN46" s="473"/>
      <c r="FO46" s="473"/>
      <c r="FP46" s="473"/>
      <c r="FQ46" s="473"/>
      <c r="FR46" s="473"/>
      <c r="FS46" s="473"/>
      <c r="FT46" s="473"/>
      <c r="FU46" s="473"/>
      <c r="FV46" s="473"/>
      <c r="FW46" s="473"/>
      <c r="FX46" s="473"/>
      <c r="FY46" s="473"/>
      <c r="FZ46" s="473"/>
      <c r="GA46" s="473"/>
      <c r="GB46" s="473"/>
      <c r="GC46" s="473"/>
      <c r="GD46" s="473"/>
      <c r="GE46" s="473"/>
      <c r="GF46" s="473"/>
      <c r="GG46" s="473"/>
      <c r="GH46" s="473"/>
      <c r="GI46" s="473"/>
      <c r="GJ46" s="473"/>
      <c r="GK46" s="473"/>
      <c r="GL46" s="473"/>
      <c r="GM46" s="473"/>
      <c r="GN46" s="473"/>
      <c r="GO46" s="473"/>
      <c r="GP46" s="473"/>
      <c r="GQ46" s="473"/>
      <c r="GR46" s="473"/>
      <c r="GS46" s="473"/>
      <c r="GT46" s="473"/>
      <c r="GU46" s="473"/>
      <c r="GV46" s="473"/>
      <c r="GW46" s="473"/>
      <c r="GX46" s="473"/>
      <c r="GY46" s="473"/>
      <c r="GZ46" s="473"/>
      <c r="HA46" s="473"/>
      <c r="HB46" s="473"/>
      <c r="HC46" s="473"/>
      <c r="HD46" s="473"/>
      <c r="HE46" s="473"/>
      <c r="HF46" s="473"/>
      <c r="HG46" s="473"/>
      <c r="HH46" s="473"/>
      <c r="HI46" s="473"/>
      <c r="HJ46" s="473"/>
      <c r="HK46" s="473"/>
      <c r="HL46" s="473"/>
      <c r="HM46" s="473"/>
      <c r="HN46" s="473"/>
      <c r="HO46" s="473"/>
      <c r="HP46" s="473"/>
      <c r="HQ46" s="473"/>
      <c r="HR46" s="473"/>
      <c r="HS46" s="473"/>
      <c r="HT46" s="473"/>
      <c r="HU46" s="473"/>
      <c r="HV46" s="473"/>
      <c r="HW46" s="473"/>
      <c r="HX46" s="473"/>
      <c r="HY46" s="473"/>
      <c r="HZ46" s="473"/>
      <c r="IA46" s="473"/>
      <c r="IB46" s="473"/>
      <c r="IC46" s="473"/>
      <c r="ID46" s="473"/>
      <c r="IE46" s="473"/>
      <c r="IF46" s="473"/>
      <c r="IG46" s="473"/>
      <c r="IH46" s="473"/>
      <c r="II46" s="473"/>
      <c r="IJ46" s="473"/>
      <c r="IK46" s="473"/>
      <c r="IL46" s="473"/>
      <c r="IM46" s="473"/>
      <c r="IN46" s="473"/>
      <c r="IO46" s="473"/>
      <c r="IP46" s="473"/>
      <c r="IQ46" s="473"/>
      <c r="IR46" s="473"/>
      <c r="IS46" s="473"/>
      <c r="IT46" s="473"/>
      <c r="IU46" s="473"/>
      <c r="IV46" s="473"/>
    </row>
    <row r="47" spans="1:256" ht="26.4" x14ac:dyDescent="0.25">
      <c r="A47" s="506">
        <v>3</v>
      </c>
      <c r="B47" s="665" t="s">
        <v>533</v>
      </c>
      <c r="C47" s="666">
        <f>SUM(C48:C53)</f>
        <v>0</v>
      </c>
      <c r="D47" s="666"/>
      <c r="E47" s="666">
        <f>SUM(E48:E53)</f>
        <v>0</v>
      </c>
      <c r="F47" s="473"/>
      <c r="G47" s="473"/>
      <c r="H47" s="473"/>
      <c r="I47" s="473"/>
      <c r="J47" s="824">
        <f t="shared" ref="J47:BR47" si="16">SUM(J48:J53)</f>
        <v>0</v>
      </c>
      <c r="K47" s="824">
        <f t="shared" si="16"/>
        <v>0</v>
      </c>
      <c r="L47" s="824">
        <f t="shared" si="16"/>
        <v>0</v>
      </c>
      <c r="M47" s="824">
        <f t="shared" si="16"/>
        <v>0</v>
      </c>
      <c r="N47" s="824">
        <f t="shared" si="16"/>
        <v>0</v>
      </c>
      <c r="O47" s="824">
        <f t="shared" si="16"/>
        <v>0</v>
      </c>
      <c r="P47" s="824">
        <f t="shared" si="16"/>
        <v>0</v>
      </c>
      <c r="Q47" s="824">
        <f t="shared" si="16"/>
        <v>0</v>
      </c>
      <c r="R47" s="824">
        <f t="shared" si="16"/>
        <v>0</v>
      </c>
      <c r="S47" s="824">
        <f t="shared" si="16"/>
        <v>0</v>
      </c>
      <c r="T47" s="824">
        <f t="shared" si="16"/>
        <v>0</v>
      </c>
      <c r="U47" s="824">
        <f t="shared" si="16"/>
        <v>0</v>
      </c>
      <c r="V47" s="824">
        <f t="shared" si="16"/>
        <v>0</v>
      </c>
      <c r="W47" s="824">
        <f t="shared" si="16"/>
        <v>0</v>
      </c>
      <c r="X47" s="824">
        <f t="shared" si="16"/>
        <v>0</v>
      </c>
      <c r="Y47" s="824">
        <f t="shared" si="16"/>
        <v>0</v>
      </c>
      <c r="Z47" s="824">
        <f t="shared" si="16"/>
        <v>0</v>
      </c>
      <c r="AA47" s="824">
        <f t="shared" si="16"/>
        <v>0</v>
      </c>
      <c r="AB47" s="824">
        <f t="shared" si="16"/>
        <v>0</v>
      </c>
      <c r="AC47" s="824">
        <f t="shared" si="16"/>
        <v>0</v>
      </c>
      <c r="AD47" s="824">
        <f t="shared" si="16"/>
        <v>0</v>
      </c>
      <c r="AE47" s="824">
        <f t="shared" si="16"/>
        <v>0</v>
      </c>
      <c r="AF47" s="824">
        <f t="shared" si="16"/>
        <v>0</v>
      </c>
      <c r="AG47" s="824">
        <f t="shared" si="16"/>
        <v>0</v>
      </c>
      <c r="AH47" s="824">
        <f t="shared" si="16"/>
        <v>0</v>
      </c>
      <c r="AI47" s="824">
        <f t="shared" si="16"/>
        <v>0</v>
      </c>
      <c r="AJ47" s="824">
        <f t="shared" si="16"/>
        <v>0</v>
      </c>
      <c r="AK47" s="824">
        <f t="shared" si="16"/>
        <v>0</v>
      </c>
      <c r="AL47" s="824">
        <f t="shared" si="16"/>
        <v>0</v>
      </c>
      <c r="AM47" s="824">
        <f t="shared" si="16"/>
        <v>0</v>
      </c>
      <c r="AN47" s="824">
        <f t="shared" si="16"/>
        <v>0</v>
      </c>
      <c r="AO47" s="824">
        <f t="shared" si="16"/>
        <v>0</v>
      </c>
      <c r="AP47" s="824">
        <f t="shared" si="16"/>
        <v>0</v>
      </c>
      <c r="AQ47" s="824">
        <f t="shared" si="16"/>
        <v>0</v>
      </c>
      <c r="AR47" s="824">
        <f t="shared" si="16"/>
        <v>0</v>
      </c>
      <c r="AS47" s="824">
        <f t="shared" si="16"/>
        <v>0</v>
      </c>
      <c r="AT47" s="824">
        <f t="shared" si="16"/>
        <v>0</v>
      </c>
      <c r="AU47" s="824">
        <f t="shared" si="16"/>
        <v>0</v>
      </c>
      <c r="AV47" s="824">
        <f t="shared" si="16"/>
        <v>0</v>
      </c>
      <c r="AW47" s="824">
        <f t="shared" si="16"/>
        <v>0</v>
      </c>
      <c r="AX47" s="824">
        <f t="shared" si="16"/>
        <v>0</v>
      </c>
      <c r="AY47" s="824">
        <f t="shared" si="16"/>
        <v>0</v>
      </c>
      <c r="AZ47" s="824">
        <f t="shared" si="16"/>
        <v>0</v>
      </c>
      <c r="BA47" s="824">
        <f t="shared" si="16"/>
        <v>0</v>
      </c>
      <c r="BB47" s="824">
        <f t="shared" si="16"/>
        <v>0</v>
      </c>
      <c r="BC47" s="824">
        <f t="shared" si="16"/>
        <v>0</v>
      </c>
      <c r="BD47" s="824">
        <f t="shared" si="16"/>
        <v>0</v>
      </c>
      <c r="BE47" s="824">
        <f t="shared" si="16"/>
        <v>0</v>
      </c>
      <c r="BF47" s="824">
        <f t="shared" si="16"/>
        <v>0</v>
      </c>
      <c r="BG47" s="824">
        <f t="shared" si="16"/>
        <v>0</v>
      </c>
      <c r="BH47" s="824">
        <f t="shared" si="16"/>
        <v>0</v>
      </c>
      <c r="BI47" s="824">
        <f t="shared" si="16"/>
        <v>0</v>
      </c>
      <c r="BJ47" s="824">
        <f t="shared" si="16"/>
        <v>0</v>
      </c>
      <c r="BK47" s="824">
        <f t="shared" si="16"/>
        <v>0</v>
      </c>
      <c r="BL47" s="824">
        <f t="shared" si="16"/>
        <v>0</v>
      </c>
      <c r="BM47" s="824">
        <f t="shared" si="16"/>
        <v>0</v>
      </c>
      <c r="BN47" s="824">
        <f t="shared" si="16"/>
        <v>0</v>
      </c>
      <c r="BO47" s="824">
        <f t="shared" si="16"/>
        <v>0</v>
      </c>
      <c r="BP47" s="824">
        <f t="shared" si="16"/>
        <v>0</v>
      </c>
      <c r="BQ47" s="824">
        <f t="shared" si="16"/>
        <v>0</v>
      </c>
      <c r="BR47" s="824">
        <f t="shared" si="16"/>
        <v>0</v>
      </c>
      <c r="BS47" s="824">
        <f t="shared" ref="BS47:ED47" si="17">SUM(BS48:BS53)</f>
        <v>0</v>
      </c>
      <c r="BT47" s="824">
        <f t="shared" si="17"/>
        <v>0</v>
      </c>
      <c r="BU47" s="824">
        <f t="shared" si="17"/>
        <v>0</v>
      </c>
      <c r="BV47" s="824">
        <f t="shared" si="17"/>
        <v>0</v>
      </c>
      <c r="BW47" s="824">
        <f t="shared" si="17"/>
        <v>0</v>
      </c>
      <c r="BX47" s="824">
        <f t="shared" si="17"/>
        <v>0</v>
      </c>
      <c r="BY47" s="824">
        <f t="shared" si="17"/>
        <v>0</v>
      </c>
      <c r="BZ47" s="824">
        <f t="shared" si="17"/>
        <v>0</v>
      </c>
      <c r="CA47" s="824">
        <f t="shared" si="17"/>
        <v>0</v>
      </c>
      <c r="CB47" s="824">
        <f t="shared" si="17"/>
        <v>0</v>
      </c>
      <c r="CC47" s="824">
        <f t="shared" si="17"/>
        <v>0</v>
      </c>
      <c r="CD47" s="824">
        <f t="shared" si="17"/>
        <v>0</v>
      </c>
      <c r="CE47" s="824">
        <f t="shared" si="17"/>
        <v>0</v>
      </c>
      <c r="CF47" s="824">
        <f t="shared" si="17"/>
        <v>0</v>
      </c>
      <c r="CG47" s="824">
        <f t="shared" si="17"/>
        <v>0</v>
      </c>
      <c r="CH47" s="824">
        <f t="shared" si="17"/>
        <v>0</v>
      </c>
      <c r="CI47" s="824">
        <f t="shared" si="17"/>
        <v>0</v>
      </c>
      <c r="CJ47" s="824">
        <f t="shared" si="17"/>
        <v>0</v>
      </c>
      <c r="CK47" s="824">
        <f t="shared" si="17"/>
        <v>0</v>
      </c>
      <c r="CL47" s="824">
        <f t="shared" si="17"/>
        <v>0</v>
      </c>
      <c r="CM47" s="824">
        <f t="shared" si="17"/>
        <v>0</v>
      </c>
      <c r="CN47" s="824">
        <f t="shared" si="17"/>
        <v>0</v>
      </c>
      <c r="CO47" s="824">
        <f t="shared" si="17"/>
        <v>0</v>
      </c>
      <c r="CP47" s="824">
        <f t="shared" si="17"/>
        <v>0</v>
      </c>
      <c r="CQ47" s="824">
        <f t="shared" si="17"/>
        <v>0</v>
      </c>
      <c r="CR47" s="824">
        <f t="shared" si="17"/>
        <v>0</v>
      </c>
      <c r="CS47" s="824">
        <f t="shared" si="17"/>
        <v>0</v>
      </c>
      <c r="CT47" s="824">
        <f t="shared" si="17"/>
        <v>0</v>
      </c>
      <c r="CU47" s="824">
        <f t="shared" si="17"/>
        <v>0</v>
      </c>
      <c r="CV47" s="824">
        <f t="shared" si="17"/>
        <v>0</v>
      </c>
      <c r="CW47" s="824">
        <f t="shared" si="17"/>
        <v>0</v>
      </c>
      <c r="CX47" s="824">
        <f t="shared" si="17"/>
        <v>0</v>
      </c>
      <c r="CY47" s="824">
        <f t="shared" si="17"/>
        <v>0</v>
      </c>
      <c r="CZ47" s="824">
        <f t="shared" si="17"/>
        <v>0</v>
      </c>
      <c r="DA47" s="824">
        <f t="shared" si="17"/>
        <v>0</v>
      </c>
      <c r="DB47" s="824">
        <f t="shared" si="17"/>
        <v>0</v>
      </c>
      <c r="DC47" s="824">
        <f t="shared" si="17"/>
        <v>0</v>
      </c>
      <c r="DD47" s="824">
        <f t="shared" si="17"/>
        <v>0</v>
      </c>
      <c r="DE47" s="824">
        <f t="shared" si="17"/>
        <v>0</v>
      </c>
      <c r="DF47" s="824">
        <f t="shared" si="17"/>
        <v>0</v>
      </c>
      <c r="DG47" s="824">
        <f t="shared" si="17"/>
        <v>0</v>
      </c>
      <c r="DH47" s="824">
        <f t="shared" si="17"/>
        <v>0</v>
      </c>
      <c r="DI47" s="824">
        <f t="shared" si="17"/>
        <v>0</v>
      </c>
      <c r="DJ47" s="824">
        <f t="shared" si="17"/>
        <v>0</v>
      </c>
      <c r="DK47" s="824">
        <f t="shared" si="17"/>
        <v>0</v>
      </c>
      <c r="DL47" s="824">
        <f t="shared" si="17"/>
        <v>0</v>
      </c>
      <c r="DM47" s="824">
        <f t="shared" si="17"/>
        <v>0</v>
      </c>
      <c r="DN47" s="824">
        <f t="shared" si="17"/>
        <v>0</v>
      </c>
      <c r="DO47" s="824">
        <f t="shared" si="17"/>
        <v>0</v>
      </c>
      <c r="DP47" s="824">
        <f t="shared" si="17"/>
        <v>0</v>
      </c>
      <c r="DQ47" s="824">
        <f t="shared" si="17"/>
        <v>0</v>
      </c>
      <c r="DR47" s="824">
        <f t="shared" si="17"/>
        <v>0</v>
      </c>
      <c r="DS47" s="824">
        <f t="shared" si="17"/>
        <v>0</v>
      </c>
      <c r="DT47" s="824">
        <f t="shared" si="17"/>
        <v>0</v>
      </c>
      <c r="DU47" s="824">
        <f t="shared" si="17"/>
        <v>0</v>
      </c>
      <c r="DV47" s="824">
        <f t="shared" si="17"/>
        <v>0</v>
      </c>
      <c r="DW47" s="824">
        <f t="shared" si="17"/>
        <v>0</v>
      </c>
      <c r="DX47" s="824">
        <f t="shared" si="17"/>
        <v>0</v>
      </c>
      <c r="DY47" s="824">
        <f t="shared" si="17"/>
        <v>0</v>
      </c>
      <c r="DZ47" s="824">
        <f t="shared" si="17"/>
        <v>0</v>
      </c>
      <c r="EA47" s="824">
        <f t="shared" si="17"/>
        <v>0</v>
      </c>
      <c r="EB47" s="824">
        <f t="shared" si="17"/>
        <v>0</v>
      </c>
      <c r="EC47" s="824">
        <f t="shared" si="17"/>
        <v>0</v>
      </c>
      <c r="ED47" s="824">
        <f t="shared" si="17"/>
        <v>0</v>
      </c>
      <c r="EE47" s="824">
        <f t="shared" ref="EE47:GP47" si="18">SUM(EE48:EE53)</f>
        <v>0</v>
      </c>
      <c r="EF47" s="824">
        <f t="shared" si="18"/>
        <v>0</v>
      </c>
      <c r="EG47" s="824">
        <f t="shared" si="18"/>
        <v>0</v>
      </c>
      <c r="EH47" s="824">
        <f t="shared" si="18"/>
        <v>0</v>
      </c>
      <c r="EI47" s="824">
        <f t="shared" si="18"/>
        <v>0</v>
      </c>
      <c r="EJ47" s="824">
        <f t="shared" si="18"/>
        <v>0</v>
      </c>
      <c r="EK47" s="824">
        <f t="shared" si="18"/>
        <v>0</v>
      </c>
      <c r="EL47" s="824">
        <f t="shared" si="18"/>
        <v>0</v>
      </c>
      <c r="EM47" s="824">
        <f t="shared" si="18"/>
        <v>0</v>
      </c>
      <c r="EN47" s="824">
        <f t="shared" si="18"/>
        <v>0</v>
      </c>
      <c r="EO47" s="824">
        <f t="shared" si="18"/>
        <v>0</v>
      </c>
      <c r="EP47" s="824">
        <f t="shared" si="18"/>
        <v>0</v>
      </c>
      <c r="EQ47" s="824">
        <f t="shared" si="18"/>
        <v>0</v>
      </c>
      <c r="ER47" s="824">
        <f t="shared" si="18"/>
        <v>0</v>
      </c>
      <c r="ES47" s="824">
        <f t="shared" si="18"/>
        <v>0</v>
      </c>
      <c r="ET47" s="824">
        <f t="shared" si="18"/>
        <v>0</v>
      </c>
      <c r="EU47" s="824">
        <f t="shared" si="18"/>
        <v>0</v>
      </c>
      <c r="EV47" s="824">
        <f t="shared" si="18"/>
        <v>0</v>
      </c>
      <c r="EW47" s="824">
        <f t="shared" si="18"/>
        <v>0</v>
      </c>
      <c r="EX47" s="824">
        <f t="shared" si="18"/>
        <v>0</v>
      </c>
      <c r="EY47" s="824">
        <f t="shared" si="18"/>
        <v>0</v>
      </c>
      <c r="EZ47" s="824">
        <f t="shared" si="18"/>
        <v>0</v>
      </c>
      <c r="FA47" s="824">
        <f t="shared" si="18"/>
        <v>0</v>
      </c>
      <c r="FB47" s="824">
        <f t="shared" si="18"/>
        <v>0</v>
      </c>
      <c r="FC47" s="824">
        <f t="shared" si="18"/>
        <v>0</v>
      </c>
      <c r="FD47" s="824">
        <f t="shared" si="18"/>
        <v>0</v>
      </c>
      <c r="FE47" s="824">
        <f t="shared" si="18"/>
        <v>0</v>
      </c>
      <c r="FF47" s="824">
        <f t="shared" si="18"/>
        <v>0</v>
      </c>
      <c r="FG47" s="824">
        <f t="shared" si="18"/>
        <v>0</v>
      </c>
      <c r="FH47" s="824">
        <f t="shared" si="18"/>
        <v>0</v>
      </c>
      <c r="FI47" s="824">
        <f t="shared" si="18"/>
        <v>0</v>
      </c>
      <c r="FJ47" s="824">
        <f t="shared" si="18"/>
        <v>0</v>
      </c>
      <c r="FK47" s="824">
        <f t="shared" si="18"/>
        <v>0</v>
      </c>
      <c r="FL47" s="824">
        <f t="shared" si="18"/>
        <v>0</v>
      </c>
      <c r="FM47" s="824">
        <f t="shared" si="18"/>
        <v>0</v>
      </c>
      <c r="FN47" s="824">
        <f t="shared" si="18"/>
        <v>0</v>
      </c>
      <c r="FO47" s="824">
        <f t="shared" si="18"/>
        <v>0</v>
      </c>
      <c r="FP47" s="824">
        <f t="shared" si="18"/>
        <v>0</v>
      </c>
      <c r="FQ47" s="824">
        <f t="shared" si="18"/>
        <v>0</v>
      </c>
      <c r="FR47" s="824">
        <f t="shared" si="18"/>
        <v>0</v>
      </c>
      <c r="FS47" s="824">
        <f t="shared" si="18"/>
        <v>0</v>
      </c>
      <c r="FT47" s="824">
        <f t="shared" si="18"/>
        <v>0</v>
      </c>
      <c r="FU47" s="824">
        <f t="shared" si="18"/>
        <v>0</v>
      </c>
      <c r="FV47" s="824">
        <f t="shared" si="18"/>
        <v>0</v>
      </c>
      <c r="FW47" s="824">
        <f t="shared" si="18"/>
        <v>0</v>
      </c>
      <c r="FX47" s="824">
        <f t="shared" si="18"/>
        <v>0</v>
      </c>
      <c r="FY47" s="824">
        <f t="shared" si="18"/>
        <v>0</v>
      </c>
      <c r="FZ47" s="824">
        <f t="shared" si="18"/>
        <v>0</v>
      </c>
      <c r="GA47" s="824">
        <f t="shared" si="18"/>
        <v>0</v>
      </c>
      <c r="GB47" s="824">
        <f t="shared" si="18"/>
        <v>0</v>
      </c>
      <c r="GC47" s="824">
        <f t="shared" si="18"/>
        <v>0</v>
      </c>
      <c r="GD47" s="824">
        <f t="shared" si="18"/>
        <v>0</v>
      </c>
      <c r="GE47" s="824">
        <f t="shared" si="18"/>
        <v>0</v>
      </c>
      <c r="GF47" s="824">
        <f t="shared" si="18"/>
        <v>0</v>
      </c>
      <c r="GG47" s="824">
        <f t="shared" si="18"/>
        <v>0</v>
      </c>
      <c r="GH47" s="824">
        <f t="shared" si="18"/>
        <v>0</v>
      </c>
      <c r="GI47" s="824">
        <f t="shared" si="18"/>
        <v>0</v>
      </c>
      <c r="GJ47" s="824">
        <f t="shared" si="18"/>
        <v>0</v>
      </c>
      <c r="GK47" s="824">
        <f t="shared" si="18"/>
        <v>0</v>
      </c>
      <c r="GL47" s="824">
        <f t="shared" si="18"/>
        <v>0</v>
      </c>
      <c r="GM47" s="824">
        <f t="shared" si="18"/>
        <v>0</v>
      </c>
      <c r="GN47" s="824">
        <f t="shared" si="18"/>
        <v>0</v>
      </c>
      <c r="GO47" s="824">
        <f t="shared" si="18"/>
        <v>0</v>
      </c>
      <c r="GP47" s="824">
        <f t="shared" si="18"/>
        <v>0</v>
      </c>
      <c r="GQ47" s="824">
        <f t="shared" ref="GQ47:IV47" si="19">SUM(GQ48:GQ53)</f>
        <v>0</v>
      </c>
      <c r="GR47" s="824">
        <f t="shared" si="19"/>
        <v>0</v>
      </c>
      <c r="GS47" s="824">
        <f t="shared" si="19"/>
        <v>0</v>
      </c>
      <c r="GT47" s="824">
        <f t="shared" si="19"/>
        <v>0</v>
      </c>
      <c r="GU47" s="824">
        <f t="shared" si="19"/>
        <v>0</v>
      </c>
      <c r="GV47" s="824">
        <f t="shared" si="19"/>
        <v>0</v>
      </c>
      <c r="GW47" s="824">
        <f t="shared" si="19"/>
        <v>0</v>
      </c>
      <c r="GX47" s="824">
        <f t="shared" si="19"/>
        <v>0</v>
      </c>
      <c r="GY47" s="824">
        <f t="shared" si="19"/>
        <v>0</v>
      </c>
      <c r="GZ47" s="824">
        <f t="shared" si="19"/>
        <v>0</v>
      </c>
      <c r="HA47" s="824">
        <f t="shared" si="19"/>
        <v>0</v>
      </c>
      <c r="HB47" s="824">
        <f t="shared" si="19"/>
        <v>0</v>
      </c>
      <c r="HC47" s="824">
        <f t="shared" si="19"/>
        <v>0</v>
      </c>
      <c r="HD47" s="824">
        <f t="shared" si="19"/>
        <v>0</v>
      </c>
      <c r="HE47" s="824">
        <f t="shared" si="19"/>
        <v>0</v>
      </c>
      <c r="HF47" s="824">
        <f t="shared" si="19"/>
        <v>0</v>
      </c>
      <c r="HG47" s="824">
        <f t="shared" si="19"/>
        <v>0</v>
      </c>
      <c r="HH47" s="824">
        <f t="shared" si="19"/>
        <v>0</v>
      </c>
      <c r="HI47" s="824">
        <f t="shared" si="19"/>
        <v>0</v>
      </c>
      <c r="HJ47" s="824">
        <f t="shared" si="19"/>
        <v>0</v>
      </c>
      <c r="HK47" s="824">
        <f t="shared" si="19"/>
        <v>0</v>
      </c>
      <c r="HL47" s="824">
        <f t="shared" si="19"/>
        <v>0</v>
      </c>
      <c r="HM47" s="824">
        <f t="shared" si="19"/>
        <v>0</v>
      </c>
      <c r="HN47" s="824">
        <f t="shared" si="19"/>
        <v>0</v>
      </c>
      <c r="HO47" s="824">
        <f t="shared" si="19"/>
        <v>0</v>
      </c>
      <c r="HP47" s="824">
        <f t="shared" si="19"/>
        <v>0</v>
      </c>
      <c r="HQ47" s="824">
        <f t="shared" si="19"/>
        <v>0</v>
      </c>
      <c r="HR47" s="824">
        <f t="shared" si="19"/>
        <v>0</v>
      </c>
      <c r="HS47" s="824">
        <f t="shared" si="19"/>
        <v>0</v>
      </c>
      <c r="HT47" s="824">
        <f t="shared" si="19"/>
        <v>0</v>
      </c>
      <c r="HU47" s="824">
        <f t="shared" si="19"/>
        <v>0</v>
      </c>
      <c r="HV47" s="824">
        <f t="shared" si="19"/>
        <v>0</v>
      </c>
      <c r="HW47" s="824">
        <f t="shared" si="19"/>
        <v>0</v>
      </c>
      <c r="HX47" s="824">
        <f t="shared" si="19"/>
        <v>0</v>
      </c>
      <c r="HY47" s="824">
        <f t="shared" si="19"/>
        <v>0</v>
      </c>
      <c r="HZ47" s="824">
        <f t="shared" si="19"/>
        <v>0</v>
      </c>
      <c r="IA47" s="824">
        <f t="shared" si="19"/>
        <v>0</v>
      </c>
      <c r="IB47" s="824">
        <f t="shared" si="19"/>
        <v>0</v>
      </c>
      <c r="IC47" s="824">
        <f t="shared" si="19"/>
        <v>0</v>
      </c>
      <c r="ID47" s="824">
        <f t="shared" si="19"/>
        <v>0</v>
      </c>
      <c r="IE47" s="824">
        <f t="shared" si="19"/>
        <v>0</v>
      </c>
      <c r="IF47" s="824">
        <f t="shared" si="19"/>
        <v>0</v>
      </c>
      <c r="IG47" s="824">
        <f t="shared" si="19"/>
        <v>0</v>
      </c>
      <c r="IH47" s="824">
        <f t="shared" si="19"/>
        <v>0</v>
      </c>
      <c r="II47" s="824">
        <f t="shared" si="19"/>
        <v>0</v>
      </c>
      <c r="IJ47" s="824">
        <f t="shared" si="19"/>
        <v>0</v>
      </c>
      <c r="IK47" s="824">
        <f t="shared" si="19"/>
        <v>0</v>
      </c>
      <c r="IL47" s="824">
        <f t="shared" si="19"/>
        <v>0</v>
      </c>
      <c r="IM47" s="824">
        <f t="shared" si="19"/>
        <v>0</v>
      </c>
      <c r="IN47" s="824">
        <f t="shared" si="19"/>
        <v>0</v>
      </c>
      <c r="IO47" s="824">
        <f t="shared" si="19"/>
        <v>0</v>
      </c>
      <c r="IP47" s="824">
        <f t="shared" si="19"/>
        <v>0</v>
      </c>
      <c r="IQ47" s="824">
        <f t="shared" si="19"/>
        <v>0</v>
      </c>
      <c r="IR47" s="824">
        <f t="shared" si="19"/>
        <v>0</v>
      </c>
      <c r="IS47" s="824">
        <f t="shared" si="19"/>
        <v>0</v>
      </c>
      <c r="IT47" s="824">
        <f t="shared" si="19"/>
        <v>0</v>
      </c>
      <c r="IU47" s="824">
        <f t="shared" si="19"/>
        <v>0</v>
      </c>
      <c r="IV47" s="824">
        <f t="shared" si="19"/>
        <v>0</v>
      </c>
    </row>
    <row r="48" spans="1:256" x14ac:dyDescent="0.25">
      <c r="A48" s="506"/>
      <c r="B48" s="119" t="s">
        <v>505</v>
      </c>
      <c r="C48" s="633">
        <f>'Table 2D - Coinsurance'!C28</f>
        <v>0</v>
      </c>
      <c r="D48" s="823">
        <v>0</v>
      </c>
      <c r="E48" s="633">
        <f t="shared" ref="E48:E53" si="20">D48*MAX(0,C48)</f>
        <v>0</v>
      </c>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3"/>
      <c r="AS48" s="473"/>
      <c r="AT48" s="473"/>
      <c r="AU48" s="473"/>
      <c r="AV48" s="473"/>
      <c r="AW48" s="473"/>
      <c r="AX48" s="473"/>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473"/>
      <c r="BV48" s="473"/>
      <c r="BW48" s="473"/>
      <c r="BX48" s="473"/>
      <c r="BY48" s="473"/>
      <c r="BZ48" s="473"/>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473"/>
      <c r="CZ48" s="473"/>
      <c r="DA48" s="473"/>
      <c r="DB48" s="473"/>
      <c r="DC48" s="473"/>
      <c r="DD48" s="473"/>
      <c r="DE48" s="473"/>
      <c r="DF48" s="473"/>
      <c r="DG48" s="473"/>
      <c r="DH48" s="473"/>
      <c r="DI48" s="473"/>
      <c r="DJ48" s="473"/>
      <c r="DK48" s="473"/>
      <c r="DL48" s="473"/>
      <c r="DM48" s="473"/>
      <c r="DN48" s="473"/>
      <c r="DO48" s="473"/>
      <c r="DP48" s="473"/>
      <c r="DQ48" s="473"/>
      <c r="DR48" s="473"/>
      <c r="DS48" s="473"/>
      <c r="DT48" s="473"/>
      <c r="DU48" s="473"/>
      <c r="DV48" s="473"/>
      <c r="DW48" s="473"/>
      <c r="DX48" s="473"/>
      <c r="DY48" s="473"/>
      <c r="DZ48" s="473"/>
      <c r="EA48" s="473"/>
      <c r="EB48" s="473"/>
      <c r="EC48" s="473"/>
      <c r="ED48" s="473"/>
      <c r="EE48" s="473"/>
      <c r="EF48" s="473"/>
      <c r="EG48" s="473"/>
      <c r="EH48" s="473"/>
      <c r="EI48" s="473"/>
      <c r="EJ48" s="473"/>
      <c r="EK48" s="473"/>
      <c r="EL48" s="473"/>
      <c r="EM48" s="473"/>
      <c r="EN48" s="473"/>
      <c r="EO48" s="473"/>
      <c r="EP48" s="473"/>
      <c r="EQ48" s="473"/>
      <c r="ER48" s="473"/>
      <c r="ES48" s="473"/>
      <c r="ET48" s="473"/>
      <c r="EU48" s="473"/>
      <c r="EV48" s="473"/>
      <c r="EW48" s="473"/>
      <c r="EX48" s="473"/>
      <c r="EY48" s="473"/>
      <c r="EZ48" s="473"/>
      <c r="FA48" s="473"/>
      <c r="FB48" s="473"/>
      <c r="FC48" s="473"/>
      <c r="FD48" s="473"/>
      <c r="FE48" s="473"/>
      <c r="FF48" s="473"/>
      <c r="FG48" s="473"/>
      <c r="FH48" s="473"/>
      <c r="FI48" s="473"/>
      <c r="FJ48" s="473"/>
      <c r="FK48" s="473"/>
      <c r="FL48" s="473"/>
      <c r="FM48" s="473"/>
      <c r="FN48" s="473"/>
      <c r="FO48" s="473"/>
      <c r="FP48" s="473"/>
      <c r="FQ48" s="473"/>
      <c r="FR48" s="473"/>
      <c r="FS48" s="473"/>
      <c r="FT48" s="473"/>
      <c r="FU48" s="473"/>
      <c r="FV48" s="473"/>
      <c r="FW48" s="473"/>
      <c r="FX48" s="473"/>
      <c r="FY48" s="473"/>
      <c r="FZ48" s="473"/>
      <c r="GA48" s="473"/>
      <c r="GB48" s="473"/>
      <c r="GC48" s="473"/>
      <c r="GD48" s="473"/>
      <c r="GE48" s="473"/>
      <c r="GF48" s="473"/>
      <c r="GG48" s="473"/>
      <c r="GH48" s="473"/>
      <c r="GI48" s="473"/>
      <c r="GJ48" s="473"/>
      <c r="GK48" s="473"/>
      <c r="GL48" s="473"/>
      <c r="GM48" s="473"/>
      <c r="GN48" s="473"/>
      <c r="GO48" s="473"/>
      <c r="GP48" s="473"/>
      <c r="GQ48" s="473"/>
      <c r="GR48" s="473"/>
      <c r="GS48" s="473"/>
      <c r="GT48" s="473"/>
      <c r="GU48" s="473"/>
      <c r="GV48" s="473"/>
      <c r="GW48" s="473"/>
      <c r="GX48" s="473"/>
      <c r="GY48" s="473"/>
      <c r="GZ48" s="473"/>
      <c r="HA48" s="473"/>
      <c r="HB48" s="473"/>
      <c r="HC48" s="473"/>
      <c r="HD48" s="473"/>
      <c r="HE48" s="473"/>
      <c r="HF48" s="473"/>
      <c r="HG48" s="473"/>
      <c r="HH48" s="473"/>
      <c r="HI48" s="473"/>
      <c r="HJ48" s="473"/>
      <c r="HK48" s="473"/>
      <c r="HL48" s="473"/>
      <c r="HM48" s="473"/>
      <c r="HN48" s="473"/>
      <c r="HO48" s="473"/>
      <c r="HP48" s="473"/>
      <c r="HQ48" s="473"/>
      <c r="HR48" s="473"/>
      <c r="HS48" s="473"/>
      <c r="HT48" s="473"/>
      <c r="HU48" s="473"/>
      <c r="HV48" s="473"/>
      <c r="HW48" s="473"/>
      <c r="HX48" s="473"/>
      <c r="HY48" s="473"/>
      <c r="HZ48" s="473"/>
      <c r="IA48" s="473"/>
      <c r="IB48" s="473"/>
      <c r="IC48" s="473"/>
      <c r="ID48" s="473"/>
      <c r="IE48" s="473"/>
      <c r="IF48" s="473"/>
      <c r="IG48" s="473"/>
      <c r="IH48" s="473"/>
      <c r="II48" s="473"/>
      <c r="IJ48" s="473"/>
      <c r="IK48" s="473"/>
      <c r="IL48" s="473"/>
      <c r="IM48" s="473"/>
      <c r="IN48" s="473"/>
      <c r="IO48" s="473"/>
      <c r="IP48" s="473"/>
      <c r="IQ48" s="473"/>
      <c r="IR48" s="473"/>
      <c r="IS48" s="473"/>
      <c r="IT48" s="473"/>
      <c r="IU48" s="473"/>
      <c r="IV48" s="473"/>
    </row>
    <row r="49" spans="1:256" x14ac:dyDescent="0.25">
      <c r="A49" s="506"/>
      <c r="B49" s="119" t="s">
        <v>226</v>
      </c>
      <c r="C49" s="633">
        <f>'Table 2D - Coinsurance'!C29</f>
        <v>0</v>
      </c>
      <c r="D49" s="823">
        <v>1.6E-2</v>
      </c>
      <c r="E49" s="633">
        <f t="shared" si="20"/>
        <v>0</v>
      </c>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3"/>
      <c r="AZ49" s="473"/>
      <c r="BA49" s="473"/>
      <c r="BB49" s="473"/>
      <c r="BC49" s="473"/>
      <c r="BD49" s="473"/>
      <c r="BE49" s="473"/>
      <c r="BF49" s="473"/>
      <c r="BG49" s="473"/>
      <c r="BH49" s="473"/>
      <c r="BI49" s="473"/>
      <c r="BJ49" s="473"/>
      <c r="BK49" s="473"/>
      <c r="BL49" s="473"/>
      <c r="BM49" s="473"/>
      <c r="BN49" s="473"/>
      <c r="BO49" s="473"/>
      <c r="BP49" s="473"/>
      <c r="BQ49" s="473"/>
      <c r="BR49" s="473"/>
      <c r="BS49" s="473"/>
      <c r="BT49" s="473"/>
      <c r="BU49" s="473"/>
      <c r="BV49" s="473"/>
      <c r="BW49" s="473"/>
      <c r="BX49" s="473"/>
      <c r="BY49" s="473"/>
      <c r="BZ49" s="473"/>
      <c r="CA49" s="473"/>
      <c r="CB49" s="473"/>
      <c r="CC49" s="473"/>
      <c r="CD49" s="473"/>
      <c r="CE49" s="473"/>
      <c r="CF49" s="473"/>
      <c r="CG49" s="473"/>
      <c r="CH49" s="473"/>
      <c r="CI49" s="473"/>
      <c r="CJ49" s="473"/>
      <c r="CK49" s="473"/>
      <c r="CL49" s="473"/>
      <c r="CM49" s="473"/>
      <c r="CN49" s="473"/>
      <c r="CO49" s="473"/>
      <c r="CP49" s="473"/>
      <c r="CQ49" s="473"/>
      <c r="CR49" s="473"/>
      <c r="CS49" s="473"/>
      <c r="CT49" s="473"/>
      <c r="CU49" s="473"/>
      <c r="CV49" s="473"/>
      <c r="CW49" s="473"/>
      <c r="CX49" s="473"/>
      <c r="CY49" s="473"/>
      <c r="CZ49" s="473"/>
      <c r="DA49" s="473"/>
      <c r="DB49" s="473"/>
      <c r="DC49" s="473"/>
      <c r="DD49" s="473"/>
      <c r="DE49" s="473"/>
      <c r="DF49" s="473"/>
      <c r="DG49" s="473"/>
      <c r="DH49" s="473"/>
      <c r="DI49" s="473"/>
      <c r="DJ49" s="473"/>
      <c r="DK49" s="473"/>
      <c r="DL49" s="473"/>
      <c r="DM49" s="473"/>
      <c r="DN49" s="473"/>
      <c r="DO49" s="473"/>
      <c r="DP49" s="473"/>
      <c r="DQ49" s="473"/>
      <c r="DR49" s="473"/>
      <c r="DS49" s="473"/>
      <c r="DT49" s="473"/>
      <c r="DU49" s="473"/>
      <c r="DV49" s="473"/>
      <c r="DW49" s="473"/>
      <c r="DX49" s="473"/>
      <c r="DY49" s="473"/>
      <c r="DZ49" s="473"/>
      <c r="EA49" s="473"/>
      <c r="EB49" s="473"/>
      <c r="EC49" s="473"/>
      <c r="ED49" s="473"/>
      <c r="EE49" s="473"/>
      <c r="EF49" s="473"/>
      <c r="EG49" s="473"/>
      <c r="EH49" s="473"/>
      <c r="EI49" s="473"/>
      <c r="EJ49" s="473"/>
      <c r="EK49" s="473"/>
      <c r="EL49" s="473"/>
      <c r="EM49" s="473"/>
      <c r="EN49" s="473"/>
      <c r="EO49" s="473"/>
      <c r="EP49" s="473"/>
      <c r="EQ49" s="473"/>
      <c r="ER49" s="473"/>
      <c r="ES49" s="473"/>
      <c r="ET49" s="473"/>
      <c r="EU49" s="473"/>
      <c r="EV49" s="473"/>
      <c r="EW49" s="473"/>
      <c r="EX49" s="473"/>
      <c r="EY49" s="473"/>
      <c r="EZ49" s="473"/>
      <c r="FA49" s="473"/>
      <c r="FB49" s="473"/>
      <c r="FC49" s="473"/>
      <c r="FD49" s="473"/>
      <c r="FE49" s="473"/>
      <c r="FF49" s="473"/>
      <c r="FG49" s="473"/>
      <c r="FH49" s="473"/>
      <c r="FI49" s="473"/>
      <c r="FJ49" s="473"/>
      <c r="FK49" s="473"/>
      <c r="FL49" s="473"/>
      <c r="FM49" s="473"/>
      <c r="FN49" s="473"/>
      <c r="FO49" s="473"/>
      <c r="FP49" s="473"/>
      <c r="FQ49" s="473"/>
      <c r="FR49" s="473"/>
      <c r="FS49" s="473"/>
      <c r="FT49" s="473"/>
      <c r="FU49" s="473"/>
      <c r="FV49" s="473"/>
      <c r="FW49" s="473"/>
      <c r="FX49" s="473"/>
      <c r="FY49" s="473"/>
      <c r="FZ49" s="473"/>
      <c r="GA49" s="473"/>
      <c r="GB49" s="473"/>
      <c r="GC49" s="473"/>
      <c r="GD49" s="473"/>
      <c r="GE49" s="473"/>
      <c r="GF49" s="473"/>
      <c r="GG49" s="473"/>
      <c r="GH49" s="473"/>
      <c r="GI49" s="473"/>
      <c r="GJ49" s="473"/>
      <c r="GK49" s="473"/>
      <c r="GL49" s="473"/>
      <c r="GM49" s="473"/>
      <c r="GN49" s="473"/>
      <c r="GO49" s="473"/>
      <c r="GP49" s="473"/>
      <c r="GQ49" s="473"/>
      <c r="GR49" s="473"/>
      <c r="GS49" s="473"/>
      <c r="GT49" s="473"/>
      <c r="GU49" s="473"/>
      <c r="GV49" s="473"/>
      <c r="GW49" s="473"/>
      <c r="GX49" s="473"/>
      <c r="GY49" s="473"/>
      <c r="GZ49" s="473"/>
      <c r="HA49" s="473"/>
      <c r="HB49" s="473"/>
      <c r="HC49" s="473"/>
      <c r="HD49" s="473"/>
      <c r="HE49" s="473"/>
      <c r="HF49" s="473"/>
      <c r="HG49" s="473"/>
      <c r="HH49" s="473"/>
      <c r="HI49" s="473"/>
      <c r="HJ49" s="473"/>
      <c r="HK49" s="473"/>
      <c r="HL49" s="473"/>
      <c r="HM49" s="473"/>
      <c r="HN49" s="473"/>
      <c r="HO49" s="473"/>
      <c r="HP49" s="473"/>
      <c r="HQ49" s="473"/>
      <c r="HR49" s="473"/>
      <c r="HS49" s="473"/>
      <c r="HT49" s="473"/>
      <c r="HU49" s="473"/>
      <c r="HV49" s="473"/>
      <c r="HW49" s="473"/>
      <c r="HX49" s="473"/>
      <c r="HY49" s="473"/>
      <c r="HZ49" s="473"/>
      <c r="IA49" s="473"/>
      <c r="IB49" s="473"/>
      <c r="IC49" s="473"/>
      <c r="ID49" s="473"/>
      <c r="IE49" s="473"/>
      <c r="IF49" s="473"/>
      <c r="IG49" s="473"/>
      <c r="IH49" s="473"/>
      <c r="II49" s="473"/>
      <c r="IJ49" s="473"/>
      <c r="IK49" s="473"/>
      <c r="IL49" s="473"/>
      <c r="IM49" s="473"/>
      <c r="IN49" s="473"/>
      <c r="IO49" s="473"/>
      <c r="IP49" s="473"/>
      <c r="IQ49" s="473"/>
      <c r="IR49" s="473"/>
      <c r="IS49" s="473"/>
      <c r="IT49" s="473"/>
      <c r="IU49" s="473"/>
      <c r="IV49" s="473"/>
    </row>
    <row r="50" spans="1:256" x14ac:dyDescent="0.25">
      <c r="A50" s="506"/>
      <c r="B50" s="119" t="s">
        <v>208</v>
      </c>
      <c r="C50" s="633">
        <f>'Table 2D - Coinsurance'!C30</f>
        <v>0</v>
      </c>
      <c r="D50" s="823">
        <v>0.04</v>
      </c>
      <c r="E50" s="633">
        <f t="shared" si="20"/>
        <v>0</v>
      </c>
      <c r="F50" s="473"/>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3"/>
      <c r="AU50" s="473"/>
      <c r="AV50" s="473"/>
      <c r="AW50" s="473"/>
      <c r="AX50" s="473"/>
      <c r="AY50" s="473"/>
      <c r="AZ50" s="473"/>
      <c r="BA50" s="473"/>
      <c r="BB50" s="473"/>
      <c r="BC50" s="473"/>
      <c r="BD50" s="473"/>
      <c r="BE50" s="473"/>
      <c r="BF50" s="473"/>
      <c r="BG50" s="473"/>
      <c r="BH50" s="473"/>
      <c r="BI50" s="473"/>
      <c r="BJ50" s="473"/>
      <c r="BK50" s="473"/>
      <c r="BL50" s="473"/>
      <c r="BM50" s="473"/>
      <c r="BN50" s="473"/>
      <c r="BO50" s="473"/>
      <c r="BP50" s="473"/>
      <c r="BQ50" s="473"/>
      <c r="BR50" s="473"/>
      <c r="BS50" s="473"/>
      <c r="BT50" s="473"/>
      <c r="BU50" s="473"/>
      <c r="BV50" s="473"/>
      <c r="BW50" s="473"/>
      <c r="BX50" s="473"/>
      <c r="BY50" s="473"/>
      <c r="BZ50" s="473"/>
      <c r="CA50" s="473"/>
      <c r="CB50" s="473"/>
      <c r="CC50" s="473"/>
      <c r="CD50" s="473"/>
      <c r="CE50" s="473"/>
      <c r="CF50" s="473"/>
      <c r="CG50" s="473"/>
      <c r="CH50" s="473"/>
      <c r="CI50" s="473"/>
      <c r="CJ50" s="473"/>
      <c r="CK50" s="473"/>
      <c r="CL50" s="473"/>
      <c r="CM50" s="473"/>
      <c r="CN50" s="473"/>
      <c r="CO50" s="473"/>
      <c r="CP50" s="473"/>
      <c r="CQ50" s="473"/>
      <c r="CR50" s="473"/>
      <c r="CS50" s="473"/>
      <c r="CT50" s="473"/>
      <c r="CU50" s="473"/>
      <c r="CV50" s="473"/>
      <c r="CW50" s="473"/>
      <c r="CX50" s="473"/>
      <c r="CY50" s="473"/>
      <c r="CZ50" s="473"/>
      <c r="DA50" s="473"/>
      <c r="DB50" s="473"/>
      <c r="DC50" s="473"/>
      <c r="DD50" s="473"/>
      <c r="DE50" s="473"/>
      <c r="DF50" s="473"/>
      <c r="DG50" s="473"/>
      <c r="DH50" s="473"/>
      <c r="DI50" s="473"/>
      <c r="DJ50" s="473"/>
      <c r="DK50" s="473"/>
      <c r="DL50" s="473"/>
      <c r="DM50" s="473"/>
      <c r="DN50" s="473"/>
      <c r="DO50" s="473"/>
      <c r="DP50" s="473"/>
      <c r="DQ50" s="473"/>
      <c r="DR50" s="473"/>
      <c r="DS50" s="473"/>
      <c r="DT50" s="473"/>
      <c r="DU50" s="473"/>
      <c r="DV50" s="473"/>
      <c r="DW50" s="473"/>
      <c r="DX50" s="473"/>
      <c r="DY50" s="473"/>
      <c r="DZ50" s="473"/>
      <c r="EA50" s="473"/>
      <c r="EB50" s="473"/>
      <c r="EC50" s="473"/>
      <c r="ED50" s="473"/>
      <c r="EE50" s="473"/>
      <c r="EF50" s="473"/>
      <c r="EG50" s="473"/>
      <c r="EH50" s="473"/>
      <c r="EI50" s="473"/>
      <c r="EJ50" s="473"/>
      <c r="EK50" s="473"/>
      <c r="EL50" s="473"/>
      <c r="EM50" s="473"/>
      <c r="EN50" s="473"/>
      <c r="EO50" s="473"/>
      <c r="EP50" s="473"/>
      <c r="EQ50" s="473"/>
      <c r="ER50" s="473"/>
      <c r="ES50" s="473"/>
      <c r="ET50" s="473"/>
      <c r="EU50" s="473"/>
      <c r="EV50" s="473"/>
      <c r="EW50" s="473"/>
      <c r="EX50" s="473"/>
      <c r="EY50" s="473"/>
      <c r="EZ50" s="473"/>
      <c r="FA50" s="473"/>
      <c r="FB50" s="473"/>
      <c r="FC50" s="473"/>
      <c r="FD50" s="473"/>
      <c r="FE50" s="473"/>
      <c r="FF50" s="473"/>
      <c r="FG50" s="473"/>
      <c r="FH50" s="473"/>
      <c r="FI50" s="473"/>
      <c r="FJ50" s="473"/>
      <c r="FK50" s="473"/>
      <c r="FL50" s="473"/>
      <c r="FM50" s="473"/>
      <c r="FN50" s="473"/>
      <c r="FO50" s="473"/>
      <c r="FP50" s="473"/>
      <c r="FQ50" s="473"/>
      <c r="FR50" s="473"/>
      <c r="FS50" s="473"/>
      <c r="FT50" s="473"/>
      <c r="FU50" s="473"/>
      <c r="FV50" s="473"/>
      <c r="FW50" s="473"/>
      <c r="FX50" s="473"/>
      <c r="FY50" s="473"/>
      <c r="FZ50" s="473"/>
      <c r="GA50" s="473"/>
      <c r="GB50" s="473"/>
      <c r="GC50" s="473"/>
      <c r="GD50" s="473"/>
      <c r="GE50" s="473"/>
      <c r="GF50" s="473"/>
      <c r="GG50" s="473"/>
      <c r="GH50" s="473"/>
      <c r="GI50" s="473"/>
      <c r="GJ50" s="473"/>
      <c r="GK50" s="473"/>
      <c r="GL50" s="473"/>
      <c r="GM50" s="473"/>
      <c r="GN50" s="473"/>
      <c r="GO50" s="473"/>
      <c r="GP50" s="473"/>
      <c r="GQ50" s="473"/>
      <c r="GR50" s="473"/>
      <c r="GS50" s="473"/>
      <c r="GT50" s="473"/>
      <c r="GU50" s="473"/>
      <c r="GV50" s="473"/>
      <c r="GW50" s="473"/>
      <c r="GX50" s="473"/>
      <c r="GY50" s="473"/>
      <c r="GZ50" s="473"/>
      <c r="HA50" s="473"/>
      <c r="HB50" s="473"/>
      <c r="HC50" s="473"/>
      <c r="HD50" s="473"/>
      <c r="HE50" s="473"/>
      <c r="HF50" s="473"/>
      <c r="HG50" s="473"/>
      <c r="HH50" s="473"/>
      <c r="HI50" s="473"/>
      <c r="HJ50" s="473"/>
      <c r="HK50" s="473"/>
      <c r="HL50" s="473"/>
      <c r="HM50" s="473"/>
      <c r="HN50" s="473"/>
      <c r="HO50" s="473"/>
      <c r="HP50" s="473"/>
      <c r="HQ50" s="473"/>
      <c r="HR50" s="473"/>
      <c r="HS50" s="473"/>
      <c r="HT50" s="473"/>
      <c r="HU50" s="473"/>
      <c r="HV50" s="473"/>
      <c r="HW50" s="473"/>
      <c r="HX50" s="473"/>
      <c r="HY50" s="473"/>
      <c r="HZ50" s="473"/>
      <c r="IA50" s="473"/>
      <c r="IB50" s="473"/>
      <c r="IC50" s="473"/>
      <c r="ID50" s="473"/>
      <c r="IE50" s="473"/>
      <c r="IF50" s="473"/>
      <c r="IG50" s="473"/>
      <c r="IH50" s="473"/>
      <c r="II50" s="473"/>
      <c r="IJ50" s="473"/>
      <c r="IK50" s="473"/>
      <c r="IL50" s="473"/>
      <c r="IM50" s="473"/>
      <c r="IN50" s="473"/>
      <c r="IO50" s="473"/>
      <c r="IP50" s="473"/>
      <c r="IQ50" s="473"/>
      <c r="IR50" s="473"/>
      <c r="IS50" s="473"/>
      <c r="IT50" s="473"/>
      <c r="IU50" s="473"/>
      <c r="IV50" s="473"/>
    </row>
    <row r="51" spans="1:256" x14ac:dyDescent="0.25">
      <c r="A51" s="506"/>
      <c r="B51" s="18" t="s">
        <v>209</v>
      </c>
      <c r="C51" s="633">
        <f>'Table 2D - Coinsurance'!C31</f>
        <v>0</v>
      </c>
      <c r="D51" s="823">
        <v>0.08</v>
      </c>
      <c r="E51" s="633">
        <f t="shared" si="20"/>
        <v>0</v>
      </c>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3"/>
      <c r="AM51" s="473"/>
      <c r="AN51" s="473"/>
      <c r="AO51" s="473"/>
      <c r="AP51" s="473"/>
      <c r="AQ51" s="473"/>
      <c r="AR51" s="473"/>
      <c r="AS51" s="473"/>
      <c r="AT51" s="473"/>
      <c r="AU51" s="473"/>
      <c r="AV51" s="473"/>
      <c r="AW51" s="473"/>
      <c r="AX51" s="473"/>
      <c r="AY51" s="473"/>
      <c r="AZ51" s="473"/>
      <c r="BA51" s="473"/>
      <c r="BB51" s="473"/>
      <c r="BC51" s="473"/>
      <c r="BD51" s="473"/>
      <c r="BE51" s="473"/>
      <c r="BF51" s="473"/>
      <c r="BG51" s="473"/>
      <c r="BH51" s="473"/>
      <c r="BI51" s="473"/>
      <c r="BJ51" s="473"/>
      <c r="BK51" s="473"/>
      <c r="BL51" s="473"/>
      <c r="BM51" s="473"/>
      <c r="BN51" s="473"/>
      <c r="BO51" s="473"/>
      <c r="BP51" s="473"/>
      <c r="BQ51" s="473"/>
      <c r="BR51" s="473"/>
      <c r="BS51" s="473"/>
      <c r="BT51" s="473"/>
      <c r="BU51" s="473"/>
      <c r="BV51" s="473"/>
      <c r="BW51" s="473"/>
      <c r="BX51" s="473"/>
      <c r="BY51" s="473"/>
      <c r="BZ51" s="473"/>
      <c r="CA51" s="473"/>
      <c r="CB51" s="473"/>
      <c r="CC51" s="473"/>
      <c r="CD51" s="473"/>
      <c r="CE51" s="473"/>
      <c r="CF51" s="473"/>
      <c r="CG51" s="473"/>
      <c r="CH51" s="473"/>
      <c r="CI51" s="473"/>
      <c r="CJ51" s="473"/>
      <c r="CK51" s="473"/>
      <c r="CL51" s="473"/>
      <c r="CM51" s="473"/>
      <c r="CN51" s="473"/>
      <c r="CO51" s="473"/>
      <c r="CP51" s="473"/>
      <c r="CQ51" s="473"/>
      <c r="CR51" s="473"/>
      <c r="CS51" s="473"/>
      <c r="CT51" s="473"/>
      <c r="CU51" s="473"/>
      <c r="CV51" s="473"/>
      <c r="CW51" s="473"/>
      <c r="CX51" s="473"/>
      <c r="CY51" s="473"/>
      <c r="CZ51" s="473"/>
      <c r="DA51" s="473"/>
      <c r="DB51" s="473"/>
      <c r="DC51" s="473"/>
      <c r="DD51" s="473"/>
      <c r="DE51" s="473"/>
      <c r="DF51" s="473"/>
      <c r="DG51" s="473"/>
      <c r="DH51" s="473"/>
      <c r="DI51" s="473"/>
      <c r="DJ51" s="473"/>
      <c r="DK51" s="473"/>
      <c r="DL51" s="473"/>
      <c r="DM51" s="473"/>
      <c r="DN51" s="473"/>
      <c r="DO51" s="473"/>
      <c r="DP51" s="473"/>
      <c r="DQ51" s="473"/>
      <c r="DR51" s="473"/>
      <c r="DS51" s="473"/>
      <c r="DT51" s="473"/>
      <c r="DU51" s="473"/>
      <c r="DV51" s="473"/>
      <c r="DW51" s="473"/>
      <c r="DX51" s="473"/>
      <c r="DY51" s="473"/>
      <c r="DZ51" s="473"/>
      <c r="EA51" s="473"/>
      <c r="EB51" s="473"/>
      <c r="EC51" s="473"/>
      <c r="ED51" s="473"/>
      <c r="EE51" s="473"/>
      <c r="EF51" s="473"/>
      <c r="EG51" s="473"/>
      <c r="EH51" s="473"/>
      <c r="EI51" s="473"/>
      <c r="EJ51" s="473"/>
      <c r="EK51" s="473"/>
      <c r="EL51" s="473"/>
      <c r="EM51" s="473"/>
      <c r="EN51" s="473"/>
      <c r="EO51" s="473"/>
      <c r="EP51" s="473"/>
      <c r="EQ51" s="473"/>
      <c r="ER51" s="473"/>
      <c r="ES51" s="473"/>
      <c r="ET51" s="473"/>
      <c r="EU51" s="473"/>
      <c r="EV51" s="473"/>
      <c r="EW51" s="473"/>
      <c r="EX51" s="473"/>
      <c r="EY51" s="473"/>
      <c r="EZ51" s="473"/>
      <c r="FA51" s="473"/>
      <c r="FB51" s="473"/>
      <c r="FC51" s="473"/>
      <c r="FD51" s="473"/>
      <c r="FE51" s="473"/>
      <c r="FF51" s="473"/>
      <c r="FG51" s="473"/>
      <c r="FH51" s="473"/>
      <c r="FI51" s="473"/>
      <c r="FJ51" s="473"/>
      <c r="FK51" s="473"/>
      <c r="FL51" s="473"/>
      <c r="FM51" s="473"/>
      <c r="FN51" s="473"/>
      <c r="FO51" s="473"/>
      <c r="FP51" s="473"/>
      <c r="FQ51" s="473"/>
      <c r="FR51" s="473"/>
      <c r="FS51" s="473"/>
      <c r="FT51" s="473"/>
      <c r="FU51" s="473"/>
      <c r="FV51" s="473"/>
      <c r="FW51" s="473"/>
      <c r="FX51" s="473"/>
      <c r="FY51" s="473"/>
      <c r="FZ51" s="473"/>
      <c r="GA51" s="473"/>
      <c r="GB51" s="473"/>
      <c r="GC51" s="473"/>
      <c r="GD51" s="473"/>
      <c r="GE51" s="473"/>
      <c r="GF51" s="473"/>
      <c r="GG51" s="473"/>
      <c r="GH51" s="473"/>
      <c r="GI51" s="473"/>
      <c r="GJ51" s="473"/>
      <c r="GK51" s="473"/>
      <c r="GL51" s="473"/>
      <c r="GM51" s="473"/>
      <c r="GN51" s="473"/>
      <c r="GO51" s="473"/>
      <c r="GP51" s="473"/>
      <c r="GQ51" s="473"/>
      <c r="GR51" s="473"/>
      <c r="GS51" s="473"/>
      <c r="GT51" s="473"/>
      <c r="GU51" s="473"/>
      <c r="GV51" s="473"/>
      <c r="GW51" s="473"/>
      <c r="GX51" s="473"/>
      <c r="GY51" s="473"/>
      <c r="GZ51" s="473"/>
      <c r="HA51" s="473"/>
      <c r="HB51" s="473"/>
      <c r="HC51" s="473"/>
      <c r="HD51" s="473"/>
      <c r="HE51" s="473"/>
      <c r="HF51" s="473"/>
      <c r="HG51" s="473"/>
      <c r="HH51" s="473"/>
      <c r="HI51" s="473"/>
      <c r="HJ51" s="473"/>
      <c r="HK51" s="473"/>
      <c r="HL51" s="473"/>
      <c r="HM51" s="473"/>
      <c r="HN51" s="473"/>
      <c r="HO51" s="473"/>
      <c r="HP51" s="473"/>
      <c r="HQ51" s="473"/>
      <c r="HR51" s="473"/>
      <c r="HS51" s="473"/>
      <c r="HT51" s="473"/>
      <c r="HU51" s="473"/>
      <c r="HV51" s="473"/>
      <c r="HW51" s="473"/>
      <c r="HX51" s="473"/>
      <c r="HY51" s="473"/>
      <c r="HZ51" s="473"/>
      <c r="IA51" s="473"/>
      <c r="IB51" s="473"/>
      <c r="IC51" s="473"/>
      <c r="ID51" s="473"/>
      <c r="IE51" s="473"/>
      <c r="IF51" s="473"/>
      <c r="IG51" s="473"/>
      <c r="IH51" s="473"/>
      <c r="II51" s="473"/>
      <c r="IJ51" s="473"/>
      <c r="IK51" s="473"/>
      <c r="IL51" s="473"/>
      <c r="IM51" s="473"/>
      <c r="IN51" s="473"/>
      <c r="IO51" s="473"/>
      <c r="IP51" s="473"/>
      <c r="IQ51" s="473"/>
      <c r="IR51" s="473"/>
      <c r="IS51" s="473"/>
      <c r="IT51" s="473"/>
      <c r="IU51" s="473"/>
      <c r="IV51" s="473"/>
    </row>
    <row r="52" spans="1:256" x14ac:dyDescent="0.25">
      <c r="A52" s="506"/>
      <c r="B52" s="18" t="s">
        <v>506</v>
      </c>
      <c r="C52" s="633">
        <f>'Table 2D - Coinsurance'!C32</f>
        <v>0</v>
      </c>
      <c r="D52" s="823">
        <v>0.12</v>
      </c>
      <c r="E52" s="633">
        <f t="shared" si="20"/>
        <v>0</v>
      </c>
      <c r="F52" s="473"/>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3"/>
      <c r="AS52" s="473"/>
      <c r="AT52" s="473"/>
      <c r="AU52" s="473"/>
      <c r="AV52" s="473"/>
      <c r="AW52" s="473"/>
      <c r="AX52" s="473"/>
      <c r="AY52" s="473"/>
      <c r="AZ52" s="473"/>
      <c r="BA52" s="473"/>
      <c r="BB52" s="473"/>
      <c r="BC52" s="473"/>
      <c r="BD52" s="473"/>
      <c r="BE52" s="473"/>
      <c r="BF52" s="473"/>
      <c r="BG52" s="473"/>
      <c r="BH52" s="473"/>
      <c r="BI52" s="473"/>
      <c r="BJ52" s="473"/>
      <c r="BK52" s="473"/>
      <c r="BL52" s="473"/>
      <c r="BM52" s="473"/>
      <c r="BN52" s="473"/>
      <c r="BO52" s="473"/>
      <c r="BP52" s="473"/>
      <c r="BQ52" s="473"/>
      <c r="BR52" s="473"/>
      <c r="BS52" s="473"/>
      <c r="BT52" s="473"/>
      <c r="BU52" s="473"/>
      <c r="BV52" s="473"/>
      <c r="BW52" s="473"/>
      <c r="BX52" s="473"/>
      <c r="BY52" s="473"/>
      <c r="BZ52" s="473"/>
      <c r="CA52" s="473"/>
      <c r="CB52" s="473"/>
      <c r="CC52" s="473"/>
      <c r="CD52" s="473"/>
      <c r="CE52" s="473"/>
      <c r="CF52" s="473"/>
      <c r="CG52" s="473"/>
      <c r="CH52" s="473"/>
      <c r="CI52" s="473"/>
      <c r="CJ52" s="473"/>
      <c r="CK52" s="473"/>
      <c r="CL52" s="473"/>
      <c r="CM52" s="473"/>
      <c r="CN52" s="473"/>
      <c r="CO52" s="473"/>
      <c r="CP52" s="473"/>
      <c r="CQ52" s="473"/>
      <c r="CR52" s="473"/>
      <c r="CS52" s="473"/>
      <c r="CT52" s="473"/>
      <c r="CU52" s="473"/>
      <c r="CV52" s="473"/>
      <c r="CW52" s="473"/>
      <c r="CX52" s="473"/>
      <c r="CY52" s="473"/>
      <c r="CZ52" s="473"/>
      <c r="DA52" s="473"/>
      <c r="DB52" s="473"/>
      <c r="DC52" s="473"/>
      <c r="DD52" s="473"/>
      <c r="DE52" s="473"/>
      <c r="DF52" s="473"/>
      <c r="DG52" s="473"/>
      <c r="DH52" s="473"/>
      <c r="DI52" s="473"/>
      <c r="DJ52" s="473"/>
      <c r="DK52" s="473"/>
      <c r="DL52" s="473"/>
      <c r="DM52" s="473"/>
      <c r="DN52" s="473"/>
      <c r="DO52" s="473"/>
      <c r="DP52" s="473"/>
      <c r="DQ52" s="473"/>
      <c r="DR52" s="473"/>
      <c r="DS52" s="473"/>
      <c r="DT52" s="473"/>
      <c r="DU52" s="473"/>
      <c r="DV52" s="473"/>
      <c r="DW52" s="473"/>
      <c r="DX52" s="473"/>
      <c r="DY52" s="473"/>
      <c r="DZ52" s="473"/>
      <c r="EA52" s="473"/>
      <c r="EB52" s="473"/>
      <c r="EC52" s="473"/>
      <c r="ED52" s="473"/>
      <c r="EE52" s="473"/>
      <c r="EF52" s="473"/>
      <c r="EG52" s="473"/>
      <c r="EH52" s="473"/>
      <c r="EI52" s="473"/>
      <c r="EJ52" s="473"/>
      <c r="EK52" s="473"/>
      <c r="EL52" s="473"/>
      <c r="EM52" s="473"/>
      <c r="EN52" s="473"/>
      <c r="EO52" s="473"/>
      <c r="EP52" s="473"/>
      <c r="EQ52" s="473"/>
      <c r="ER52" s="473"/>
      <c r="ES52" s="473"/>
      <c r="ET52" s="473"/>
      <c r="EU52" s="473"/>
      <c r="EV52" s="473"/>
      <c r="EW52" s="473"/>
      <c r="EX52" s="473"/>
      <c r="EY52" s="473"/>
      <c r="EZ52" s="473"/>
      <c r="FA52" s="473"/>
      <c r="FB52" s="473"/>
      <c r="FC52" s="473"/>
      <c r="FD52" s="473"/>
      <c r="FE52" s="473"/>
      <c r="FF52" s="473"/>
      <c r="FG52" s="473"/>
      <c r="FH52" s="473"/>
      <c r="FI52" s="473"/>
      <c r="FJ52" s="473"/>
      <c r="FK52" s="473"/>
      <c r="FL52" s="473"/>
      <c r="FM52" s="473"/>
      <c r="FN52" s="473"/>
      <c r="FO52" s="473"/>
      <c r="FP52" s="473"/>
      <c r="FQ52" s="473"/>
      <c r="FR52" s="473"/>
      <c r="FS52" s="473"/>
      <c r="FT52" s="473"/>
      <c r="FU52" s="473"/>
      <c r="FV52" s="473"/>
      <c r="FW52" s="473"/>
      <c r="FX52" s="473"/>
      <c r="FY52" s="473"/>
      <c r="FZ52" s="473"/>
      <c r="GA52" s="473"/>
      <c r="GB52" s="473"/>
      <c r="GC52" s="473"/>
      <c r="GD52" s="473"/>
      <c r="GE52" s="473"/>
      <c r="GF52" s="473"/>
      <c r="GG52" s="473"/>
      <c r="GH52" s="473"/>
      <c r="GI52" s="473"/>
      <c r="GJ52" s="473"/>
      <c r="GK52" s="473"/>
      <c r="GL52" s="473"/>
      <c r="GM52" s="473"/>
      <c r="GN52" s="473"/>
      <c r="GO52" s="473"/>
      <c r="GP52" s="473"/>
      <c r="GQ52" s="473"/>
      <c r="GR52" s="473"/>
      <c r="GS52" s="473"/>
      <c r="GT52" s="473"/>
      <c r="GU52" s="473"/>
      <c r="GV52" s="473"/>
      <c r="GW52" s="473"/>
      <c r="GX52" s="473"/>
      <c r="GY52" s="473"/>
      <c r="GZ52" s="473"/>
      <c r="HA52" s="473"/>
      <c r="HB52" s="473"/>
      <c r="HC52" s="473"/>
      <c r="HD52" s="473"/>
      <c r="HE52" s="473"/>
      <c r="HF52" s="473"/>
      <c r="HG52" s="473"/>
      <c r="HH52" s="473"/>
      <c r="HI52" s="473"/>
      <c r="HJ52" s="473"/>
      <c r="HK52" s="473"/>
      <c r="HL52" s="473"/>
      <c r="HM52" s="473"/>
      <c r="HN52" s="473"/>
      <c r="HO52" s="473"/>
      <c r="HP52" s="473"/>
      <c r="HQ52" s="473"/>
      <c r="HR52" s="473"/>
      <c r="HS52" s="473"/>
      <c r="HT52" s="473"/>
      <c r="HU52" s="473"/>
      <c r="HV52" s="473"/>
      <c r="HW52" s="473"/>
      <c r="HX52" s="473"/>
      <c r="HY52" s="473"/>
      <c r="HZ52" s="473"/>
      <c r="IA52" s="473"/>
      <c r="IB52" s="473"/>
      <c r="IC52" s="473"/>
      <c r="ID52" s="473"/>
      <c r="IE52" s="473"/>
      <c r="IF52" s="473"/>
      <c r="IG52" s="473"/>
      <c r="IH52" s="473"/>
      <c r="II52" s="473"/>
      <c r="IJ52" s="473"/>
      <c r="IK52" s="473"/>
      <c r="IL52" s="473"/>
      <c r="IM52" s="473"/>
      <c r="IN52" s="473"/>
      <c r="IO52" s="473"/>
      <c r="IP52" s="473"/>
      <c r="IQ52" s="473"/>
      <c r="IR52" s="473"/>
      <c r="IS52" s="473"/>
      <c r="IT52" s="473"/>
      <c r="IU52" s="473"/>
      <c r="IV52" s="473"/>
    </row>
    <row r="53" spans="1:256" x14ac:dyDescent="0.25">
      <c r="A53" s="506"/>
      <c r="B53" s="119" t="s">
        <v>507</v>
      </c>
      <c r="C53" s="633">
        <f>'Table 2D - Coinsurance'!C33</f>
        <v>0</v>
      </c>
      <c r="D53" s="823">
        <v>0.16</v>
      </c>
      <c r="E53" s="633">
        <f t="shared" si="20"/>
        <v>0</v>
      </c>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3"/>
      <c r="AF53" s="473"/>
      <c r="AG53" s="473"/>
      <c r="AH53" s="473"/>
      <c r="AI53" s="473"/>
      <c r="AJ53" s="473"/>
      <c r="AK53" s="473"/>
      <c r="AL53" s="473"/>
      <c r="AM53" s="473"/>
      <c r="AN53" s="473"/>
      <c r="AO53" s="473"/>
      <c r="AP53" s="473"/>
      <c r="AQ53" s="473"/>
      <c r="AR53" s="473"/>
      <c r="AS53" s="473"/>
      <c r="AT53" s="473"/>
      <c r="AU53" s="473"/>
      <c r="AV53" s="473"/>
      <c r="AW53" s="473"/>
      <c r="AX53" s="473"/>
      <c r="AY53" s="473"/>
      <c r="AZ53" s="473"/>
      <c r="BA53" s="473"/>
      <c r="BB53" s="473"/>
      <c r="BC53" s="473"/>
      <c r="BD53" s="473"/>
      <c r="BE53" s="473"/>
      <c r="BF53" s="473"/>
      <c r="BG53" s="473"/>
      <c r="BH53" s="473"/>
      <c r="BI53" s="473"/>
      <c r="BJ53" s="473"/>
      <c r="BK53" s="473"/>
      <c r="BL53" s="473"/>
      <c r="BM53" s="473"/>
      <c r="BN53" s="473"/>
      <c r="BO53" s="473"/>
      <c r="BP53" s="473"/>
      <c r="BQ53" s="473"/>
      <c r="BR53" s="473"/>
      <c r="BS53" s="473"/>
      <c r="BT53" s="473"/>
      <c r="BU53" s="473"/>
      <c r="BV53" s="473"/>
      <c r="BW53" s="473"/>
      <c r="BX53" s="473"/>
      <c r="BY53" s="473"/>
      <c r="BZ53" s="473"/>
      <c r="CA53" s="473"/>
      <c r="CB53" s="473"/>
      <c r="CC53" s="473"/>
      <c r="CD53" s="473"/>
      <c r="CE53" s="473"/>
      <c r="CF53" s="473"/>
      <c r="CG53" s="473"/>
      <c r="CH53" s="473"/>
      <c r="CI53" s="473"/>
      <c r="CJ53" s="473"/>
      <c r="CK53" s="473"/>
      <c r="CL53" s="473"/>
      <c r="CM53" s="473"/>
      <c r="CN53" s="473"/>
      <c r="CO53" s="473"/>
      <c r="CP53" s="473"/>
      <c r="CQ53" s="473"/>
      <c r="CR53" s="473"/>
      <c r="CS53" s="473"/>
      <c r="CT53" s="473"/>
      <c r="CU53" s="473"/>
      <c r="CV53" s="473"/>
      <c r="CW53" s="473"/>
      <c r="CX53" s="473"/>
      <c r="CY53" s="473"/>
      <c r="CZ53" s="473"/>
      <c r="DA53" s="473"/>
      <c r="DB53" s="473"/>
      <c r="DC53" s="473"/>
      <c r="DD53" s="473"/>
      <c r="DE53" s="473"/>
      <c r="DF53" s="473"/>
      <c r="DG53" s="473"/>
      <c r="DH53" s="473"/>
      <c r="DI53" s="473"/>
      <c r="DJ53" s="473"/>
      <c r="DK53" s="473"/>
      <c r="DL53" s="473"/>
      <c r="DM53" s="473"/>
      <c r="DN53" s="473"/>
      <c r="DO53" s="473"/>
      <c r="DP53" s="473"/>
      <c r="DQ53" s="473"/>
      <c r="DR53" s="473"/>
      <c r="DS53" s="473"/>
      <c r="DT53" s="473"/>
      <c r="DU53" s="473"/>
      <c r="DV53" s="473"/>
      <c r="DW53" s="473"/>
      <c r="DX53" s="473"/>
      <c r="DY53" s="473"/>
      <c r="DZ53" s="473"/>
      <c r="EA53" s="473"/>
      <c r="EB53" s="473"/>
      <c r="EC53" s="473"/>
      <c r="ED53" s="473"/>
      <c r="EE53" s="473"/>
      <c r="EF53" s="473"/>
      <c r="EG53" s="473"/>
      <c r="EH53" s="473"/>
      <c r="EI53" s="473"/>
      <c r="EJ53" s="473"/>
      <c r="EK53" s="473"/>
      <c r="EL53" s="473"/>
      <c r="EM53" s="473"/>
      <c r="EN53" s="473"/>
      <c r="EO53" s="473"/>
      <c r="EP53" s="473"/>
      <c r="EQ53" s="473"/>
      <c r="ER53" s="473"/>
      <c r="ES53" s="473"/>
      <c r="ET53" s="473"/>
      <c r="EU53" s="473"/>
      <c r="EV53" s="473"/>
      <c r="EW53" s="473"/>
      <c r="EX53" s="473"/>
      <c r="EY53" s="473"/>
      <c r="EZ53" s="473"/>
      <c r="FA53" s="473"/>
      <c r="FB53" s="473"/>
      <c r="FC53" s="473"/>
      <c r="FD53" s="473"/>
      <c r="FE53" s="473"/>
      <c r="FF53" s="473"/>
      <c r="FG53" s="473"/>
      <c r="FH53" s="473"/>
      <c r="FI53" s="473"/>
      <c r="FJ53" s="473"/>
      <c r="FK53" s="473"/>
      <c r="FL53" s="473"/>
      <c r="FM53" s="473"/>
      <c r="FN53" s="473"/>
      <c r="FO53" s="473"/>
      <c r="FP53" s="473"/>
      <c r="FQ53" s="473"/>
      <c r="FR53" s="473"/>
      <c r="FS53" s="473"/>
      <c r="FT53" s="473"/>
      <c r="FU53" s="473"/>
      <c r="FV53" s="473"/>
      <c r="FW53" s="473"/>
      <c r="FX53" s="473"/>
      <c r="FY53" s="473"/>
      <c r="FZ53" s="473"/>
      <c r="GA53" s="473"/>
      <c r="GB53" s="473"/>
      <c r="GC53" s="473"/>
      <c r="GD53" s="473"/>
      <c r="GE53" s="473"/>
      <c r="GF53" s="473"/>
      <c r="GG53" s="473"/>
      <c r="GH53" s="473"/>
      <c r="GI53" s="473"/>
      <c r="GJ53" s="473"/>
      <c r="GK53" s="473"/>
      <c r="GL53" s="473"/>
      <c r="GM53" s="473"/>
      <c r="GN53" s="473"/>
      <c r="GO53" s="473"/>
      <c r="GP53" s="473"/>
      <c r="GQ53" s="473"/>
      <c r="GR53" s="473"/>
      <c r="GS53" s="473"/>
      <c r="GT53" s="473"/>
      <c r="GU53" s="473"/>
      <c r="GV53" s="473"/>
      <c r="GW53" s="473"/>
      <c r="GX53" s="473"/>
      <c r="GY53" s="473"/>
      <c r="GZ53" s="473"/>
      <c r="HA53" s="473"/>
      <c r="HB53" s="473"/>
      <c r="HC53" s="473"/>
      <c r="HD53" s="473"/>
      <c r="HE53" s="473"/>
      <c r="HF53" s="473"/>
      <c r="HG53" s="473"/>
      <c r="HH53" s="473"/>
      <c r="HI53" s="473"/>
      <c r="HJ53" s="473"/>
      <c r="HK53" s="473"/>
      <c r="HL53" s="473"/>
      <c r="HM53" s="473"/>
      <c r="HN53" s="473"/>
      <c r="HO53" s="473"/>
      <c r="HP53" s="473"/>
      <c r="HQ53" s="473"/>
      <c r="HR53" s="473"/>
      <c r="HS53" s="473"/>
      <c r="HT53" s="473"/>
      <c r="HU53" s="473"/>
      <c r="HV53" s="473"/>
      <c r="HW53" s="473"/>
      <c r="HX53" s="473"/>
      <c r="HY53" s="473"/>
      <c r="HZ53" s="473"/>
      <c r="IA53" s="473"/>
      <c r="IB53" s="473"/>
      <c r="IC53" s="473"/>
      <c r="ID53" s="473"/>
      <c r="IE53" s="473"/>
      <c r="IF53" s="473"/>
      <c r="IG53" s="473"/>
      <c r="IH53" s="473"/>
      <c r="II53" s="473"/>
      <c r="IJ53" s="473"/>
      <c r="IK53" s="473"/>
      <c r="IL53" s="473"/>
      <c r="IM53" s="473"/>
      <c r="IN53" s="473"/>
      <c r="IO53" s="473"/>
      <c r="IP53" s="473"/>
      <c r="IQ53" s="473"/>
      <c r="IR53" s="473"/>
      <c r="IS53" s="473"/>
      <c r="IT53" s="473"/>
      <c r="IU53" s="473"/>
      <c r="IV53" s="473"/>
    </row>
    <row r="54" spans="1:256" x14ac:dyDescent="0.25">
      <c r="A54" s="506">
        <v>4</v>
      </c>
      <c r="B54" s="665" t="s">
        <v>534</v>
      </c>
      <c r="C54" s="666">
        <f>SUM(C55:C60)</f>
        <v>0</v>
      </c>
      <c r="D54" s="666"/>
      <c r="E54" s="666">
        <f>SUM(E55:E60)</f>
        <v>0</v>
      </c>
      <c r="F54" s="473"/>
      <c r="G54" s="473"/>
      <c r="H54" s="473"/>
      <c r="I54" s="473"/>
      <c r="J54" s="824">
        <f t="shared" ref="J54:BR54" si="21">SUM(J55:J60)</f>
        <v>0</v>
      </c>
      <c r="K54" s="824">
        <f t="shared" si="21"/>
        <v>0</v>
      </c>
      <c r="L54" s="824">
        <f t="shared" si="21"/>
        <v>0</v>
      </c>
      <c r="M54" s="824">
        <f t="shared" si="21"/>
        <v>0</v>
      </c>
      <c r="N54" s="824">
        <f t="shared" si="21"/>
        <v>0</v>
      </c>
      <c r="O54" s="824">
        <f t="shared" si="21"/>
        <v>0</v>
      </c>
      <c r="P54" s="824">
        <f t="shared" si="21"/>
        <v>0</v>
      </c>
      <c r="Q54" s="824">
        <f t="shared" si="21"/>
        <v>0</v>
      </c>
      <c r="R54" s="824">
        <f t="shared" si="21"/>
        <v>0</v>
      </c>
      <c r="S54" s="824">
        <f t="shared" si="21"/>
        <v>0</v>
      </c>
      <c r="T54" s="824">
        <f t="shared" si="21"/>
        <v>0</v>
      </c>
      <c r="U54" s="824">
        <f t="shared" si="21"/>
        <v>0</v>
      </c>
      <c r="V54" s="824">
        <f t="shared" si="21"/>
        <v>0</v>
      </c>
      <c r="W54" s="824">
        <f t="shared" si="21"/>
        <v>0</v>
      </c>
      <c r="X54" s="824">
        <f t="shared" si="21"/>
        <v>0</v>
      </c>
      <c r="Y54" s="824">
        <f t="shared" si="21"/>
        <v>0</v>
      </c>
      <c r="Z54" s="824">
        <f t="shared" si="21"/>
        <v>0</v>
      </c>
      <c r="AA54" s="824">
        <f t="shared" si="21"/>
        <v>0</v>
      </c>
      <c r="AB54" s="824">
        <f t="shared" si="21"/>
        <v>0</v>
      </c>
      <c r="AC54" s="824">
        <f t="shared" si="21"/>
        <v>0</v>
      </c>
      <c r="AD54" s="824">
        <f t="shared" si="21"/>
        <v>0</v>
      </c>
      <c r="AE54" s="824">
        <f t="shared" si="21"/>
        <v>0</v>
      </c>
      <c r="AF54" s="824">
        <f t="shared" si="21"/>
        <v>0</v>
      </c>
      <c r="AG54" s="824">
        <f t="shared" si="21"/>
        <v>0</v>
      </c>
      <c r="AH54" s="824">
        <f t="shared" si="21"/>
        <v>0</v>
      </c>
      <c r="AI54" s="824">
        <f t="shared" si="21"/>
        <v>0</v>
      </c>
      <c r="AJ54" s="824">
        <f t="shared" si="21"/>
        <v>0</v>
      </c>
      <c r="AK54" s="824">
        <f t="shared" si="21"/>
        <v>0</v>
      </c>
      <c r="AL54" s="824">
        <f t="shared" si="21"/>
        <v>0</v>
      </c>
      <c r="AM54" s="824">
        <f t="shared" si="21"/>
        <v>0</v>
      </c>
      <c r="AN54" s="824">
        <f t="shared" si="21"/>
        <v>0</v>
      </c>
      <c r="AO54" s="824">
        <f t="shared" si="21"/>
        <v>0</v>
      </c>
      <c r="AP54" s="824">
        <f t="shared" si="21"/>
        <v>0</v>
      </c>
      <c r="AQ54" s="824">
        <f t="shared" si="21"/>
        <v>0</v>
      </c>
      <c r="AR54" s="824">
        <f t="shared" si="21"/>
        <v>0</v>
      </c>
      <c r="AS54" s="824">
        <f t="shared" si="21"/>
        <v>0</v>
      </c>
      <c r="AT54" s="824">
        <f t="shared" si="21"/>
        <v>0</v>
      </c>
      <c r="AU54" s="824">
        <f t="shared" si="21"/>
        <v>0</v>
      </c>
      <c r="AV54" s="824">
        <f t="shared" si="21"/>
        <v>0</v>
      </c>
      <c r="AW54" s="824">
        <f t="shared" si="21"/>
        <v>0</v>
      </c>
      <c r="AX54" s="824">
        <f t="shared" si="21"/>
        <v>0</v>
      </c>
      <c r="AY54" s="824">
        <f t="shared" si="21"/>
        <v>0</v>
      </c>
      <c r="AZ54" s="824">
        <f t="shared" si="21"/>
        <v>0</v>
      </c>
      <c r="BA54" s="824">
        <f t="shared" si="21"/>
        <v>0</v>
      </c>
      <c r="BB54" s="824">
        <f t="shared" si="21"/>
        <v>0</v>
      </c>
      <c r="BC54" s="824">
        <f t="shared" si="21"/>
        <v>0</v>
      </c>
      <c r="BD54" s="824">
        <f t="shared" si="21"/>
        <v>0</v>
      </c>
      <c r="BE54" s="824">
        <f t="shared" si="21"/>
        <v>0</v>
      </c>
      <c r="BF54" s="824">
        <f t="shared" si="21"/>
        <v>0</v>
      </c>
      <c r="BG54" s="824">
        <f t="shared" si="21"/>
        <v>0</v>
      </c>
      <c r="BH54" s="824">
        <f t="shared" si="21"/>
        <v>0</v>
      </c>
      <c r="BI54" s="824">
        <f t="shared" si="21"/>
        <v>0</v>
      </c>
      <c r="BJ54" s="824">
        <f t="shared" si="21"/>
        <v>0</v>
      </c>
      <c r="BK54" s="824">
        <f t="shared" si="21"/>
        <v>0</v>
      </c>
      <c r="BL54" s="824">
        <f t="shared" si="21"/>
        <v>0</v>
      </c>
      <c r="BM54" s="824">
        <f t="shared" si="21"/>
        <v>0</v>
      </c>
      <c r="BN54" s="824">
        <f t="shared" si="21"/>
        <v>0</v>
      </c>
      <c r="BO54" s="824">
        <f t="shared" si="21"/>
        <v>0</v>
      </c>
      <c r="BP54" s="824">
        <f t="shared" si="21"/>
        <v>0</v>
      </c>
      <c r="BQ54" s="824">
        <f t="shared" si="21"/>
        <v>0</v>
      </c>
      <c r="BR54" s="824">
        <f t="shared" si="21"/>
        <v>0</v>
      </c>
      <c r="BS54" s="824">
        <f t="shared" ref="BS54:ED54" si="22">SUM(BS55:BS60)</f>
        <v>0</v>
      </c>
      <c r="BT54" s="824">
        <f t="shared" si="22"/>
        <v>0</v>
      </c>
      <c r="BU54" s="824">
        <f t="shared" si="22"/>
        <v>0</v>
      </c>
      <c r="BV54" s="824">
        <f t="shared" si="22"/>
        <v>0</v>
      </c>
      <c r="BW54" s="824">
        <f t="shared" si="22"/>
        <v>0</v>
      </c>
      <c r="BX54" s="824">
        <f t="shared" si="22"/>
        <v>0</v>
      </c>
      <c r="BY54" s="824">
        <f t="shared" si="22"/>
        <v>0</v>
      </c>
      <c r="BZ54" s="824">
        <f t="shared" si="22"/>
        <v>0</v>
      </c>
      <c r="CA54" s="824">
        <f t="shared" si="22"/>
        <v>0</v>
      </c>
      <c r="CB54" s="824">
        <f t="shared" si="22"/>
        <v>0</v>
      </c>
      <c r="CC54" s="824">
        <f t="shared" si="22"/>
        <v>0</v>
      </c>
      <c r="CD54" s="824">
        <f t="shared" si="22"/>
        <v>0</v>
      </c>
      <c r="CE54" s="824">
        <f t="shared" si="22"/>
        <v>0</v>
      </c>
      <c r="CF54" s="824">
        <f t="shared" si="22"/>
        <v>0</v>
      </c>
      <c r="CG54" s="824">
        <f t="shared" si="22"/>
        <v>0</v>
      </c>
      <c r="CH54" s="824">
        <f t="shared" si="22"/>
        <v>0</v>
      </c>
      <c r="CI54" s="824">
        <f t="shared" si="22"/>
        <v>0</v>
      </c>
      <c r="CJ54" s="824">
        <f t="shared" si="22"/>
        <v>0</v>
      </c>
      <c r="CK54" s="824">
        <f t="shared" si="22"/>
        <v>0</v>
      </c>
      <c r="CL54" s="824">
        <f t="shared" si="22"/>
        <v>0</v>
      </c>
      <c r="CM54" s="824">
        <f t="shared" si="22"/>
        <v>0</v>
      </c>
      <c r="CN54" s="824">
        <f t="shared" si="22"/>
        <v>0</v>
      </c>
      <c r="CO54" s="824">
        <f t="shared" si="22"/>
        <v>0</v>
      </c>
      <c r="CP54" s="824">
        <f t="shared" si="22"/>
        <v>0</v>
      </c>
      <c r="CQ54" s="824">
        <f t="shared" si="22"/>
        <v>0</v>
      </c>
      <c r="CR54" s="824">
        <f t="shared" si="22"/>
        <v>0</v>
      </c>
      <c r="CS54" s="824">
        <f t="shared" si="22"/>
        <v>0</v>
      </c>
      <c r="CT54" s="824">
        <f t="shared" si="22"/>
        <v>0</v>
      </c>
      <c r="CU54" s="824">
        <f t="shared" si="22"/>
        <v>0</v>
      </c>
      <c r="CV54" s="824">
        <f t="shared" si="22"/>
        <v>0</v>
      </c>
      <c r="CW54" s="824">
        <f t="shared" si="22"/>
        <v>0</v>
      </c>
      <c r="CX54" s="824">
        <f t="shared" si="22"/>
        <v>0</v>
      </c>
      <c r="CY54" s="824">
        <f t="shared" si="22"/>
        <v>0</v>
      </c>
      <c r="CZ54" s="824">
        <f t="shared" si="22"/>
        <v>0</v>
      </c>
      <c r="DA54" s="824">
        <f t="shared" si="22"/>
        <v>0</v>
      </c>
      <c r="DB54" s="824">
        <f t="shared" si="22"/>
        <v>0</v>
      </c>
      <c r="DC54" s="824">
        <f t="shared" si="22"/>
        <v>0</v>
      </c>
      <c r="DD54" s="824">
        <f t="shared" si="22"/>
        <v>0</v>
      </c>
      <c r="DE54" s="824">
        <f t="shared" si="22"/>
        <v>0</v>
      </c>
      <c r="DF54" s="824">
        <f t="shared" si="22"/>
        <v>0</v>
      </c>
      <c r="DG54" s="824">
        <f t="shared" si="22"/>
        <v>0</v>
      </c>
      <c r="DH54" s="824">
        <f t="shared" si="22"/>
        <v>0</v>
      </c>
      <c r="DI54" s="824">
        <f t="shared" si="22"/>
        <v>0</v>
      </c>
      <c r="DJ54" s="824">
        <f t="shared" si="22"/>
        <v>0</v>
      </c>
      <c r="DK54" s="824">
        <f t="shared" si="22"/>
        <v>0</v>
      </c>
      <c r="DL54" s="824">
        <f t="shared" si="22"/>
        <v>0</v>
      </c>
      <c r="DM54" s="824">
        <f t="shared" si="22"/>
        <v>0</v>
      </c>
      <c r="DN54" s="824">
        <f t="shared" si="22"/>
        <v>0</v>
      </c>
      <c r="DO54" s="824">
        <f t="shared" si="22"/>
        <v>0</v>
      </c>
      <c r="DP54" s="824">
        <f t="shared" si="22"/>
        <v>0</v>
      </c>
      <c r="DQ54" s="824">
        <f t="shared" si="22"/>
        <v>0</v>
      </c>
      <c r="DR54" s="824">
        <f t="shared" si="22"/>
        <v>0</v>
      </c>
      <c r="DS54" s="824">
        <f t="shared" si="22"/>
        <v>0</v>
      </c>
      <c r="DT54" s="824">
        <f t="shared" si="22"/>
        <v>0</v>
      </c>
      <c r="DU54" s="824">
        <f t="shared" si="22"/>
        <v>0</v>
      </c>
      <c r="DV54" s="824">
        <f t="shared" si="22"/>
        <v>0</v>
      </c>
      <c r="DW54" s="824">
        <f t="shared" si="22"/>
        <v>0</v>
      </c>
      <c r="DX54" s="824">
        <f t="shared" si="22"/>
        <v>0</v>
      </c>
      <c r="DY54" s="824">
        <f t="shared" si="22"/>
        <v>0</v>
      </c>
      <c r="DZ54" s="824">
        <f t="shared" si="22"/>
        <v>0</v>
      </c>
      <c r="EA54" s="824">
        <f t="shared" si="22"/>
        <v>0</v>
      </c>
      <c r="EB54" s="824">
        <f t="shared" si="22"/>
        <v>0</v>
      </c>
      <c r="EC54" s="824">
        <f t="shared" si="22"/>
        <v>0</v>
      </c>
      <c r="ED54" s="824">
        <f t="shared" si="22"/>
        <v>0</v>
      </c>
      <c r="EE54" s="824">
        <f t="shared" ref="EE54:GP54" si="23">SUM(EE55:EE60)</f>
        <v>0</v>
      </c>
      <c r="EF54" s="824">
        <f t="shared" si="23"/>
        <v>0</v>
      </c>
      <c r="EG54" s="824">
        <f t="shared" si="23"/>
        <v>0</v>
      </c>
      <c r="EH54" s="824">
        <f t="shared" si="23"/>
        <v>0</v>
      </c>
      <c r="EI54" s="824">
        <f t="shared" si="23"/>
        <v>0</v>
      </c>
      <c r="EJ54" s="824">
        <f t="shared" si="23"/>
        <v>0</v>
      </c>
      <c r="EK54" s="824">
        <f t="shared" si="23"/>
        <v>0</v>
      </c>
      <c r="EL54" s="824">
        <f t="shared" si="23"/>
        <v>0</v>
      </c>
      <c r="EM54" s="824">
        <f t="shared" si="23"/>
        <v>0</v>
      </c>
      <c r="EN54" s="824">
        <f t="shared" si="23"/>
        <v>0</v>
      </c>
      <c r="EO54" s="824">
        <f t="shared" si="23"/>
        <v>0</v>
      </c>
      <c r="EP54" s="824">
        <f t="shared" si="23"/>
        <v>0</v>
      </c>
      <c r="EQ54" s="824">
        <f t="shared" si="23"/>
        <v>0</v>
      </c>
      <c r="ER54" s="824">
        <f t="shared" si="23"/>
        <v>0</v>
      </c>
      <c r="ES54" s="824">
        <f t="shared" si="23"/>
        <v>0</v>
      </c>
      <c r="ET54" s="824">
        <f t="shared" si="23"/>
        <v>0</v>
      </c>
      <c r="EU54" s="824">
        <f t="shared" si="23"/>
        <v>0</v>
      </c>
      <c r="EV54" s="824">
        <f t="shared" si="23"/>
        <v>0</v>
      </c>
      <c r="EW54" s="824">
        <f t="shared" si="23"/>
        <v>0</v>
      </c>
      <c r="EX54" s="824">
        <f t="shared" si="23"/>
        <v>0</v>
      </c>
      <c r="EY54" s="824">
        <f t="shared" si="23"/>
        <v>0</v>
      </c>
      <c r="EZ54" s="824">
        <f t="shared" si="23"/>
        <v>0</v>
      </c>
      <c r="FA54" s="824">
        <f t="shared" si="23"/>
        <v>0</v>
      </c>
      <c r="FB54" s="824">
        <f t="shared" si="23"/>
        <v>0</v>
      </c>
      <c r="FC54" s="824">
        <f t="shared" si="23"/>
        <v>0</v>
      </c>
      <c r="FD54" s="824">
        <f t="shared" si="23"/>
        <v>0</v>
      </c>
      <c r="FE54" s="824">
        <f t="shared" si="23"/>
        <v>0</v>
      </c>
      <c r="FF54" s="824">
        <f t="shared" si="23"/>
        <v>0</v>
      </c>
      <c r="FG54" s="824">
        <f t="shared" si="23"/>
        <v>0</v>
      </c>
      <c r="FH54" s="824">
        <f t="shared" si="23"/>
        <v>0</v>
      </c>
      <c r="FI54" s="824">
        <f t="shared" si="23"/>
        <v>0</v>
      </c>
      <c r="FJ54" s="824">
        <f t="shared" si="23"/>
        <v>0</v>
      </c>
      <c r="FK54" s="824">
        <f t="shared" si="23"/>
        <v>0</v>
      </c>
      <c r="FL54" s="824">
        <f t="shared" si="23"/>
        <v>0</v>
      </c>
      <c r="FM54" s="824">
        <f t="shared" si="23"/>
        <v>0</v>
      </c>
      <c r="FN54" s="824">
        <f t="shared" si="23"/>
        <v>0</v>
      </c>
      <c r="FO54" s="824">
        <f t="shared" si="23"/>
        <v>0</v>
      </c>
      <c r="FP54" s="824">
        <f t="shared" si="23"/>
        <v>0</v>
      </c>
      <c r="FQ54" s="824">
        <f t="shared" si="23"/>
        <v>0</v>
      </c>
      <c r="FR54" s="824">
        <f t="shared" si="23"/>
        <v>0</v>
      </c>
      <c r="FS54" s="824">
        <f t="shared" si="23"/>
        <v>0</v>
      </c>
      <c r="FT54" s="824">
        <f t="shared" si="23"/>
        <v>0</v>
      </c>
      <c r="FU54" s="824">
        <f t="shared" si="23"/>
        <v>0</v>
      </c>
      <c r="FV54" s="824">
        <f t="shared" si="23"/>
        <v>0</v>
      </c>
      <c r="FW54" s="824">
        <f t="shared" si="23"/>
        <v>0</v>
      </c>
      <c r="FX54" s="824">
        <f t="shared" si="23"/>
        <v>0</v>
      </c>
      <c r="FY54" s="824">
        <f t="shared" si="23"/>
        <v>0</v>
      </c>
      <c r="FZ54" s="824">
        <f t="shared" si="23"/>
        <v>0</v>
      </c>
      <c r="GA54" s="824">
        <f t="shared" si="23"/>
        <v>0</v>
      </c>
      <c r="GB54" s="824">
        <f t="shared" si="23"/>
        <v>0</v>
      </c>
      <c r="GC54" s="824">
        <f t="shared" si="23"/>
        <v>0</v>
      </c>
      <c r="GD54" s="824">
        <f t="shared" si="23"/>
        <v>0</v>
      </c>
      <c r="GE54" s="824">
        <f t="shared" si="23"/>
        <v>0</v>
      </c>
      <c r="GF54" s="824">
        <f t="shared" si="23"/>
        <v>0</v>
      </c>
      <c r="GG54" s="824">
        <f t="shared" si="23"/>
        <v>0</v>
      </c>
      <c r="GH54" s="824">
        <f t="shared" si="23"/>
        <v>0</v>
      </c>
      <c r="GI54" s="824">
        <f t="shared" si="23"/>
        <v>0</v>
      </c>
      <c r="GJ54" s="824">
        <f t="shared" si="23"/>
        <v>0</v>
      </c>
      <c r="GK54" s="824">
        <f t="shared" si="23"/>
        <v>0</v>
      </c>
      <c r="GL54" s="824">
        <f t="shared" si="23"/>
        <v>0</v>
      </c>
      <c r="GM54" s="824">
        <f t="shared" si="23"/>
        <v>0</v>
      </c>
      <c r="GN54" s="824">
        <f t="shared" si="23"/>
        <v>0</v>
      </c>
      <c r="GO54" s="824">
        <f t="shared" si="23"/>
        <v>0</v>
      </c>
      <c r="GP54" s="824">
        <f t="shared" si="23"/>
        <v>0</v>
      </c>
      <c r="GQ54" s="824">
        <f t="shared" ref="GQ54:IV54" si="24">SUM(GQ55:GQ60)</f>
        <v>0</v>
      </c>
      <c r="GR54" s="824">
        <f t="shared" si="24"/>
        <v>0</v>
      </c>
      <c r="GS54" s="824">
        <f t="shared" si="24"/>
        <v>0</v>
      </c>
      <c r="GT54" s="824">
        <f t="shared" si="24"/>
        <v>0</v>
      </c>
      <c r="GU54" s="824">
        <f t="shared" si="24"/>
        <v>0</v>
      </c>
      <c r="GV54" s="824">
        <f t="shared" si="24"/>
        <v>0</v>
      </c>
      <c r="GW54" s="824">
        <f t="shared" si="24"/>
        <v>0</v>
      </c>
      <c r="GX54" s="824">
        <f t="shared" si="24"/>
        <v>0</v>
      </c>
      <c r="GY54" s="824">
        <f t="shared" si="24"/>
        <v>0</v>
      </c>
      <c r="GZ54" s="824">
        <f t="shared" si="24"/>
        <v>0</v>
      </c>
      <c r="HA54" s="824">
        <f t="shared" si="24"/>
        <v>0</v>
      </c>
      <c r="HB54" s="824">
        <f t="shared" si="24"/>
        <v>0</v>
      </c>
      <c r="HC54" s="824">
        <f t="shared" si="24"/>
        <v>0</v>
      </c>
      <c r="HD54" s="824">
        <f t="shared" si="24"/>
        <v>0</v>
      </c>
      <c r="HE54" s="824">
        <f t="shared" si="24"/>
        <v>0</v>
      </c>
      <c r="HF54" s="824">
        <f t="shared" si="24"/>
        <v>0</v>
      </c>
      <c r="HG54" s="824">
        <f t="shared" si="24"/>
        <v>0</v>
      </c>
      <c r="HH54" s="824">
        <f t="shared" si="24"/>
        <v>0</v>
      </c>
      <c r="HI54" s="824">
        <f t="shared" si="24"/>
        <v>0</v>
      </c>
      <c r="HJ54" s="824">
        <f t="shared" si="24"/>
        <v>0</v>
      </c>
      <c r="HK54" s="824">
        <f t="shared" si="24"/>
        <v>0</v>
      </c>
      <c r="HL54" s="824">
        <f t="shared" si="24"/>
        <v>0</v>
      </c>
      <c r="HM54" s="824">
        <f t="shared" si="24"/>
        <v>0</v>
      </c>
      <c r="HN54" s="824">
        <f t="shared" si="24"/>
        <v>0</v>
      </c>
      <c r="HO54" s="824">
        <f t="shared" si="24"/>
        <v>0</v>
      </c>
      <c r="HP54" s="824">
        <f t="shared" si="24"/>
        <v>0</v>
      </c>
      <c r="HQ54" s="824">
        <f t="shared" si="24"/>
        <v>0</v>
      </c>
      <c r="HR54" s="824">
        <f t="shared" si="24"/>
        <v>0</v>
      </c>
      <c r="HS54" s="824">
        <f t="shared" si="24"/>
        <v>0</v>
      </c>
      <c r="HT54" s="824">
        <f t="shared" si="24"/>
        <v>0</v>
      </c>
      <c r="HU54" s="824">
        <f t="shared" si="24"/>
        <v>0</v>
      </c>
      <c r="HV54" s="824">
        <f t="shared" si="24"/>
        <v>0</v>
      </c>
      <c r="HW54" s="824">
        <f t="shared" si="24"/>
        <v>0</v>
      </c>
      <c r="HX54" s="824">
        <f t="shared" si="24"/>
        <v>0</v>
      </c>
      <c r="HY54" s="824">
        <f t="shared" si="24"/>
        <v>0</v>
      </c>
      <c r="HZ54" s="824">
        <f t="shared" si="24"/>
        <v>0</v>
      </c>
      <c r="IA54" s="824">
        <f t="shared" si="24"/>
        <v>0</v>
      </c>
      <c r="IB54" s="824">
        <f t="shared" si="24"/>
        <v>0</v>
      </c>
      <c r="IC54" s="824">
        <f t="shared" si="24"/>
        <v>0</v>
      </c>
      <c r="ID54" s="824">
        <f t="shared" si="24"/>
        <v>0</v>
      </c>
      <c r="IE54" s="824">
        <f t="shared" si="24"/>
        <v>0</v>
      </c>
      <c r="IF54" s="824">
        <f t="shared" si="24"/>
        <v>0</v>
      </c>
      <c r="IG54" s="824">
        <f t="shared" si="24"/>
        <v>0</v>
      </c>
      <c r="IH54" s="824">
        <f t="shared" si="24"/>
        <v>0</v>
      </c>
      <c r="II54" s="824">
        <f t="shared" si="24"/>
        <v>0</v>
      </c>
      <c r="IJ54" s="824">
        <f t="shared" si="24"/>
        <v>0</v>
      </c>
      <c r="IK54" s="824">
        <f t="shared" si="24"/>
        <v>0</v>
      </c>
      <c r="IL54" s="824">
        <f t="shared" si="24"/>
        <v>0</v>
      </c>
      <c r="IM54" s="824">
        <f t="shared" si="24"/>
        <v>0</v>
      </c>
      <c r="IN54" s="824">
        <f t="shared" si="24"/>
        <v>0</v>
      </c>
      <c r="IO54" s="824">
        <f t="shared" si="24"/>
        <v>0</v>
      </c>
      <c r="IP54" s="824">
        <f t="shared" si="24"/>
        <v>0</v>
      </c>
      <c r="IQ54" s="824">
        <f t="shared" si="24"/>
        <v>0</v>
      </c>
      <c r="IR54" s="824">
        <f t="shared" si="24"/>
        <v>0</v>
      </c>
      <c r="IS54" s="824">
        <f t="shared" si="24"/>
        <v>0</v>
      </c>
      <c r="IT54" s="824">
        <f t="shared" si="24"/>
        <v>0</v>
      </c>
      <c r="IU54" s="824">
        <f t="shared" si="24"/>
        <v>0</v>
      </c>
      <c r="IV54" s="824">
        <f t="shared" si="24"/>
        <v>0</v>
      </c>
    </row>
    <row r="55" spans="1:256" x14ac:dyDescent="0.25">
      <c r="A55" s="506"/>
      <c r="B55" s="119" t="s">
        <v>505</v>
      </c>
      <c r="C55" s="633">
        <f>'Table 2D - Coinsurance'!C35</f>
        <v>0</v>
      </c>
      <c r="D55" s="823">
        <v>0</v>
      </c>
      <c r="E55" s="633">
        <f t="shared" ref="E55:E60" si="25">D55*MAX(0,C55)</f>
        <v>0</v>
      </c>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473"/>
      <c r="AQ55" s="473"/>
      <c r="AR55" s="473"/>
      <c r="AS55" s="473"/>
      <c r="AT55" s="473"/>
      <c r="AU55" s="473"/>
      <c r="AV55" s="473"/>
      <c r="AW55" s="473"/>
      <c r="AX55" s="473"/>
      <c r="AY55" s="473"/>
      <c r="AZ55" s="473"/>
      <c r="BA55" s="473"/>
      <c r="BB55" s="473"/>
      <c r="BC55" s="473"/>
      <c r="BD55" s="473"/>
      <c r="BE55" s="473"/>
      <c r="BF55" s="473"/>
      <c r="BG55" s="473"/>
      <c r="BH55" s="473"/>
      <c r="BI55" s="473"/>
      <c r="BJ55" s="473"/>
      <c r="BK55" s="473"/>
      <c r="BL55" s="473"/>
      <c r="BM55" s="473"/>
      <c r="BN55" s="473"/>
      <c r="BO55" s="473"/>
      <c r="BP55" s="473"/>
      <c r="BQ55" s="473"/>
      <c r="BR55" s="473"/>
      <c r="BS55" s="473"/>
      <c r="BT55" s="473"/>
      <c r="BU55" s="473"/>
      <c r="BV55" s="473"/>
      <c r="BW55" s="473"/>
      <c r="BX55" s="473"/>
      <c r="BY55" s="473"/>
      <c r="BZ55" s="473"/>
      <c r="CA55" s="473"/>
      <c r="CB55" s="473"/>
      <c r="CC55" s="473"/>
      <c r="CD55" s="473"/>
      <c r="CE55" s="473"/>
      <c r="CF55" s="473"/>
      <c r="CG55" s="473"/>
      <c r="CH55" s="473"/>
      <c r="CI55" s="473"/>
      <c r="CJ55" s="473"/>
      <c r="CK55" s="473"/>
      <c r="CL55" s="473"/>
      <c r="CM55" s="473"/>
      <c r="CN55" s="473"/>
      <c r="CO55" s="473"/>
      <c r="CP55" s="473"/>
      <c r="CQ55" s="473"/>
      <c r="CR55" s="473"/>
      <c r="CS55" s="473"/>
      <c r="CT55" s="473"/>
      <c r="CU55" s="473"/>
      <c r="CV55" s="473"/>
      <c r="CW55" s="473"/>
      <c r="CX55" s="473"/>
      <c r="CY55" s="473"/>
      <c r="CZ55" s="473"/>
      <c r="DA55" s="473"/>
      <c r="DB55" s="473"/>
      <c r="DC55" s="473"/>
      <c r="DD55" s="473"/>
      <c r="DE55" s="473"/>
      <c r="DF55" s="473"/>
      <c r="DG55" s="473"/>
      <c r="DH55" s="473"/>
      <c r="DI55" s="473"/>
      <c r="DJ55" s="473"/>
      <c r="DK55" s="473"/>
      <c r="DL55" s="473"/>
      <c r="DM55" s="473"/>
      <c r="DN55" s="473"/>
      <c r="DO55" s="473"/>
      <c r="DP55" s="473"/>
      <c r="DQ55" s="473"/>
      <c r="DR55" s="473"/>
      <c r="DS55" s="473"/>
      <c r="DT55" s="473"/>
      <c r="DU55" s="473"/>
      <c r="DV55" s="473"/>
      <c r="DW55" s="473"/>
      <c r="DX55" s="473"/>
      <c r="DY55" s="473"/>
      <c r="DZ55" s="473"/>
      <c r="EA55" s="473"/>
      <c r="EB55" s="473"/>
      <c r="EC55" s="473"/>
      <c r="ED55" s="473"/>
      <c r="EE55" s="473"/>
      <c r="EF55" s="473"/>
      <c r="EG55" s="473"/>
      <c r="EH55" s="473"/>
      <c r="EI55" s="473"/>
      <c r="EJ55" s="473"/>
      <c r="EK55" s="473"/>
      <c r="EL55" s="473"/>
      <c r="EM55" s="473"/>
      <c r="EN55" s="473"/>
      <c r="EO55" s="473"/>
      <c r="EP55" s="473"/>
      <c r="EQ55" s="473"/>
      <c r="ER55" s="473"/>
      <c r="ES55" s="473"/>
      <c r="ET55" s="473"/>
      <c r="EU55" s="473"/>
      <c r="EV55" s="473"/>
      <c r="EW55" s="473"/>
      <c r="EX55" s="473"/>
      <c r="EY55" s="473"/>
      <c r="EZ55" s="473"/>
      <c r="FA55" s="473"/>
      <c r="FB55" s="473"/>
      <c r="FC55" s="473"/>
      <c r="FD55" s="473"/>
      <c r="FE55" s="473"/>
      <c r="FF55" s="473"/>
      <c r="FG55" s="473"/>
      <c r="FH55" s="473"/>
      <c r="FI55" s="473"/>
      <c r="FJ55" s="473"/>
      <c r="FK55" s="473"/>
      <c r="FL55" s="473"/>
      <c r="FM55" s="473"/>
      <c r="FN55" s="473"/>
      <c r="FO55" s="473"/>
      <c r="FP55" s="473"/>
      <c r="FQ55" s="473"/>
      <c r="FR55" s="473"/>
      <c r="FS55" s="473"/>
      <c r="FT55" s="473"/>
      <c r="FU55" s="473"/>
      <c r="FV55" s="473"/>
      <c r="FW55" s="473"/>
      <c r="FX55" s="473"/>
      <c r="FY55" s="473"/>
      <c r="FZ55" s="473"/>
      <c r="GA55" s="473"/>
      <c r="GB55" s="473"/>
      <c r="GC55" s="473"/>
      <c r="GD55" s="473"/>
      <c r="GE55" s="473"/>
      <c r="GF55" s="473"/>
      <c r="GG55" s="473"/>
      <c r="GH55" s="473"/>
      <c r="GI55" s="473"/>
      <c r="GJ55" s="473"/>
      <c r="GK55" s="473"/>
      <c r="GL55" s="473"/>
      <c r="GM55" s="473"/>
      <c r="GN55" s="473"/>
      <c r="GO55" s="473"/>
      <c r="GP55" s="473"/>
      <c r="GQ55" s="473"/>
      <c r="GR55" s="473"/>
      <c r="GS55" s="473"/>
      <c r="GT55" s="473"/>
      <c r="GU55" s="473"/>
      <c r="GV55" s="473"/>
      <c r="GW55" s="473"/>
      <c r="GX55" s="473"/>
      <c r="GY55" s="473"/>
      <c r="GZ55" s="473"/>
      <c r="HA55" s="473"/>
      <c r="HB55" s="473"/>
      <c r="HC55" s="473"/>
      <c r="HD55" s="473"/>
      <c r="HE55" s="473"/>
      <c r="HF55" s="473"/>
      <c r="HG55" s="473"/>
      <c r="HH55" s="473"/>
      <c r="HI55" s="473"/>
      <c r="HJ55" s="473"/>
      <c r="HK55" s="473"/>
      <c r="HL55" s="473"/>
      <c r="HM55" s="473"/>
      <c r="HN55" s="473"/>
      <c r="HO55" s="473"/>
      <c r="HP55" s="473"/>
      <c r="HQ55" s="473"/>
      <c r="HR55" s="473"/>
      <c r="HS55" s="473"/>
      <c r="HT55" s="473"/>
      <c r="HU55" s="473"/>
      <c r="HV55" s="473"/>
      <c r="HW55" s="473"/>
      <c r="HX55" s="473"/>
      <c r="HY55" s="473"/>
      <c r="HZ55" s="473"/>
      <c r="IA55" s="473"/>
      <c r="IB55" s="473"/>
      <c r="IC55" s="473"/>
      <c r="ID55" s="473"/>
      <c r="IE55" s="473"/>
      <c r="IF55" s="473"/>
      <c r="IG55" s="473"/>
      <c r="IH55" s="473"/>
      <c r="II55" s="473"/>
      <c r="IJ55" s="473"/>
      <c r="IK55" s="473"/>
      <c r="IL55" s="473"/>
      <c r="IM55" s="473"/>
      <c r="IN55" s="473"/>
      <c r="IO55" s="473"/>
      <c r="IP55" s="473"/>
      <c r="IQ55" s="473"/>
      <c r="IR55" s="473"/>
      <c r="IS55" s="473"/>
      <c r="IT55" s="473"/>
      <c r="IU55" s="473"/>
      <c r="IV55" s="473"/>
    </row>
    <row r="56" spans="1:256" x14ac:dyDescent="0.25">
      <c r="A56" s="506"/>
      <c r="B56" s="119" t="s">
        <v>226</v>
      </c>
      <c r="C56" s="633">
        <f>'Table 2D - Coinsurance'!C36</f>
        <v>0</v>
      </c>
      <c r="D56" s="823">
        <v>1.6E-2</v>
      </c>
      <c r="E56" s="633">
        <f t="shared" si="25"/>
        <v>0</v>
      </c>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3"/>
      <c r="BZ56" s="473"/>
      <c r="CA56" s="473"/>
      <c r="CB56" s="473"/>
      <c r="CC56" s="473"/>
      <c r="CD56" s="473"/>
      <c r="CE56" s="473"/>
      <c r="CF56" s="473"/>
      <c r="CG56" s="473"/>
      <c r="CH56" s="473"/>
      <c r="CI56" s="473"/>
      <c r="CJ56" s="473"/>
      <c r="CK56" s="473"/>
      <c r="CL56" s="473"/>
      <c r="CM56" s="473"/>
      <c r="CN56" s="473"/>
      <c r="CO56" s="473"/>
      <c r="CP56" s="473"/>
      <c r="CQ56" s="473"/>
      <c r="CR56" s="473"/>
      <c r="CS56" s="473"/>
      <c r="CT56" s="473"/>
      <c r="CU56" s="473"/>
      <c r="CV56" s="473"/>
      <c r="CW56" s="473"/>
      <c r="CX56" s="473"/>
      <c r="CY56" s="473"/>
      <c r="CZ56" s="473"/>
      <c r="DA56" s="473"/>
      <c r="DB56" s="473"/>
      <c r="DC56" s="473"/>
      <c r="DD56" s="473"/>
      <c r="DE56" s="473"/>
      <c r="DF56" s="473"/>
      <c r="DG56" s="473"/>
      <c r="DH56" s="473"/>
      <c r="DI56" s="473"/>
      <c r="DJ56" s="473"/>
      <c r="DK56" s="473"/>
      <c r="DL56" s="473"/>
      <c r="DM56" s="473"/>
      <c r="DN56" s="473"/>
      <c r="DO56" s="473"/>
      <c r="DP56" s="473"/>
      <c r="DQ56" s="473"/>
      <c r="DR56" s="473"/>
      <c r="DS56" s="473"/>
      <c r="DT56" s="473"/>
      <c r="DU56" s="473"/>
      <c r="DV56" s="473"/>
      <c r="DW56" s="473"/>
      <c r="DX56" s="473"/>
      <c r="DY56" s="473"/>
      <c r="DZ56" s="473"/>
      <c r="EA56" s="473"/>
      <c r="EB56" s="473"/>
      <c r="EC56" s="473"/>
      <c r="ED56" s="473"/>
      <c r="EE56" s="473"/>
      <c r="EF56" s="473"/>
      <c r="EG56" s="473"/>
      <c r="EH56" s="473"/>
      <c r="EI56" s="473"/>
      <c r="EJ56" s="473"/>
      <c r="EK56" s="473"/>
      <c r="EL56" s="473"/>
      <c r="EM56" s="473"/>
      <c r="EN56" s="473"/>
      <c r="EO56" s="473"/>
      <c r="EP56" s="473"/>
      <c r="EQ56" s="473"/>
      <c r="ER56" s="473"/>
      <c r="ES56" s="473"/>
      <c r="ET56" s="473"/>
      <c r="EU56" s="473"/>
      <c r="EV56" s="473"/>
      <c r="EW56" s="473"/>
      <c r="EX56" s="473"/>
      <c r="EY56" s="473"/>
      <c r="EZ56" s="473"/>
      <c r="FA56" s="473"/>
      <c r="FB56" s="473"/>
      <c r="FC56" s="473"/>
      <c r="FD56" s="473"/>
      <c r="FE56" s="473"/>
      <c r="FF56" s="473"/>
      <c r="FG56" s="473"/>
      <c r="FH56" s="473"/>
      <c r="FI56" s="473"/>
      <c r="FJ56" s="473"/>
      <c r="FK56" s="473"/>
      <c r="FL56" s="473"/>
      <c r="FM56" s="473"/>
      <c r="FN56" s="473"/>
      <c r="FO56" s="473"/>
      <c r="FP56" s="473"/>
      <c r="FQ56" s="473"/>
      <c r="FR56" s="473"/>
      <c r="FS56" s="473"/>
      <c r="FT56" s="473"/>
      <c r="FU56" s="473"/>
      <c r="FV56" s="473"/>
      <c r="FW56" s="473"/>
      <c r="FX56" s="473"/>
      <c r="FY56" s="473"/>
      <c r="FZ56" s="473"/>
      <c r="GA56" s="473"/>
      <c r="GB56" s="473"/>
      <c r="GC56" s="473"/>
      <c r="GD56" s="473"/>
      <c r="GE56" s="473"/>
      <c r="GF56" s="473"/>
      <c r="GG56" s="473"/>
      <c r="GH56" s="473"/>
      <c r="GI56" s="473"/>
      <c r="GJ56" s="473"/>
      <c r="GK56" s="473"/>
      <c r="GL56" s="473"/>
      <c r="GM56" s="473"/>
      <c r="GN56" s="473"/>
      <c r="GO56" s="473"/>
      <c r="GP56" s="473"/>
      <c r="GQ56" s="473"/>
      <c r="GR56" s="473"/>
      <c r="GS56" s="473"/>
      <c r="GT56" s="473"/>
      <c r="GU56" s="473"/>
      <c r="GV56" s="473"/>
      <c r="GW56" s="473"/>
      <c r="GX56" s="473"/>
      <c r="GY56" s="473"/>
      <c r="GZ56" s="473"/>
      <c r="HA56" s="473"/>
      <c r="HB56" s="473"/>
      <c r="HC56" s="473"/>
      <c r="HD56" s="473"/>
      <c r="HE56" s="473"/>
      <c r="HF56" s="473"/>
      <c r="HG56" s="473"/>
      <c r="HH56" s="473"/>
      <c r="HI56" s="473"/>
      <c r="HJ56" s="473"/>
      <c r="HK56" s="473"/>
      <c r="HL56" s="473"/>
      <c r="HM56" s="473"/>
      <c r="HN56" s="473"/>
      <c r="HO56" s="473"/>
      <c r="HP56" s="473"/>
      <c r="HQ56" s="473"/>
      <c r="HR56" s="473"/>
      <c r="HS56" s="473"/>
      <c r="HT56" s="473"/>
      <c r="HU56" s="473"/>
      <c r="HV56" s="473"/>
      <c r="HW56" s="473"/>
      <c r="HX56" s="473"/>
      <c r="HY56" s="473"/>
      <c r="HZ56" s="473"/>
      <c r="IA56" s="473"/>
      <c r="IB56" s="473"/>
      <c r="IC56" s="473"/>
      <c r="ID56" s="473"/>
      <c r="IE56" s="473"/>
      <c r="IF56" s="473"/>
      <c r="IG56" s="473"/>
      <c r="IH56" s="473"/>
      <c r="II56" s="473"/>
      <c r="IJ56" s="473"/>
      <c r="IK56" s="473"/>
      <c r="IL56" s="473"/>
      <c r="IM56" s="473"/>
      <c r="IN56" s="473"/>
      <c r="IO56" s="473"/>
      <c r="IP56" s="473"/>
      <c r="IQ56" s="473"/>
      <c r="IR56" s="473"/>
      <c r="IS56" s="473"/>
      <c r="IT56" s="473"/>
      <c r="IU56" s="473"/>
      <c r="IV56" s="473"/>
    </row>
    <row r="57" spans="1:256" x14ac:dyDescent="0.25">
      <c r="A57" s="506"/>
      <c r="B57" s="119" t="s">
        <v>208</v>
      </c>
      <c r="C57" s="633">
        <f>'Table 2D - Coinsurance'!C37</f>
        <v>0</v>
      </c>
      <c r="D57" s="823">
        <v>0.04</v>
      </c>
      <c r="E57" s="633">
        <f t="shared" si="25"/>
        <v>0</v>
      </c>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3"/>
      <c r="BZ57" s="473"/>
      <c r="CA57" s="473"/>
      <c r="CB57" s="473"/>
      <c r="CC57" s="473"/>
      <c r="CD57" s="473"/>
      <c r="CE57" s="473"/>
      <c r="CF57" s="473"/>
      <c r="CG57" s="473"/>
      <c r="CH57" s="473"/>
      <c r="CI57" s="473"/>
      <c r="CJ57" s="473"/>
      <c r="CK57" s="473"/>
      <c r="CL57" s="473"/>
      <c r="CM57" s="473"/>
      <c r="CN57" s="473"/>
      <c r="CO57" s="473"/>
      <c r="CP57" s="473"/>
      <c r="CQ57" s="473"/>
      <c r="CR57" s="473"/>
      <c r="CS57" s="473"/>
      <c r="CT57" s="473"/>
      <c r="CU57" s="473"/>
      <c r="CV57" s="473"/>
      <c r="CW57" s="473"/>
      <c r="CX57" s="473"/>
      <c r="CY57" s="473"/>
      <c r="CZ57" s="473"/>
      <c r="DA57" s="473"/>
      <c r="DB57" s="473"/>
      <c r="DC57" s="473"/>
      <c r="DD57" s="473"/>
      <c r="DE57" s="473"/>
      <c r="DF57" s="473"/>
      <c r="DG57" s="473"/>
      <c r="DH57" s="473"/>
      <c r="DI57" s="473"/>
      <c r="DJ57" s="473"/>
      <c r="DK57" s="473"/>
      <c r="DL57" s="473"/>
      <c r="DM57" s="473"/>
      <c r="DN57" s="473"/>
      <c r="DO57" s="473"/>
      <c r="DP57" s="473"/>
      <c r="DQ57" s="473"/>
      <c r="DR57" s="473"/>
      <c r="DS57" s="473"/>
      <c r="DT57" s="473"/>
      <c r="DU57" s="473"/>
      <c r="DV57" s="473"/>
      <c r="DW57" s="473"/>
      <c r="DX57" s="473"/>
      <c r="DY57" s="473"/>
      <c r="DZ57" s="473"/>
      <c r="EA57" s="473"/>
      <c r="EB57" s="473"/>
      <c r="EC57" s="473"/>
      <c r="ED57" s="473"/>
      <c r="EE57" s="473"/>
      <c r="EF57" s="473"/>
      <c r="EG57" s="473"/>
      <c r="EH57" s="473"/>
      <c r="EI57" s="473"/>
      <c r="EJ57" s="473"/>
      <c r="EK57" s="473"/>
      <c r="EL57" s="473"/>
      <c r="EM57" s="473"/>
      <c r="EN57" s="473"/>
      <c r="EO57" s="473"/>
      <c r="EP57" s="473"/>
      <c r="EQ57" s="473"/>
      <c r="ER57" s="473"/>
      <c r="ES57" s="473"/>
      <c r="ET57" s="473"/>
      <c r="EU57" s="473"/>
      <c r="EV57" s="473"/>
      <c r="EW57" s="473"/>
      <c r="EX57" s="473"/>
      <c r="EY57" s="473"/>
      <c r="EZ57" s="473"/>
      <c r="FA57" s="473"/>
      <c r="FB57" s="473"/>
      <c r="FC57" s="473"/>
      <c r="FD57" s="473"/>
      <c r="FE57" s="473"/>
      <c r="FF57" s="473"/>
      <c r="FG57" s="473"/>
      <c r="FH57" s="473"/>
      <c r="FI57" s="473"/>
      <c r="FJ57" s="473"/>
      <c r="FK57" s="473"/>
      <c r="FL57" s="473"/>
      <c r="FM57" s="473"/>
      <c r="FN57" s="473"/>
      <c r="FO57" s="473"/>
      <c r="FP57" s="473"/>
      <c r="FQ57" s="473"/>
      <c r="FR57" s="473"/>
      <c r="FS57" s="473"/>
      <c r="FT57" s="473"/>
      <c r="FU57" s="473"/>
      <c r="FV57" s="473"/>
      <c r="FW57" s="473"/>
      <c r="FX57" s="473"/>
      <c r="FY57" s="473"/>
      <c r="FZ57" s="473"/>
      <c r="GA57" s="473"/>
      <c r="GB57" s="473"/>
      <c r="GC57" s="473"/>
      <c r="GD57" s="473"/>
      <c r="GE57" s="473"/>
      <c r="GF57" s="473"/>
      <c r="GG57" s="473"/>
      <c r="GH57" s="473"/>
      <c r="GI57" s="473"/>
      <c r="GJ57" s="473"/>
      <c r="GK57" s="473"/>
      <c r="GL57" s="473"/>
      <c r="GM57" s="473"/>
      <c r="GN57" s="473"/>
      <c r="GO57" s="473"/>
      <c r="GP57" s="473"/>
      <c r="GQ57" s="473"/>
      <c r="GR57" s="473"/>
      <c r="GS57" s="473"/>
      <c r="GT57" s="473"/>
      <c r="GU57" s="473"/>
      <c r="GV57" s="473"/>
      <c r="GW57" s="473"/>
      <c r="GX57" s="473"/>
      <c r="GY57" s="473"/>
      <c r="GZ57" s="473"/>
      <c r="HA57" s="473"/>
      <c r="HB57" s="473"/>
      <c r="HC57" s="473"/>
      <c r="HD57" s="473"/>
      <c r="HE57" s="473"/>
      <c r="HF57" s="473"/>
      <c r="HG57" s="473"/>
      <c r="HH57" s="473"/>
      <c r="HI57" s="473"/>
      <c r="HJ57" s="473"/>
      <c r="HK57" s="473"/>
      <c r="HL57" s="473"/>
      <c r="HM57" s="473"/>
      <c r="HN57" s="473"/>
      <c r="HO57" s="473"/>
      <c r="HP57" s="473"/>
      <c r="HQ57" s="473"/>
      <c r="HR57" s="473"/>
      <c r="HS57" s="473"/>
      <c r="HT57" s="473"/>
      <c r="HU57" s="473"/>
      <c r="HV57" s="473"/>
      <c r="HW57" s="473"/>
      <c r="HX57" s="473"/>
      <c r="HY57" s="473"/>
      <c r="HZ57" s="473"/>
      <c r="IA57" s="473"/>
      <c r="IB57" s="473"/>
      <c r="IC57" s="473"/>
      <c r="ID57" s="473"/>
      <c r="IE57" s="473"/>
      <c r="IF57" s="473"/>
      <c r="IG57" s="473"/>
      <c r="IH57" s="473"/>
      <c r="II57" s="473"/>
      <c r="IJ57" s="473"/>
      <c r="IK57" s="473"/>
      <c r="IL57" s="473"/>
      <c r="IM57" s="473"/>
      <c r="IN57" s="473"/>
      <c r="IO57" s="473"/>
      <c r="IP57" s="473"/>
      <c r="IQ57" s="473"/>
      <c r="IR57" s="473"/>
      <c r="IS57" s="473"/>
      <c r="IT57" s="473"/>
      <c r="IU57" s="473"/>
      <c r="IV57" s="473"/>
    </row>
    <row r="58" spans="1:256" x14ac:dyDescent="0.25">
      <c r="A58" s="506"/>
      <c r="B58" s="18" t="s">
        <v>209</v>
      </c>
      <c r="C58" s="633">
        <f>'Table 2D - Coinsurance'!C38</f>
        <v>0</v>
      </c>
      <c r="D58" s="823">
        <v>0.08</v>
      </c>
      <c r="E58" s="633">
        <f t="shared" si="25"/>
        <v>0</v>
      </c>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473"/>
      <c r="AX58" s="473"/>
      <c r="AY58" s="473"/>
      <c r="AZ58" s="473"/>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3"/>
      <c r="BZ58" s="473"/>
      <c r="CA58" s="473"/>
      <c r="CB58" s="473"/>
      <c r="CC58" s="473"/>
      <c r="CD58" s="473"/>
      <c r="CE58" s="473"/>
      <c r="CF58" s="473"/>
      <c r="CG58" s="473"/>
      <c r="CH58" s="473"/>
      <c r="CI58" s="473"/>
      <c r="CJ58" s="473"/>
      <c r="CK58" s="473"/>
      <c r="CL58" s="473"/>
      <c r="CM58" s="473"/>
      <c r="CN58" s="473"/>
      <c r="CO58" s="473"/>
      <c r="CP58" s="473"/>
      <c r="CQ58" s="473"/>
      <c r="CR58" s="473"/>
      <c r="CS58" s="473"/>
      <c r="CT58" s="473"/>
      <c r="CU58" s="473"/>
      <c r="CV58" s="473"/>
      <c r="CW58" s="473"/>
      <c r="CX58" s="473"/>
      <c r="CY58" s="473"/>
      <c r="CZ58" s="473"/>
      <c r="DA58" s="473"/>
      <c r="DB58" s="473"/>
      <c r="DC58" s="473"/>
      <c r="DD58" s="473"/>
      <c r="DE58" s="473"/>
      <c r="DF58" s="473"/>
      <c r="DG58" s="473"/>
      <c r="DH58" s="473"/>
      <c r="DI58" s="473"/>
      <c r="DJ58" s="473"/>
      <c r="DK58" s="473"/>
      <c r="DL58" s="473"/>
      <c r="DM58" s="473"/>
      <c r="DN58" s="473"/>
      <c r="DO58" s="473"/>
      <c r="DP58" s="473"/>
      <c r="DQ58" s="473"/>
      <c r="DR58" s="473"/>
      <c r="DS58" s="473"/>
      <c r="DT58" s="473"/>
      <c r="DU58" s="473"/>
      <c r="DV58" s="473"/>
      <c r="DW58" s="473"/>
      <c r="DX58" s="473"/>
      <c r="DY58" s="473"/>
      <c r="DZ58" s="473"/>
      <c r="EA58" s="473"/>
      <c r="EB58" s="473"/>
      <c r="EC58" s="473"/>
      <c r="ED58" s="473"/>
      <c r="EE58" s="473"/>
      <c r="EF58" s="473"/>
      <c r="EG58" s="473"/>
      <c r="EH58" s="473"/>
      <c r="EI58" s="473"/>
      <c r="EJ58" s="473"/>
      <c r="EK58" s="473"/>
      <c r="EL58" s="473"/>
      <c r="EM58" s="473"/>
      <c r="EN58" s="473"/>
      <c r="EO58" s="473"/>
      <c r="EP58" s="473"/>
      <c r="EQ58" s="473"/>
      <c r="ER58" s="473"/>
      <c r="ES58" s="473"/>
      <c r="ET58" s="473"/>
      <c r="EU58" s="473"/>
      <c r="EV58" s="473"/>
      <c r="EW58" s="473"/>
      <c r="EX58" s="473"/>
      <c r="EY58" s="473"/>
      <c r="EZ58" s="473"/>
      <c r="FA58" s="473"/>
      <c r="FB58" s="473"/>
      <c r="FC58" s="473"/>
      <c r="FD58" s="473"/>
      <c r="FE58" s="473"/>
      <c r="FF58" s="473"/>
      <c r="FG58" s="473"/>
      <c r="FH58" s="473"/>
      <c r="FI58" s="473"/>
      <c r="FJ58" s="473"/>
      <c r="FK58" s="473"/>
      <c r="FL58" s="473"/>
      <c r="FM58" s="473"/>
      <c r="FN58" s="473"/>
      <c r="FO58" s="473"/>
      <c r="FP58" s="473"/>
      <c r="FQ58" s="473"/>
      <c r="FR58" s="473"/>
      <c r="FS58" s="473"/>
      <c r="FT58" s="473"/>
      <c r="FU58" s="473"/>
      <c r="FV58" s="473"/>
      <c r="FW58" s="473"/>
      <c r="FX58" s="473"/>
      <c r="FY58" s="473"/>
      <c r="FZ58" s="473"/>
      <c r="GA58" s="473"/>
      <c r="GB58" s="473"/>
      <c r="GC58" s="473"/>
      <c r="GD58" s="473"/>
      <c r="GE58" s="473"/>
      <c r="GF58" s="473"/>
      <c r="GG58" s="473"/>
      <c r="GH58" s="473"/>
      <c r="GI58" s="473"/>
      <c r="GJ58" s="473"/>
      <c r="GK58" s="473"/>
      <c r="GL58" s="473"/>
      <c r="GM58" s="473"/>
      <c r="GN58" s="473"/>
      <c r="GO58" s="473"/>
      <c r="GP58" s="473"/>
      <c r="GQ58" s="473"/>
      <c r="GR58" s="473"/>
      <c r="GS58" s="473"/>
      <c r="GT58" s="473"/>
      <c r="GU58" s="473"/>
      <c r="GV58" s="473"/>
      <c r="GW58" s="473"/>
      <c r="GX58" s="473"/>
      <c r="GY58" s="473"/>
      <c r="GZ58" s="473"/>
      <c r="HA58" s="473"/>
      <c r="HB58" s="473"/>
      <c r="HC58" s="473"/>
      <c r="HD58" s="473"/>
      <c r="HE58" s="473"/>
      <c r="HF58" s="473"/>
      <c r="HG58" s="473"/>
      <c r="HH58" s="473"/>
      <c r="HI58" s="473"/>
      <c r="HJ58" s="473"/>
      <c r="HK58" s="473"/>
      <c r="HL58" s="473"/>
      <c r="HM58" s="473"/>
      <c r="HN58" s="473"/>
      <c r="HO58" s="473"/>
      <c r="HP58" s="473"/>
      <c r="HQ58" s="473"/>
      <c r="HR58" s="473"/>
      <c r="HS58" s="473"/>
      <c r="HT58" s="473"/>
      <c r="HU58" s="473"/>
      <c r="HV58" s="473"/>
      <c r="HW58" s="473"/>
      <c r="HX58" s="473"/>
      <c r="HY58" s="473"/>
      <c r="HZ58" s="473"/>
      <c r="IA58" s="473"/>
      <c r="IB58" s="473"/>
      <c r="IC58" s="473"/>
      <c r="ID58" s="473"/>
      <c r="IE58" s="473"/>
      <c r="IF58" s="473"/>
      <c r="IG58" s="473"/>
      <c r="IH58" s="473"/>
      <c r="II58" s="473"/>
      <c r="IJ58" s="473"/>
      <c r="IK58" s="473"/>
      <c r="IL58" s="473"/>
      <c r="IM58" s="473"/>
      <c r="IN58" s="473"/>
      <c r="IO58" s="473"/>
      <c r="IP58" s="473"/>
      <c r="IQ58" s="473"/>
      <c r="IR58" s="473"/>
      <c r="IS58" s="473"/>
      <c r="IT58" s="473"/>
      <c r="IU58" s="473"/>
      <c r="IV58" s="473"/>
    </row>
    <row r="59" spans="1:256" x14ac:dyDescent="0.25">
      <c r="A59" s="506"/>
      <c r="B59" s="18" t="s">
        <v>506</v>
      </c>
      <c r="C59" s="633">
        <f>'Table 2D - Coinsurance'!C39</f>
        <v>0</v>
      </c>
      <c r="D59" s="823">
        <v>0.12</v>
      </c>
      <c r="E59" s="633">
        <f t="shared" si="25"/>
        <v>0</v>
      </c>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473"/>
      <c r="AX59" s="473"/>
      <c r="AY59" s="473"/>
      <c r="AZ59" s="473"/>
      <c r="BA59" s="473"/>
      <c r="BB59" s="473"/>
      <c r="BC59" s="473"/>
      <c r="BD59" s="473"/>
      <c r="BE59" s="473"/>
      <c r="BF59" s="473"/>
      <c r="BG59" s="473"/>
      <c r="BH59" s="473"/>
      <c r="BI59" s="473"/>
      <c r="BJ59" s="473"/>
      <c r="BK59" s="473"/>
      <c r="BL59" s="473"/>
      <c r="BM59" s="473"/>
      <c r="BN59" s="473"/>
      <c r="BO59" s="473"/>
      <c r="BP59" s="473"/>
      <c r="BQ59" s="473"/>
      <c r="BR59" s="473"/>
      <c r="BS59" s="473"/>
      <c r="BT59" s="473"/>
      <c r="BU59" s="473"/>
      <c r="BV59" s="473"/>
      <c r="BW59" s="473"/>
      <c r="BX59" s="473"/>
      <c r="BY59" s="473"/>
      <c r="BZ59" s="473"/>
      <c r="CA59" s="473"/>
      <c r="CB59" s="473"/>
      <c r="CC59" s="473"/>
      <c r="CD59" s="473"/>
      <c r="CE59" s="473"/>
      <c r="CF59" s="473"/>
      <c r="CG59" s="473"/>
      <c r="CH59" s="473"/>
      <c r="CI59" s="473"/>
      <c r="CJ59" s="473"/>
      <c r="CK59" s="473"/>
      <c r="CL59" s="473"/>
      <c r="CM59" s="473"/>
      <c r="CN59" s="473"/>
      <c r="CO59" s="473"/>
      <c r="CP59" s="473"/>
      <c r="CQ59" s="473"/>
      <c r="CR59" s="473"/>
      <c r="CS59" s="473"/>
      <c r="CT59" s="473"/>
      <c r="CU59" s="473"/>
      <c r="CV59" s="473"/>
      <c r="CW59" s="473"/>
      <c r="CX59" s="473"/>
      <c r="CY59" s="473"/>
      <c r="CZ59" s="473"/>
      <c r="DA59" s="473"/>
      <c r="DB59" s="473"/>
      <c r="DC59" s="473"/>
      <c r="DD59" s="473"/>
      <c r="DE59" s="473"/>
      <c r="DF59" s="473"/>
      <c r="DG59" s="473"/>
      <c r="DH59" s="473"/>
      <c r="DI59" s="473"/>
      <c r="DJ59" s="473"/>
      <c r="DK59" s="473"/>
      <c r="DL59" s="473"/>
      <c r="DM59" s="473"/>
      <c r="DN59" s="473"/>
      <c r="DO59" s="473"/>
      <c r="DP59" s="473"/>
      <c r="DQ59" s="473"/>
      <c r="DR59" s="473"/>
      <c r="DS59" s="473"/>
      <c r="DT59" s="473"/>
      <c r="DU59" s="473"/>
      <c r="DV59" s="473"/>
      <c r="DW59" s="473"/>
      <c r="DX59" s="473"/>
      <c r="DY59" s="473"/>
      <c r="DZ59" s="473"/>
      <c r="EA59" s="473"/>
      <c r="EB59" s="473"/>
      <c r="EC59" s="473"/>
      <c r="ED59" s="473"/>
      <c r="EE59" s="473"/>
      <c r="EF59" s="473"/>
      <c r="EG59" s="473"/>
      <c r="EH59" s="473"/>
      <c r="EI59" s="473"/>
      <c r="EJ59" s="473"/>
      <c r="EK59" s="473"/>
      <c r="EL59" s="473"/>
      <c r="EM59" s="473"/>
      <c r="EN59" s="473"/>
      <c r="EO59" s="473"/>
      <c r="EP59" s="473"/>
      <c r="EQ59" s="473"/>
      <c r="ER59" s="473"/>
      <c r="ES59" s="473"/>
      <c r="ET59" s="473"/>
      <c r="EU59" s="473"/>
      <c r="EV59" s="473"/>
      <c r="EW59" s="473"/>
      <c r="EX59" s="473"/>
      <c r="EY59" s="473"/>
      <c r="EZ59" s="473"/>
      <c r="FA59" s="473"/>
      <c r="FB59" s="473"/>
      <c r="FC59" s="473"/>
      <c r="FD59" s="473"/>
      <c r="FE59" s="473"/>
      <c r="FF59" s="473"/>
      <c r="FG59" s="473"/>
      <c r="FH59" s="473"/>
      <c r="FI59" s="473"/>
      <c r="FJ59" s="473"/>
      <c r="FK59" s="473"/>
      <c r="FL59" s="473"/>
      <c r="FM59" s="473"/>
      <c r="FN59" s="473"/>
      <c r="FO59" s="473"/>
      <c r="FP59" s="473"/>
      <c r="FQ59" s="473"/>
      <c r="FR59" s="473"/>
      <c r="FS59" s="473"/>
      <c r="FT59" s="473"/>
      <c r="FU59" s="473"/>
      <c r="FV59" s="473"/>
      <c r="FW59" s="473"/>
      <c r="FX59" s="473"/>
      <c r="FY59" s="473"/>
      <c r="FZ59" s="473"/>
      <c r="GA59" s="473"/>
      <c r="GB59" s="473"/>
      <c r="GC59" s="473"/>
      <c r="GD59" s="473"/>
      <c r="GE59" s="473"/>
      <c r="GF59" s="473"/>
      <c r="GG59" s="473"/>
      <c r="GH59" s="473"/>
      <c r="GI59" s="473"/>
      <c r="GJ59" s="473"/>
      <c r="GK59" s="473"/>
      <c r="GL59" s="473"/>
      <c r="GM59" s="473"/>
      <c r="GN59" s="473"/>
      <c r="GO59" s="473"/>
      <c r="GP59" s="473"/>
      <c r="GQ59" s="473"/>
      <c r="GR59" s="473"/>
      <c r="GS59" s="473"/>
      <c r="GT59" s="473"/>
      <c r="GU59" s="473"/>
      <c r="GV59" s="473"/>
      <c r="GW59" s="473"/>
      <c r="GX59" s="473"/>
      <c r="GY59" s="473"/>
      <c r="GZ59" s="473"/>
      <c r="HA59" s="473"/>
      <c r="HB59" s="473"/>
      <c r="HC59" s="473"/>
      <c r="HD59" s="473"/>
      <c r="HE59" s="473"/>
      <c r="HF59" s="473"/>
      <c r="HG59" s="473"/>
      <c r="HH59" s="473"/>
      <c r="HI59" s="473"/>
      <c r="HJ59" s="473"/>
      <c r="HK59" s="473"/>
      <c r="HL59" s="473"/>
      <c r="HM59" s="473"/>
      <c r="HN59" s="473"/>
      <c r="HO59" s="473"/>
      <c r="HP59" s="473"/>
      <c r="HQ59" s="473"/>
      <c r="HR59" s="473"/>
      <c r="HS59" s="473"/>
      <c r="HT59" s="473"/>
      <c r="HU59" s="473"/>
      <c r="HV59" s="473"/>
      <c r="HW59" s="473"/>
      <c r="HX59" s="473"/>
      <c r="HY59" s="473"/>
      <c r="HZ59" s="473"/>
      <c r="IA59" s="473"/>
      <c r="IB59" s="473"/>
      <c r="IC59" s="473"/>
      <c r="ID59" s="473"/>
      <c r="IE59" s="473"/>
      <c r="IF59" s="473"/>
      <c r="IG59" s="473"/>
      <c r="IH59" s="473"/>
      <c r="II59" s="473"/>
      <c r="IJ59" s="473"/>
      <c r="IK59" s="473"/>
      <c r="IL59" s="473"/>
      <c r="IM59" s="473"/>
      <c r="IN59" s="473"/>
      <c r="IO59" s="473"/>
      <c r="IP59" s="473"/>
      <c r="IQ59" s="473"/>
      <c r="IR59" s="473"/>
      <c r="IS59" s="473"/>
      <c r="IT59" s="473"/>
      <c r="IU59" s="473"/>
      <c r="IV59" s="473"/>
    </row>
    <row r="60" spans="1:256" x14ac:dyDescent="0.25">
      <c r="A60" s="506"/>
      <c r="B60" s="119" t="s">
        <v>507</v>
      </c>
      <c r="C60" s="633">
        <f>'Table 2D - Coinsurance'!C40</f>
        <v>0</v>
      </c>
      <c r="D60" s="823">
        <v>0.16</v>
      </c>
      <c r="E60" s="633">
        <f t="shared" si="25"/>
        <v>0</v>
      </c>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3"/>
      <c r="AU60" s="473"/>
      <c r="AV60" s="473"/>
      <c r="AW60" s="473"/>
      <c r="AX60" s="473"/>
      <c r="AY60" s="473"/>
      <c r="AZ60" s="473"/>
      <c r="BA60" s="473"/>
      <c r="BB60" s="473"/>
      <c r="BC60" s="473"/>
      <c r="BD60" s="473"/>
      <c r="BE60" s="473"/>
      <c r="BF60" s="473"/>
      <c r="BG60" s="473"/>
      <c r="BH60" s="473"/>
      <c r="BI60" s="473"/>
      <c r="BJ60" s="473"/>
      <c r="BK60" s="473"/>
      <c r="BL60" s="473"/>
      <c r="BM60" s="473"/>
      <c r="BN60" s="473"/>
      <c r="BO60" s="473"/>
      <c r="BP60" s="473"/>
      <c r="BQ60" s="473"/>
      <c r="BR60" s="473"/>
      <c r="BS60" s="473"/>
      <c r="BT60" s="473"/>
      <c r="BU60" s="473"/>
      <c r="BV60" s="473"/>
      <c r="BW60" s="473"/>
      <c r="BX60" s="473"/>
      <c r="BY60" s="473"/>
      <c r="BZ60" s="473"/>
      <c r="CA60" s="473"/>
      <c r="CB60" s="473"/>
      <c r="CC60" s="473"/>
      <c r="CD60" s="473"/>
      <c r="CE60" s="473"/>
      <c r="CF60" s="473"/>
      <c r="CG60" s="473"/>
      <c r="CH60" s="473"/>
      <c r="CI60" s="473"/>
      <c r="CJ60" s="473"/>
      <c r="CK60" s="473"/>
      <c r="CL60" s="473"/>
      <c r="CM60" s="473"/>
      <c r="CN60" s="473"/>
      <c r="CO60" s="473"/>
      <c r="CP60" s="473"/>
      <c r="CQ60" s="473"/>
      <c r="CR60" s="473"/>
      <c r="CS60" s="473"/>
      <c r="CT60" s="473"/>
      <c r="CU60" s="473"/>
      <c r="CV60" s="473"/>
      <c r="CW60" s="473"/>
      <c r="CX60" s="473"/>
      <c r="CY60" s="473"/>
      <c r="CZ60" s="473"/>
      <c r="DA60" s="473"/>
      <c r="DB60" s="473"/>
      <c r="DC60" s="473"/>
      <c r="DD60" s="473"/>
      <c r="DE60" s="473"/>
      <c r="DF60" s="473"/>
      <c r="DG60" s="473"/>
      <c r="DH60" s="473"/>
      <c r="DI60" s="473"/>
      <c r="DJ60" s="473"/>
      <c r="DK60" s="473"/>
      <c r="DL60" s="473"/>
      <c r="DM60" s="473"/>
      <c r="DN60" s="473"/>
      <c r="DO60" s="473"/>
      <c r="DP60" s="473"/>
      <c r="DQ60" s="473"/>
      <c r="DR60" s="473"/>
      <c r="DS60" s="473"/>
      <c r="DT60" s="473"/>
      <c r="DU60" s="473"/>
      <c r="DV60" s="473"/>
      <c r="DW60" s="473"/>
      <c r="DX60" s="473"/>
      <c r="DY60" s="473"/>
      <c r="DZ60" s="473"/>
      <c r="EA60" s="473"/>
      <c r="EB60" s="473"/>
      <c r="EC60" s="473"/>
      <c r="ED60" s="473"/>
      <c r="EE60" s="473"/>
      <c r="EF60" s="473"/>
      <c r="EG60" s="473"/>
      <c r="EH60" s="473"/>
      <c r="EI60" s="473"/>
      <c r="EJ60" s="473"/>
      <c r="EK60" s="473"/>
      <c r="EL60" s="473"/>
      <c r="EM60" s="473"/>
      <c r="EN60" s="473"/>
      <c r="EO60" s="473"/>
      <c r="EP60" s="473"/>
      <c r="EQ60" s="473"/>
      <c r="ER60" s="473"/>
      <c r="ES60" s="473"/>
      <c r="ET60" s="473"/>
      <c r="EU60" s="473"/>
      <c r="EV60" s="473"/>
      <c r="EW60" s="473"/>
      <c r="EX60" s="473"/>
      <c r="EY60" s="473"/>
      <c r="EZ60" s="473"/>
      <c r="FA60" s="473"/>
      <c r="FB60" s="473"/>
      <c r="FC60" s="473"/>
      <c r="FD60" s="473"/>
      <c r="FE60" s="473"/>
      <c r="FF60" s="473"/>
      <c r="FG60" s="473"/>
      <c r="FH60" s="473"/>
      <c r="FI60" s="473"/>
      <c r="FJ60" s="473"/>
      <c r="FK60" s="473"/>
      <c r="FL60" s="473"/>
      <c r="FM60" s="473"/>
      <c r="FN60" s="473"/>
      <c r="FO60" s="473"/>
      <c r="FP60" s="473"/>
      <c r="FQ60" s="473"/>
      <c r="FR60" s="473"/>
      <c r="FS60" s="473"/>
      <c r="FT60" s="473"/>
      <c r="FU60" s="473"/>
      <c r="FV60" s="473"/>
      <c r="FW60" s="473"/>
      <c r="FX60" s="473"/>
      <c r="FY60" s="473"/>
      <c r="FZ60" s="473"/>
      <c r="GA60" s="473"/>
      <c r="GB60" s="473"/>
      <c r="GC60" s="473"/>
      <c r="GD60" s="473"/>
      <c r="GE60" s="473"/>
      <c r="GF60" s="473"/>
      <c r="GG60" s="473"/>
      <c r="GH60" s="473"/>
      <c r="GI60" s="473"/>
      <c r="GJ60" s="473"/>
      <c r="GK60" s="473"/>
      <c r="GL60" s="473"/>
      <c r="GM60" s="473"/>
      <c r="GN60" s="473"/>
      <c r="GO60" s="473"/>
      <c r="GP60" s="473"/>
      <c r="GQ60" s="473"/>
      <c r="GR60" s="473"/>
      <c r="GS60" s="473"/>
      <c r="GT60" s="473"/>
      <c r="GU60" s="473"/>
      <c r="GV60" s="473"/>
      <c r="GW60" s="473"/>
      <c r="GX60" s="473"/>
      <c r="GY60" s="473"/>
      <c r="GZ60" s="473"/>
      <c r="HA60" s="473"/>
      <c r="HB60" s="473"/>
      <c r="HC60" s="473"/>
      <c r="HD60" s="473"/>
      <c r="HE60" s="473"/>
      <c r="HF60" s="473"/>
      <c r="HG60" s="473"/>
      <c r="HH60" s="473"/>
      <c r="HI60" s="473"/>
      <c r="HJ60" s="473"/>
      <c r="HK60" s="473"/>
      <c r="HL60" s="473"/>
      <c r="HM60" s="473"/>
      <c r="HN60" s="473"/>
      <c r="HO60" s="473"/>
      <c r="HP60" s="473"/>
      <c r="HQ60" s="473"/>
      <c r="HR60" s="473"/>
      <c r="HS60" s="473"/>
      <c r="HT60" s="473"/>
      <c r="HU60" s="473"/>
      <c r="HV60" s="473"/>
      <c r="HW60" s="473"/>
      <c r="HX60" s="473"/>
      <c r="HY60" s="473"/>
      <c r="HZ60" s="473"/>
      <c r="IA60" s="473"/>
      <c r="IB60" s="473"/>
      <c r="IC60" s="473"/>
      <c r="ID60" s="473"/>
      <c r="IE60" s="473"/>
      <c r="IF60" s="473"/>
      <c r="IG60" s="473"/>
      <c r="IH60" s="473"/>
      <c r="II60" s="473"/>
      <c r="IJ60" s="473"/>
      <c r="IK60" s="473"/>
      <c r="IL60" s="473"/>
      <c r="IM60" s="473"/>
      <c r="IN60" s="473"/>
      <c r="IO60" s="473"/>
      <c r="IP60" s="473"/>
      <c r="IQ60" s="473"/>
      <c r="IR60" s="473"/>
      <c r="IS60" s="473"/>
      <c r="IT60" s="473"/>
      <c r="IU60" s="473"/>
      <c r="IV60" s="473"/>
    </row>
    <row r="61" spans="1:256" x14ac:dyDescent="0.25">
      <c r="A61" s="473"/>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3"/>
      <c r="AZ61" s="473"/>
      <c r="BA61" s="473"/>
      <c r="BB61" s="473"/>
      <c r="BC61" s="473"/>
      <c r="BD61" s="473"/>
      <c r="BE61" s="473"/>
      <c r="BF61" s="473"/>
      <c r="BG61" s="473"/>
      <c r="BH61" s="473"/>
      <c r="BI61" s="473"/>
      <c r="BJ61" s="473"/>
      <c r="BK61" s="473"/>
      <c r="BL61" s="473"/>
      <c r="BM61" s="473"/>
      <c r="BN61" s="473"/>
      <c r="BO61" s="473"/>
      <c r="BP61" s="473"/>
      <c r="BQ61" s="473"/>
      <c r="BR61" s="473"/>
      <c r="BS61" s="473"/>
      <c r="BT61" s="473"/>
      <c r="BU61" s="473"/>
      <c r="BV61" s="473"/>
      <c r="BW61" s="473"/>
      <c r="BX61" s="473"/>
      <c r="BY61" s="473"/>
      <c r="BZ61" s="473"/>
      <c r="CA61" s="473"/>
      <c r="CB61" s="473"/>
      <c r="CC61" s="473"/>
      <c r="CD61" s="473"/>
      <c r="CE61" s="473"/>
      <c r="CF61" s="473"/>
      <c r="CG61" s="473"/>
      <c r="CH61" s="473"/>
      <c r="CI61" s="473"/>
      <c r="CJ61" s="473"/>
      <c r="CK61" s="473"/>
      <c r="CL61" s="473"/>
      <c r="CM61" s="473"/>
      <c r="CN61" s="473"/>
      <c r="CO61" s="473"/>
      <c r="CP61" s="473"/>
      <c r="CQ61" s="473"/>
      <c r="CR61" s="473"/>
      <c r="CS61" s="473"/>
      <c r="CT61" s="473"/>
      <c r="CU61" s="473"/>
      <c r="CV61" s="473"/>
      <c r="CW61" s="473"/>
      <c r="CX61" s="473"/>
      <c r="CY61" s="473"/>
      <c r="CZ61" s="473"/>
      <c r="DA61" s="473"/>
      <c r="DB61" s="473"/>
      <c r="DC61" s="473"/>
      <c r="DD61" s="473"/>
      <c r="DE61" s="473"/>
      <c r="DF61" s="473"/>
      <c r="DG61" s="473"/>
      <c r="DH61" s="473"/>
      <c r="DI61" s="473"/>
      <c r="DJ61" s="473"/>
      <c r="DK61" s="473"/>
      <c r="DL61" s="473"/>
      <c r="DM61" s="473"/>
      <c r="DN61" s="473"/>
      <c r="DO61" s="473"/>
      <c r="DP61" s="473"/>
      <c r="DQ61" s="473"/>
      <c r="DR61" s="473"/>
      <c r="DS61" s="473"/>
      <c r="DT61" s="473"/>
      <c r="DU61" s="473"/>
      <c r="DV61" s="473"/>
      <c r="DW61" s="473"/>
      <c r="DX61" s="473"/>
      <c r="DY61" s="473"/>
      <c r="DZ61" s="473"/>
      <c r="EA61" s="473"/>
      <c r="EB61" s="473"/>
      <c r="EC61" s="473"/>
      <c r="ED61" s="473"/>
      <c r="EE61" s="473"/>
      <c r="EF61" s="473"/>
      <c r="EG61" s="473"/>
      <c r="EH61" s="473"/>
      <c r="EI61" s="473"/>
      <c r="EJ61" s="473"/>
      <c r="EK61" s="473"/>
      <c r="EL61" s="473"/>
      <c r="EM61" s="473"/>
      <c r="EN61" s="473"/>
      <c r="EO61" s="473"/>
      <c r="EP61" s="473"/>
      <c r="EQ61" s="473"/>
      <c r="ER61" s="473"/>
      <c r="ES61" s="473"/>
      <c r="ET61" s="473"/>
      <c r="EU61" s="473"/>
      <c r="EV61" s="473"/>
      <c r="EW61" s="473"/>
      <c r="EX61" s="473"/>
      <c r="EY61" s="473"/>
      <c r="EZ61" s="473"/>
      <c r="FA61" s="473"/>
      <c r="FB61" s="473"/>
      <c r="FC61" s="473"/>
      <c r="FD61" s="473"/>
      <c r="FE61" s="473"/>
      <c r="FF61" s="473"/>
      <c r="FG61" s="473"/>
      <c r="FH61" s="473"/>
      <c r="FI61" s="473"/>
      <c r="FJ61" s="473"/>
      <c r="FK61" s="473"/>
      <c r="FL61" s="473"/>
      <c r="FM61" s="473"/>
      <c r="FN61" s="473"/>
      <c r="FO61" s="473"/>
      <c r="FP61" s="473"/>
      <c r="FQ61" s="473"/>
      <c r="FR61" s="473"/>
      <c r="FS61" s="473"/>
      <c r="FT61" s="473"/>
      <c r="FU61" s="473"/>
      <c r="FV61" s="473"/>
      <c r="FW61" s="473"/>
      <c r="FX61" s="473"/>
      <c r="FY61" s="473"/>
      <c r="FZ61" s="473"/>
      <c r="GA61" s="473"/>
      <c r="GB61" s="473"/>
      <c r="GC61" s="473"/>
      <c r="GD61" s="473"/>
      <c r="GE61" s="473"/>
      <c r="GF61" s="473"/>
      <c r="GG61" s="473"/>
      <c r="GH61" s="473"/>
      <c r="GI61" s="473"/>
      <c r="GJ61" s="473"/>
      <c r="GK61" s="473"/>
      <c r="GL61" s="473"/>
      <c r="GM61" s="473"/>
      <c r="GN61" s="473"/>
      <c r="GO61" s="473"/>
      <c r="GP61" s="473"/>
      <c r="GQ61" s="473"/>
      <c r="GR61" s="473"/>
      <c r="GS61" s="473"/>
      <c r="GT61" s="473"/>
      <c r="GU61" s="473"/>
      <c r="GV61" s="473"/>
      <c r="GW61" s="473"/>
      <c r="GX61" s="473"/>
      <c r="GY61" s="473"/>
      <c r="GZ61" s="473"/>
      <c r="HA61" s="473"/>
      <c r="HB61" s="473"/>
      <c r="HC61" s="473"/>
      <c r="HD61" s="473"/>
      <c r="HE61" s="473"/>
      <c r="HF61" s="473"/>
      <c r="HG61" s="473"/>
      <c r="HH61" s="473"/>
      <c r="HI61" s="473"/>
      <c r="HJ61" s="473"/>
      <c r="HK61" s="473"/>
      <c r="HL61" s="473"/>
      <c r="HM61" s="473"/>
      <c r="HN61" s="473"/>
      <c r="HO61" s="473"/>
      <c r="HP61" s="473"/>
      <c r="HQ61" s="473"/>
      <c r="HR61" s="473"/>
      <c r="HS61" s="473"/>
      <c r="HT61" s="473"/>
      <c r="HU61" s="473"/>
      <c r="HV61" s="473"/>
      <c r="HW61" s="473"/>
      <c r="HX61" s="473"/>
      <c r="HY61" s="473"/>
      <c r="HZ61" s="473"/>
      <c r="IA61" s="473"/>
      <c r="IB61" s="473"/>
      <c r="IC61" s="473"/>
      <c r="ID61" s="473"/>
      <c r="IE61" s="473"/>
      <c r="IF61" s="473"/>
      <c r="IG61" s="473"/>
      <c r="IH61" s="473"/>
      <c r="II61" s="473"/>
      <c r="IJ61" s="473"/>
      <c r="IK61" s="473"/>
      <c r="IL61" s="473"/>
      <c r="IM61" s="473"/>
      <c r="IN61" s="473"/>
      <c r="IO61" s="473"/>
      <c r="IP61" s="473"/>
      <c r="IQ61" s="473"/>
      <c r="IR61" s="473"/>
      <c r="IS61" s="473"/>
      <c r="IT61" s="473"/>
      <c r="IU61" s="473"/>
      <c r="IV61" s="473"/>
    </row>
    <row r="62" spans="1:256" x14ac:dyDescent="0.25">
      <c r="A62" s="473"/>
      <c r="B62" s="473"/>
      <c r="C62" s="120" t="s">
        <v>848</v>
      </c>
      <c r="D62" s="825"/>
      <c r="E62" s="121">
        <f>E9+E16+E23+E30+E40+E47+E54</f>
        <v>0</v>
      </c>
      <c r="F62" s="473"/>
      <c r="G62" s="473"/>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3"/>
      <c r="AJ62" s="473"/>
      <c r="AK62" s="473"/>
      <c r="AL62" s="473"/>
      <c r="AM62" s="473"/>
      <c r="AN62" s="473"/>
      <c r="AO62" s="473"/>
      <c r="AP62" s="473"/>
      <c r="AQ62" s="473"/>
      <c r="AR62" s="473"/>
      <c r="AS62" s="473"/>
      <c r="AT62" s="473"/>
      <c r="AU62" s="473"/>
      <c r="AV62" s="473"/>
      <c r="AW62" s="473"/>
      <c r="AX62" s="473"/>
      <c r="AY62" s="473"/>
      <c r="AZ62" s="473"/>
      <c r="BA62" s="473"/>
      <c r="BB62" s="473"/>
      <c r="BC62" s="473"/>
      <c r="BD62" s="473"/>
      <c r="BE62" s="473"/>
      <c r="BF62" s="473"/>
      <c r="BG62" s="473"/>
      <c r="BH62" s="473"/>
      <c r="BI62" s="473"/>
      <c r="BJ62" s="473"/>
      <c r="BK62" s="473"/>
      <c r="BL62" s="473"/>
      <c r="BM62" s="473"/>
      <c r="BN62" s="473"/>
      <c r="BO62" s="473"/>
      <c r="BP62" s="473"/>
      <c r="BQ62" s="473"/>
      <c r="BR62" s="473"/>
      <c r="BS62" s="473"/>
      <c r="BT62" s="473"/>
      <c r="BU62" s="473"/>
      <c r="BV62" s="473"/>
      <c r="BW62" s="473"/>
      <c r="BX62" s="473"/>
      <c r="BY62" s="473"/>
      <c r="BZ62" s="473"/>
      <c r="CA62" s="473"/>
      <c r="CB62" s="473"/>
      <c r="CC62" s="473"/>
      <c r="CD62" s="473"/>
      <c r="CE62" s="473"/>
      <c r="CF62" s="473"/>
      <c r="CG62" s="473"/>
      <c r="CH62" s="473"/>
      <c r="CI62" s="473"/>
      <c r="CJ62" s="473"/>
      <c r="CK62" s="473"/>
      <c r="CL62" s="473"/>
      <c r="CM62" s="473"/>
      <c r="CN62" s="473"/>
      <c r="CO62" s="473"/>
      <c r="CP62" s="473"/>
      <c r="CQ62" s="473"/>
      <c r="CR62" s="473"/>
      <c r="CS62" s="473"/>
      <c r="CT62" s="473"/>
      <c r="CU62" s="473"/>
      <c r="CV62" s="473"/>
      <c r="CW62" s="473"/>
      <c r="CX62" s="473"/>
      <c r="CY62" s="473"/>
      <c r="CZ62" s="473"/>
      <c r="DA62" s="473"/>
      <c r="DB62" s="473"/>
      <c r="DC62" s="473"/>
      <c r="DD62" s="473"/>
      <c r="DE62" s="473"/>
      <c r="DF62" s="473"/>
      <c r="DG62" s="473"/>
      <c r="DH62" s="473"/>
      <c r="DI62" s="473"/>
      <c r="DJ62" s="473"/>
      <c r="DK62" s="473"/>
      <c r="DL62" s="473"/>
      <c r="DM62" s="473"/>
      <c r="DN62" s="473"/>
      <c r="DO62" s="473"/>
      <c r="DP62" s="473"/>
      <c r="DQ62" s="473"/>
      <c r="DR62" s="473"/>
      <c r="DS62" s="473"/>
      <c r="DT62" s="473"/>
      <c r="DU62" s="473"/>
      <c r="DV62" s="473"/>
      <c r="DW62" s="473"/>
      <c r="DX62" s="473"/>
      <c r="DY62" s="473"/>
      <c r="DZ62" s="473"/>
      <c r="EA62" s="473"/>
      <c r="EB62" s="473"/>
      <c r="EC62" s="473"/>
      <c r="ED62" s="473"/>
      <c r="EE62" s="473"/>
      <c r="EF62" s="473"/>
      <c r="EG62" s="473"/>
      <c r="EH62" s="473"/>
      <c r="EI62" s="473"/>
      <c r="EJ62" s="473"/>
      <c r="EK62" s="473"/>
      <c r="EL62" s="473"/>
      <c r="EM62" s="473"/>
      <c r="EN62" s="473"/>
      <c r="EO62" s="473"/>
      <c r="EP62" s="473"/>
      <c r="EQ62" s="473"/>
      <c r="ER62" s="473"/>
      <c r="ES62" s="473"/>
      <c r="ET62" s="473"/>
      <c r="EU62" s="473"/>
      <c r="EV62" s="473"/>
      <c r="EW62" s="473"/>
      <c r="EX62" s="473"/>
      <c r="EY62" s="473"/>
      <c r="EZ62" s="473"/>
      <c r="FA62" s="473"/>
      <c r="FB62" s="473"/>
      <c r="FC62" s="473"/>
      <c r="FD62" s="473"/>
      <c r="FE62" s="473"/>
      <c r="FF62" s="473"/>
      <c r="FG62" s="473"/>
      <c r="FH62" s="473"/>
      <c r="FI62" s="473"/>
      <c r="FJ62" s="473"/>
      <c r="FK62" s="473"/>
      <c r="FL62" s="473"/>
      <c r="FM62" s="473"/>
      <c r="FN62" s="473"/>
      <c r="FO62" s="473"/>
      <c r="FP62" s="473"/>
      <c r="FQ62" s="473"/>
      <c r="FR62" s="473"/>
      <c r="FS62" s="473"/>
      <c r="FT62" s="473"/>
      <c r="FU62" s="473"/>
      <c r="FV62" s="473"/>
      <c r="FW62" s="473"/>
      <c r="FX62" s="473"/>
      <c r="FY62" s="473"/>
      <c r="FZ62" s="473"/>
      <c r="GA62" s="473"/>
      <c r="GB62" s="473"/>
      <c r="GC62" s="473"/>
      <c r="GD62" s="473"/>
      <c r="GE62" s="473"/>
      <c r="GF62" s="473"/>
      <c r="GG62" s="473"/>
      <c r="GH62" s="473"/>
      <c r="GI62" s="473"/>
      <c r="GJ62" s="473"/>
      <c r="GK62" s="473"/>
      <c r="GL62" s="473"/>
      <c r="GM62" s="473"/>
      <c r="GN62" s="473"/>
      <c r="GO62" s="473"/>
      <c r="GP62" s="473"/>
      <c r="GQ62" s="473"/>
      <c r="GR62" s="473"/>
      <c r="GS62" s="473"/>
      <c r="GT62" s="473"/>
      <c r="GU62" s="473"/>
      <c r="GV62" s="473"/>
      <c r="GW62" s="473"/>
      <c r="GX62" s="473"/>
      <c r="GY62" s="473"/>
      <c r="GZ62" s="473"/>
      <c r="HA62" s="473"/>
      <c r="HB62" s="473"/>
      <c r="HC62" s="473"/>
      <c r="HD62" s="473"/>
      <c r="HE62" s="473"/>
      <c r="HF62" s="473"/>
      <c r="HG62" s="473"/>
      <c r="HH62" s="473"/>
      <c r="HI62" s="473"/>
      <c r="HJ62" s="473"/>
      <c r="HK62" s="473"/>
      <c r="HL62" s="473"/>
      <c r="HM62" s="473"/>
      <c r="HN62" s="473"/>
      <c r="HO62" s="473"/>
      <c r="HP62" s="473"/>
      <c r="HQ62" s="473"/>
      <c r="HR62" s="473"/>
      <c r="HS62" s="473"/>
      <c r="HT62" s="473"/>
      <c r="HU62" s="473"/>
      <c r="HV62" s="473"/>
      <c r="HW62" s="473"/>
      <c r="HX62" s="473"/>
      <c r="HY62" s="473"/>
      <c r="HZ62" s="473"/>
      <c r="IA62" s="473"/>
      <c r="IB62" s="473"/>
      <c r="IC62" s="473"/>
      <c r="ID62" s="473"/>
      <c r="IE62" s="473"/>
      <c r="IF62" s="473"/>
      <c r="IG62" s="473"/>
      <c r="IH62" s="473"/>
      <c r="II62" s="473"/>
      <c r="IJ62" s="473"/>
      <c r="IK62" s="473"/>
      <c r="IL62" s="473"/>
      <c r="IM62" s="473"/>
      <c r="IN62" s="473"/>
      <c r="IO62" s="473"/>
      <c r="IP62" s="473"/>
      <c r="IQ62" s="473"/>
      <c r="IR62" s="473"/>
      <c r="IS62" s="473"/>
      <c r="IT62" s="473"/>
      <c r="IU62" s="473"/>
      <c r="IV62" s="473"/>
    </row>
    <row r="63" spans="1:256" x14ac:dyDescent="0.25">
      <c r="A63" s="473"/>
      <c r="B63" s="473"/>
      <c r="C63" s="473"/>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3"/>
      <c r="AX63" s="473"/>
      <c r="AY63" s="473"/>
      <c r="AZ63" s="473"/>
      <c r="BA63" s="473"/>
      <c r="BB63" s="473"/>
      <c r="BC63" s="473"/>
      <c r="BD63" s="473"/>
      <c r="BE63" s="473"/>
      <c r="BF63" s="473"/>
      <c r="BG63" s="473"/>
      <c r="BH63" s="473"/>
      <c r="BI63" s="473"/>
      <c r="BJ63" s="473"/>
      <c r="BK63" s="473"/>
      <c r="BL63" s="473"/>
      <c r="BM63" s="473"/>
      <c r="BN63" s="473"/>
      <c r="BO63" s="473"/>
      <c r="BP63" s="473"/>
      <c r="BQ63" s="473"/>
      <c r="BR63" s="473"/>
      <c r="BS63" s="473"/>
      <c r="BT63" s="473"/>
      <c r="BU63" s="473"/>
      <c r="BV63" s="473"/>
      <c r="BW63" s="473"/>
      <c r="BX63" s="473"/>
      <c r="BY63" s="473"/>
      <c r="BZ63" s="473"/>
      <c r="CA63" s="473"/>
      <c r="CB63" s="473"/>
      <c r="CC63" s="473"/>
      <c r="CD63" s="473"/>
      <c r="CE63" s="473"/>
      <c r="CF63" s="473"/>
      <c r="CG63" s="473"/>
      <c r="CH63" s="473"/>
      <c r="CI63" s="473"/>
      <c r="CJ63" s="473"/>
      <c r="CK63" s="473"/>
      <c r="CL63" s="473"/>
      <c r="CM63" s="473"/>
      <c r="CN63" s="473"/>
      <c r="CO63" s="473"/>
      <c r="CP63" s="473"/>
      <c r="CQ63" s="473"/>
      <c r="CR63" s="473"/>
      <c r="CS63" s="473"/>
      <c r="CT63" s="473"/>
      <c r="CU63" s="473"/>
      <c r="CV63" s="473"/>
      <c r="CW63" s="473"/>
      <c r="CX63" s="473"/>
      <c r="CY63" s="473"/>
      <c r="CZ63" s="473"/>
      <c r="DA63" s="473"/>
      <c r="DB63" s="473"/>
      <c r="DC63" s="473"/>
      <c r="DD63" s="473"/>
      <c r="DE63" s="473"/>
      <c r="DF63" s="473"/>
      <c r="DG63" s="473"/>
      <c r="DH63" s="473"/>
      <c r="DI63" s="473"/>
      <c r="DJ63" s="473"/>
      <c r="DK63" s="473"/>
      <c r="DL63" s="473"/>
      <c r="DM63" s="473"/>
      <c r="DN63" s="473"/>
      <c r="DO63" s="473"/>
      <c r="DP63" s="473"/>
      <c r="DQ63" s="473"/>
      <c r="DR63" s="473"/>
      <c r="DS63" s="473"/>
      <c r="DT63" s="473"/>
      <c r="DU63" s="473"/>
      <c r="DV63" s="473"/>
      <c r="DW63" s="473"/>
      <c r="DX63" s="473"/>
      <c r="DY63" s="473"/>
      <c r="DZ63" s="473"/>
      <c r="EA63" s="473"/>
      <c r="EB63" s="473"/>
      <c r="EC63" s="473"/>
      <c r="ED63" s="473"/>
      <c r="EE63" s="473"/>
      <c r="EF63" s="473"/>
      <c r="EG63" s="473"/>
      <c r="EH63" s="473"/>
      <c r="EI63" s="473"/>
      <c r="EJ63" s="473"/>
      <c r="EK63" s="473"/>
      <c r="EL63" s="473"/>
      <c r="EM63" s="473"/>
      <c r="EN63" s="473"/>
      <c r="EO63" s="473"/>
      <c r="EP63" s="473"/>
      <c r="EQ63" s="473"/>
      <c r="ER63" s="473"/>
      <c r="ES63" s="473"/>
      <c r="ET63" s="473"/>
      <c r="EU63" s="473"/>
      <c r="EV63" s="473"/>
      <c r="EW63" s="473"/>
      <c r="EX63" s="473"/>
      <c r="EY63" s="473"/>
      <c r="EZ63" s="473"/>
      <c r="FA63" s="473"/>
      <c r="FB63" s="473"/>
      <c r="FC63" s="473"/>
      <c r="FD63" s="473"/>
      <c r="FE63" s="473"/>
      <c r="FF63" s="473"/>
      <c r="FG63" s="473"/>
      <c r="FH63" s="473"/>
      <c r="FI63" s="473"/>
      <c r="FJ63" s="473"/>
      <c r="FK63" s="473"/>
      <c r="FL63" s="473"/>
      <c r="FM63" s="473"/>
      <c r="FN63" s="473"/>
      <c r="FO63" s="473"/>
      <c r="FP63" s="473"/>
      <c r="FQ63" s="473"/>
      <c r="FR63" s="473"/>
      <c r="FS63" s="473"/>
      <c r="FT63" s="473"/>
      <c r="FU63" s="473"/>
      <c r="FV63" s="473"/>
      <c r="FW63" s="473"/>
      <c r="FX63" s="473"/>
      <c r="FY63" s="473"/>
      <c r="FZ63" s="473"/>
      <c r="GA63" s="473"/>
      <c r="GB63" s="473"/>
      <c r="GC63" s="473"/>
      <c r="GD63" s="473"/>
      <c r="GE63" s="473"/>
      <c r="GF63" s="473"/>
      <c r="GG63" s="473"/>
      <c r="GH63" s="473"/>
      <c r="GI63" s="473"/>
      <c r="GJ63" s="473"/>
      <c r="GK63" s="473"/>
      <c r="GL63" s="473"/>
      <c r="GM63" s="473"/>
      <c r="GN63" s="473"/>
      <c r="GO63" s="473"/>
      <c r="GP63" s="473"/>
      <c r="GQ63" s="473"/>
      <c r="GR63" s="473"/>
      <c r="GS63" s="473"/>
      <c r="GT63" s="473"/>
      <c r="GU63" s="473"/>
      <c r="GV63" s="473"/>
      <c r="GW63" s="473"/>
      <c r="GX63" s="473"/>
      <c r="GY63" s="473"/>
      <c r="GZ63" s="473"/>
      <c r="HA63" s="473"/>
      <c r="HB63" s="473"/>
      <c r="HC63" s="473"/>
      <c r="HD63" s="473"/>
      <c r="HE63" s="473"/>
      <c r="HF63" s="473"/>
      <c r="HG63" s="473"/>
      <c r="HH63" s="473"/>
      <c r="HI63" s="473"/>
      <c r="HJ63" s="473"/>
      <c r="HK63" s="473"/>
      <c r="HL63" s="473"/>
      <c r="HM63" s="473"/>
      <c r="HN63" s="473"/>
      <c r="HO63" s="473"/>
      <c r="HP63" s="473"/>
      <c r="HQ63" s="473"/>
      <c r="HR63" s="473"/>
      <c r="HS63" s="473"/>
      <c r="HT63" s="473"/>
      <c r="HU63" s="473"/>
      <c r="HV63" s="473"/>
      <c r="HW63" s="473"/>
      <c r="HX63" s="473"/>
      <c r="HY63" s="473"/>
      <c r="HZ63" s="473"/>
      <c r="IA63" s="473"/>
      <c r="IB63" s="473"/>
      <c r="IC63" s="473"/>
      <c r="ID63" s="473"/>
      <c r="IE63" s="473"/>
      <c r="IF63" s="473"/>
      <c r="IG63" s="473"/>
      <c r="IH63" s="473"/>
      <c r="II63" s="473"/>
      <c r="IJ63" s="473"/>
      <c r="IK63" s="473"/>
      <c r="IL63" s="473"/>
      <c r="IM63" s="473"/>
      <c r="IN63" s="473"/>
      <c r="IO63" s="473"/>
      <c r="IP63" s="473"/>
      <c r="IQ63" s="473"/>
      <c r="IR63" s="473"/>
      <c r="IS63" s="473"/>
      <c r="IT63" s="473"/>
      <c r="IU63" s="473"/>
      <c r="IV63" s="473"/>
    </row>
    <row r="64" spans="1:256" x14ac:dyDescent="0.25">
      <c r="A64" s="473"/>
      <c r="B64" s="473"/>
      <c r="C64" s="473"/>
      <c r="D64" s="473"/>
      <c r="E64" s="473"/>
      <c r="F64" s="473"/>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3"/>
      <c r="AJ64" s="473"/>
      <c r="AK64" s="473"/>
      <c r="AL64" s="473"/>
      <c r="AM64" s="473"/>
      <c r="AN64" s="473"/>
      <c r="AO64" s="473"/>
      <c r="AP64" s="473"/>
      <c r="AQ64" s="473"/>
      <c r="AR64" s="473"/>
      <c r="AS64" s="473"/>
      <c r="AT64" s="473"/>
      <c r="AU64" s="473"/>
      <c r="AV64" s="473"/>
      <c r="AW64" s="473"/>
      <c r="AX64" s="473"/>
      <c r="AY64" s="473"/>
      <c r="AZ64" s="473"/>
      <c r="BA64" s="473"/>
      <c r="BB64" s="473"/>
      <c r="BC64" s="473"/>
      <c r="BD64" s="473"/>
      <c r="BE64" s="473"/>
      <c r="BF64" s="473"/>
      <c r="BG64" s="473"/>
      <c r="BH64" s="473"/>
      <c r="BI64" s="473"/>
      <c r="BJ64" s="473"/>
      <c r="BK64" s="473"/>
      <c r="BL64" s="473"/>
      <c r="BM64" s="473"/>
      <c r="BN64" s="473"/>
      <c r="BO64" s="473"/>
      <c r="BP64" s="473"/>
      <c r="BQ64" s="473"/>
      <c r="BR64" s="473"/>
      <c r="BS64" s="473"/>
      <c r="BT64" s="473"/>
      <c r="BU64" s="473"/>
      <c r="BV64" s="473"/>
      <c r="BW64" s="473"/>
      <c r="BX64" s="473"/>
      <c r="BY64" s="473"/>
      <c r="BZ64" s="473"/>
      <c r="CA64" s="473"/>
      <c r="CB64" s="473"/>
      <c r="CC64" s="473"/>
      <c r="CD64" s="473"/>
      <c r="CE64" s="473"/>
      <c r="CF64" s="473"/>
      <c r="CG64" s="473"/>
      <c r="CH64" s="473"/>
      <c r="CI64" s="473"/>
      <c r="CJ64" s="473"/>
      <c r="CK64" s="473"/>
      <c r="CL64" s="473"/>
      <c r="CM64" s="473"/>
      <c r="CN64" s="473"/>
      <c r="CO64" s="473"/>
      <c r="CP64" s="473"/>
      <c r="CQ64" s="473"/>
      <c r="CR64" s="473"/>
      <c r="CS64" s="473"/>
      <c r="CT64" s="473"/>
      <c r="CU64" s="473"/>
      <c r="CV64" s="473"/>
      <c r="CW64" s="473"/>
      <c r="CX64" s="473"/>
      <c r="CY64" s="473"/>
      <c r="CZ64" s="473"/>
      <c r="DA64" s="473"/>
      <c r="DB64" s="473"/>
      <c r="DC64" s="473"/>
      <c r="DD64" s="473"/>
      <c r="DE64" s="473"/>
      <c r="DF64" s="473"/>
      <c r="DG64" s="473"/>
      <c r="DH64" s="473"/>
      <c r="DI64" s="473"/>
      <c r="DJ64" s="473"/>
      <c r="DK64" s="473"/>
      <c r="DL64" s="473"/>
      <c r="DM64" s="473"/>
      <c r="DN64" s="473"/>
      <c r="DO64" s="473"/>
      <c r="DP64" s="473"/>
      <c r="DQ64" s="473"/>
      <c r="DR64" s="473"/>
      <c r="DS64" s="473"/>
      <c r="DT64" s="473"/>
      <c r="DU64" s="473"/>
      <c r="DV64" s="473"/>
      <c r="DW64" s="473"/>
      <c r="DX64" s="473"/>
      <c r="DY64" s="473"/>
      <c r="DZ64" s="473"/>
      <c r="EA64" s="473"/>
      <c r="EB64" s="473"/>
      <c r="EC64" s="473"/>
      <c r="ED64" s="473"/>
      <c r="EE64" s="473"/>
      <c r="EF64" s="473"/>
      <c r="EG64" s="473"/>
      <c r="EH64" s="473"/>
      <c r="EI64" s="473"/>
      <c r="EJ64" s="473"/>
      <c r="EK64" s="473"/>
      <c r="EL64" s="473"/>
      <c r="EM64" s="473"/>
      <c r="EN64" s="473"/>
      <c r="EO64" s="473"/>
      <c r="EP64" s="473"/>
      <c r="EQ64" s="473"/>
      <c r="ER64" s="473"/>
      <c r="ES64" s="473"/>
      <c r="ET64" s="473"/>
      <c r="EU64" s="473"/>
      <c r="EV64" s="473"/>
      <c r="EW64" s="473"/>
      <c r="EX64" s="473"/>
      <c r="EY64" s="473"/>
      <c r="EZ64" s="473"/>
      <c r="FA64" s="473"/>
      <c r="FB64" s="473"/>
      <c r="FC64" s="473"/>
      <c r="FD64" s="473"/>
      <c r="FE64" s="473"/>
      <c r="FF64" s="473"/>
      <c r="FG64" s="473"/>
      <c r="FH64" s="473"/>
      <c r="FI64" s="473"/>
      <c r="FJ64" s="473"/>
      <c r="FK64" s="473"/>
      <c r="FL64" s="473"/>
      <c r="FM64" s="473"/>
      <c r="FN64" s="473"/>
      <c r="FO64" s="473"/>
      <c r="FP64" s="473"/>
      <c r="FQ64" s="473"/>
      <c r="FR64" s="473"/>
      <c r="FS64" s="473"/>
      <c r="FT64" s="473"/>
      <c r="FU64" s="473"/>
      <c r="FV64" s="473"/>
      <c r="FW64" s="473"/>
      <c r="FX64" s="473"/>
      <c r="FY64" s="473"/>
      <c r="FZ64" s="473"/>
      <c r="GA64" s="473"/>
      <c r="GB64" s="473"/>
      <c r="GC64" s="473"/>
      <c r="GD64" s="473"/>
      <c r="GE64" s="473"/>
      <c r="GF64" s="473"/>
      <c r="GG64" s="473"/>
      <c r="GH64" s="473"/>
      <c r="GI64" s="473"/>
      <c r="GJ64" s="473"/>
      <c r="GK64" s="473"/>
      <c r="GL64" s="473"/>
      <c r="GM64" s="473"/>
      <c r="GN64" s="473"/>
      <c r="GO64" s="473"/>
      <c r="GP64" s="473"/>
      <c r="GQ64" s="473"/>
      <c r="GR64" s="473"/>
      <c r="GS64" s="473"/>
      <c r="GT64" s="473"/>
      <c r="GU64" s="473"/>
      <c r="GV64" s="473"/>
      <c r="GW64" s="473"/>
      <c r="GX64" s="473"/>
      <c r="GY64" s="473"/>
      <c r="GZ64" s="473"/>
      <c r="HA64" s="473"/>
      <c r="HB64" s="473"/>
      <c r="HC64" s="473"/>
      <c r="HD64" s="473"/>
      <c r="HE64" s="473"/>
      <c r="HF64" s="473"/>
      <c r="HG64" s="473"/>
      <c r="HH64" s="473"/>
      <c r="HI64" s="473"/>
      <c r="HJ64" s="473"/>
      <c r="HK64" s="473"/>
      <c r="HL64" s="473"/>
      <c r="HM64" s="473"/>
      <c r="HN64" s="473"/>
      <c r="HO64" s="473"/>
      <c r="HP64" s="473"/>
      <c r="HQ64" s="473"/>
      <c r="HR64" s="473"/>
      <c r="HS64" s="473"/>
      <c r="HT64" s="473"/>
      <c r="HU64" s="473"/>
      <c r="HV64" s="473"/>
      <c r="HW64" s="473"/>
      <c r="HX64" s="473"/>
      <c r="HY64" s="473"/>
      <c r="HZ64" s="473"/>
      <c r="IA64" s="473"/>
      <c r="IB64" s="473"/>
      <c r="IC64" s="473"/>
      <c r="ID64" s="473"/>
      <c r="IE64" s="473"/>
      <c r="IF64" s="473"/>
      <c r="IG64" s="473"/>
      <c r="IH64" s="473"/>
      <c r="II64" s="473"/>
      <c r="IJ64" s="473"/>
      <c r="IK64" s="473"/>
      <c r="IL64" s="473"/>
      <c r="IM64" s="473"/>
      <c r="IN64" s="473"/>
      <c r="IO64" s="473"/>
      <c r="IP64" s="473"/>
      <c r="IQ64" s="473"/>
      <c r="IR64" s="473"/>
      <c r="IS64" s="473"/>
      <c r="IT64" s="473"/>
      <c r="IU64" s="473"/>
      <c r="IV64" s="473"/>
    </row>
    <row r="65" s="72" customFormat="1" x14ac:dyDescent="0.25"/>
    <row r="66" s="72" customFormat="1" x14ac:dyDescent="0.25"/>
    <row r="67" s="72" customFormat="1" x14ac:dyDescent="0.25"/>
    <row r="68" s="72" customFormat="1" x14ac:dyDescent="0.25"/>
    <row r="69" s="72" customFormat="1" x14ac:dyDescent="0.25"/>
    <row r="70" s="72" customFormat="1" x14ac:dyDescent="0.25"/>
    <row r="71" s="72" customFormat="1" x14ac:dyDescent="0.25"/>
    <row r="72" s="72" customFormat="1" x14ac:dyDescent="0.25"/>
    <row r="73" s="72" customFormat="1" x14ac:dyDescent="0.25"/>
    <row r="74" s="72" customFormat="1" x14ac:dyDescent="0.25"/>
    <row r="75" s="72" customFormat="1" x14ac:dyDescent="0.25"/>
    <row r="76" s="72" customFormat="1" x14ac:dyDescent="0.25"/>
    <row r="77" s="72" customFormat="1" x14ac:dyDescent="0.25"/>
    <row r="78" s="72" customFormat="1" x14ac:dyDescent="0.25"/>
    <row r="79" s="72" customFormat="1" x14ac:dyDescent="0.25"/>
    <row r="80" s="72" customFormat="1" x14ac:dyDescent="0.25"/>
    <row r="81" s="72" customFormat="1" x14ac:dyDescent="0.25"/>
    <row r="82" s="72" customFormat="1" x14ac:dyDescent="0.25"/>
    <row r="83" s="72" customFormat="1" x14ac:dyDescent="0.25"/>
    <row r="84" s="72" customFormat="1" x14ac:dyDescent="0.25"/>
    <row r="85" s="72" customFormat="1" x14ac:dyDescent="0.25"/>
    <row r="86" s="72" customFormat="1" x14ac:dyDescent="0.25"/>
    <row r="87" s="72" customFormat="1" x14ac:dyDescent="0.25"/>
    <row r="88" s="72" customFormat="1" x14ac:dyDescent="0.25"/>
    <row r="89" s="72" customFormat="1" x14ac:dyDescent="0.25"/>
    <row r="90" s="72" customFormat="1" x14ac:dyDescent="0.25"/>
    <row r="91" s="72" customFormat="1" x14ac:dyDescent="0.25"/>
    <row r="92" s="72" customFormat="1" x14ac:dyDescent="0.25"/>
    <row r="93" s="72" customFormat="1" x14ac:dyDescent="0.25"/>
    <row r="94" s="72" customFormat="1" x14ac:dyDescent="0.25"/>
    <row r="95" s="72" customFormat="1" x14ac:dyDescent="0.25"/>
    <row r="96" s="72" customFormat="1" x14ac:dyDescent="0.25"/>
    <row r="97" s="72" customFormat="1" x14ac:dyDescent="0.25"/>
    <row r="98" s="72" customFormat="1" x14ac:dyDescent="0.25"/>
    <row r="99" s="72" customFormat="1" x14ac:dyDescent="0.25"/>
    <row r="100" s="72" customFormat="1" x14ac:dyDescent="0.25"/>
    <row r="101" s="72" customFormat="1" x14ac:dyDescent="0.25"/>
    <row r="102" s="72" customFormat="1" x14ac:dyDescent="0.25"/>
    <row r="103" s="72" customFormat="1" x14ac:dyDescent="0.25"/>
    <row r="104" s="72" customFormat="1" x14ac:dyDescent="0.25"/>
    <row r="105" s="72" customFormat="1" ht="15" customHeight="1" x14ac:dyDescent="0.25"/>
    <row r="106" s="72" customFormat="1" x14ac:dyDescent="0.25"/>
  </sheetData>
  <mergeCells count="2">
    <mergeCell ref="A1:G1"/>
    <mergeCell ref="A2:C2"/>
  </mergeCells>
  <pageMargins left="0.7" right="0.7" top="0.75" bottom="0.75" header="0.3" footer="0.3"/>
  <pageSetup orientation="portrait" r:id="rId1"/>
  <ignoredErrors>
    <ignoredError sqref="C10:E30 C38:E39 D31:E31 D32:E36 C41:E60 C40:E40 D37:E37" unlockedFormula="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B23F-6383-4B34-9C5A-DB8B9CA19E20}">
  <sheetPr>
    <tabColor rgb="FFFFFF99"/>
  </sheetPr>
  <dimension ref="A1:V45"/>
  <sheetViews>
    <sheetView zoomScale="85" zoomScaleNormal="85" workbookViewId="0"/>
  </sheetViews>
  <sheetFormatPr defaultColWidth="44.88671875" defaultRowHeight="13.2" x14ac:dyDescent="0.25"/>
  <cols>
    <col min="1" max="1" width="2.44140625" style="72" customWidth="1"/>
    <col min="2" max="2" width="44.88671875" style="72" customWidth="1"/>
    <col min="3" max="3" width="14.5546875" style="83" customWidth="1"/>
    <col min="4" max="4" width="16" style="83" bestFit="1" customWidth="1"/>
    <col min="5" max="5" width="3.5546875" style="83" customWidth="1"/>
    <col min="6" max="6" width="14.5546875" style="83" customWidth="1"/>
    <col min="7" max="11" width="14.5546875" style="72" customWidth="1"/>
    <col min="12" max="13" width="16.44140625" style="72" customWidth="1"/>
    <col min="14" max="14" width="3.109375" style="72" customWidth="1"/>
    <col min="15" max="15" width="14.5546875" style="72" customWidth="1"/>
    <col min="16" max="16" width="36.5546875" style="72" customWidth="1"/>
    <col min="17" max="18" width="14.5546875" style="72" customWidth="1"/>
    <col min="19" max="19" width="4.5546875" style="72" customWidth="1"/>
    <col min="20" max="21" width="14.5546875" style="72" customWidth="1"/>
    <col min="22" max="22" width="12.5546875" style="72" customWidth="1"/>
    <col min="23" max="35" width="44.88671875" style="72" customWidth="1"/>
    <col min="36" max="38" width="44.88671875" style="72"/>
    <col min="39" max="16383" width="44.88671875" style="72" customWidth="1"/>
    <col min="16384" max="16384" width="44.88671875" style="72"/>
  </cols>
  <sheetData>
    <row r="1" spans="1:22" x14ac:dyDescent="0.25">
      <c r="A1" s="473"/>
      <c r="B1" s="108" t="s">
        <v>849</v>
      </c>
      <c r="C1" s="80"/>
      <c r="D1" s="80"/>
      <c r="E1" s="80"/>
      <c r="F1" s="80"/>
      <c r="G1" s="80"/>
      <c r="H1" s="80"/>
      <c r="I1" s="80"/>
      <c r="J1" s="80"/>
      <c r="K1" s="80"/>
      <c r="L1" s="80"/>
      <c r="M1" s="80"/>
      <c r="N1" s="80"/>
      <c r="O1" s="80"/>
      <c r="P1" s="81"/>
      <c r="Q1" s="81"/>
      <c r="R1" s="81"/>
      <c r="S1" s="81"/>
      <c r="T1" s="81"/>
      <c r="U1" s="81"/>
      <c r="V1" s="81"/>
    </row>
    <row r="2" spans="1:22" x14ac:dyDescent="0.25">
      <c r="A2" s="473"/>
      <c r="B2" s="69" t="s">
        <v>493</v>
      </c>
      <c r="C2" s="19"/>
      <c r="D2" s="19"/>
      <c r="E2" s="44"/>
      <c r="F2" s="44"/>
      <c r="G2" s="44"/>
      <c r="H2" s="44"/>
      <c r="I2" s="473"/>
      <c r="J2" s="44"/>
      <c r="K2" s="44"/>
      <c r="L2" s="44"/>
      <c r="M2" s="473"/>
      <c r="N2" s="497"/>
      <c r="O2" s="44"/>
      <c r="P2" s="44"/>
      <c r="Q2" s="44"/>
      <c r="R2" s="44"/>
      <c r="S2" s="44"/>
      <c r="T2" s="44"/>
      <c r="U2" s="44"/>
      <c r="V2" s="44"/>
    </row>
    <row r="3" spans="1:22" x14ac:dyDescent="0.25">
      <c r="A3" s="473"/>
      <c r="B3" s="82" t="s">
        <v>494</v>
      </c>
      <c r="C3" s="19"/>
      <c r="D3" s="19"/>
      <c r="E3" s="44"/>
      <c r="F3" s="44"/>
      <c r="G3" s="44"/>
      <c r="H3" s="44"/>
      <c r="I3" s="473"/>
      <c r="J3" s="44"/>
      <c r="K3" s="44"/>
      <c r="L3" s="44"/>
      <c r="M3" s="473"/>
      <c r="N3" s="497"/>
      <c r="O3" s="44"/>
      <c r="P3" s="44"/>
      <c r="Q3" s="44"/>
      <c r="R3" s="44"/>
      <c r="S3" s="44"/>
      <c r="T3" s="44"/>
      <c r="U3" s="44"/>
      <c r="V3" s="44"/>
    </row>
    <row r="4" spans="1:22" x14ac:dyDescent="0.25">
      <c r="A4" s="473"/>
      <c r="B4" s="82" t="s">
        <v>464</v>
      </c>
      <c r="C4" s="19"/>
      <c r="D4" s="19"/>
      <c r="E4" s="44"/>
      <c r="F4" s="44"/>
      <c r="G4" s="44"/>
      <c r="H4" s="44"/>
      <c r="I4" s="473"/>
      <c r="J4" s="44"/>
      <c r="K4" s="44"/>
      <c r="L4" s="44"/>
      <c r="M4" s="473"/>
      <c r="N4" s="497"/>
      <c r="O4" s="44"/>
      <c r="P4" s="44"/>
      <c r="Q4" s="44"/>
      <c r="R4" s="44"/>
      <c r="S4" s="44"/>
      <c r="T4" s="44"/>
      <c r="U4" s="44"/>
      <c r="V4" s="44"/>
    </row>
    <row r="5" spans="1:22" x14ac:dyDescent="0.25">
      <c r="A5" s="679"/>
      <c r="B5" s="493"/>
      <c r="C5" s="631"/>
      <c r="D5" s="631"/>
      <c r="E5" s="631"/>
      <c r="F5" s="631"/>
      <c r="G5" s="473"/>
      <c r="H5" s="473"/>
      <c r="I5" s="473"/>
      <c r="J5" s="473"/>
      <c r="K5" s="473"/>
      <c r="L5" s="473"/>
      <c r="M5" s="473"/>
      <c r="N5" s="497"/>
      <c r="O5" s="473"/>
      <c r="P5" s="631"/>
      <c r="Q5" s="631"/>
      <c r="R5" s="473"/>
      <c r="S5" s="473"/>
      <c r="T5" s="473"/>
      <c r="U5" s="473"/>
      <c r="V5" s="473"/>
    </row>
    <row r="6" spans="1:22" x14ac:dyDescent="0.25">
      <c r="A6" s="679"/>
      <c r="B6" s="1037"/>
      <c r="C6" s="1038"/>
      <c r="D6" s="1038"/>
      <c r="E6" s="1038"/>
      <c r="F6" s="1038"/>
      <c r="G6" s="1038"/>
      <c r="H6" s="1038"/>
      <c r="I6" s="1038"/>
      <c r="J6" s="1038"/>
      <c r="K6" s="1038"/>
      <c r="L6" s="1038"/>
      <c r="M6" s="473"/>
      <c r="N6" s="497"/>
      <c r="O6" s="473"/>
      <c r="P6" s="85"/>
      <c r="Q6" s="85"/>
      <c r="R6" s="85"/>
      <c r="S6" s="85"/>
      <c r="T6" s="85"/>
      <c r="U6" s="85"/>
      <c r="V6" s="85"/>
    </row>
    <row r="7" spans="1:22" x14ac:dyDescent="0.25">
      <c r="A7" s="679"/>
      <c r="B7" s="86"/>
      <c r="C7" s="87"/>
      <c r="D7" s="87"/>
      <c r="E7" s="87"/>
      <c r="F7" s="87"/>
      <c r="G7" s="473"/>
      <c r="H7" s="473"/>
      <c r="I7" s="473"/>
      <c r="J7" s="473"/>
      <c r="K7" s="473"/>
      <c r="L7" s="473"/>
      <c r="M7" s="473"/>
      <c r="N7" s="497"/>
      <c r="O7" s="473"/>
      <c r="P7" s="87"/>
      <c r="Q7" s="87"/>
      <c r="R7" s="473"/>
      <c r="S7" s="473"/>
      <c r="T7" s="473"/>
      <c r="U7" s="473"/>
      <c r="V7" s="473"/>
    </row>
    <row r="8" spans="1:22" x14ac:dyDescent="0.25">
      <c r="A8" s="679"/>
      <c r="B8" s="88" t="s">
        <v>705</v>
      </c>
      <c r="C8" s="89"/>
      <c r="D8" s="89"/>
      <c r="E8" s="89"/>
      <c r="F8" s="89"/>
      <c r="G8" s="89"/>
      <c r="H8" s="89"/>
      <c r="I8" s="89"/>
      <c r="J8" s="89"/>
      <c r="K8" s="89"/>
      <c r="L8" s="90"/>
      <c r="M8" s="90"/>
      <c r="N8" s="497"/>
      <c r="O8" s="473"/>
      <c r="P8" s="81"/>
      <c r="Q8" s="81"/>
      <c r="R8" s="81"/>
      <c r="S8" s="81"/>
      <c r="T8" s="81"/>
      <c r="U8" s="81"/>
      <c r="V8" s="473"/>
    </row>
    <row r="9" spans="1:22" x14ac:dyDescent="0.25">
      <c r="A9" s="473"/>
      <c r="B9" s="493"/>
      <c r="C9" s="473"/>
      <c r="D9" s="473"/>
      <c r="E9" s="473"/>
      <c r="F9" s="473"/>
      <c r="G9" s="473"/>
      <c r="H9" s="473"/>
      <c r="I9" s="473"/>
      <c r="J9" s="473"/>
      <c r="K9" s="473"/>
      <c r="L9" s="473"/>
      <c r="M9" s="473"/>
      <c r="N9" s="497"/>
      <c r="O9" s="473"/>
      <c r="P9" s="473"/>
      <c r="Q9" s="473"/>
      <c r="R9" s="473"/>
      <c r="S9" s="473"/>
      <c r="T9" s="473"/>
      <c r="U9" s="473"/>
      <c r="V9" s="473"/>
    </row>
    <row r="10" spans="1:22" ht="26.4" x14ac:dyDescent="0.25">
      <c r="A10" s="473"/>
      <c r="B10" s="826"/>
      <c r="C10" s="91" t="s">
        <v>850</v>
      </c>
      <c r="D10" s="91" t="s">
        <v>851</v>
      </c>
      <c r="E10" s="631"/>
      <c r="F10" s="631"/>
      <c r="G10" s="473"/>
      <c r="H10" s="473"/>
      <c r="I10" s="473"/>
      <c r="J10" s="473"/>
      <c r="K10" s="473"/>
      <c r="L10" s="473"/>
      <c r="M10" s="473"/>
      <c r="N10" s="497"/>
      <c r="O10" s="473"/>
      <c r="P10" s="473"/>
      <c r="Q10" s="473"/>
      <c r="R10" s="473"/>
      <c r="S10" s="473"/>
      <c r="T10" s="473"/>
      <c r="U10" s="473"/>
      <c r="V10" s="473"/>
    </row>
    <row r="11" spans="1:22" x14ac:dyDescent="0.25">
      <c r="A11" s="473"/>
      <c r="B11" s="92" t="s">
        <v>852</v>
      </c>
      <c r="C11" s="93">
        <f>SQRT(D11*SUM(C12:C15)^2+(1-D11)*SUMSQ(C12:C15))</f>
        <v>0</v>
      </c>
      <c r="D11" s="827">
        <v>0.5</v>
      </c>
      <c r="E11" s="631"/>
      <c r="F11" s="631"/>
      <c r="G11" s="473"/>
      <c r="H11" s="473"/>
      <c r="I11" s="473"/>
      <c r="J11" s="473"/>
      <c r="K11" s="473"/>
      <c r="L11" s="473"/>
      <c r="M11" s="473"/>
      <c r="N11" s="497"/>
      <c r="O11" s="473"/>
      <c r="P11" s="473"/>
      <c r="Q11" s="473"/>
      <c r="R11" s="473"/>
      <c r="S11" s="473"/>
      <c r="T11" s="473"/>
      <c r="U11" s="473"/>
      <c r="V11" s="473"/>
    </row>
    <row r="12" spans="1:22" x14ac:dyDescent="0.25">
      <c r="A12" s="473"/>
      <c r="B12" s="828" t="s">
        <v>294</v>
      </c>
      <c r="C12" s="829">
        <f>SQRT(D12*SUM(J19)^2+(1-D12)*SUMSQ(J19))</f>
        <v>0</v>
      </c>
      <c r="D12" s="827">
        <v>0.5</v>
      </c>
      <c r="E12" s="631"/>
      <c r="F12" s="631"/>
      <c r="G12" s="473"/>
      <c r="H12" s="473"/>
      <c r="I12" s="473"/>
      <c r="J12" s="473"/>
      <c r="K12" s="473"/>
      <c r="L12" s="473"/>
      <c r="M12" s="473"/>
      <c r="N12" s="497"/>
      <c r="O12" s="473"/>
      <c r="P12" s="473"/>
      <c r="Q12" s="473"/>
      <c r="R12" s="473"/>
      <c r="S12" s="473"/>
      <c r="T12" s="473"/>
      <c r="U12" s="473"/>
      <c r="V12" s="473"/>
    </row>
    <row r="13" spans="1:22" x14ac:dyDescent="0.25">
      <c r="A13" s="473"/>
      <c r="B13" s="828" t="s">
        <v>297</v>
      </c>
      <c r="C13" s="829">
        <f>SQRT(D13*SUM(J21:J24)^2+(1-D13)*SUMSQ(J21:J24))</f>
        <v>0</v>
      </c>
      <c r="D13" s="827">
        <v>0.75</v>
      </c>
      <c r="E13" s="631"/>
      <c r="F13" s="631"/>
      <c r="G13" s="473"/>
      <c r="H13" s="473"/>
      <c r="I13" s="473"/>
      <c r="J13" s="473"/>
      <c r="K13" s="473"/>
      <c r="L13" s="473"/>
      <c r="M13" s="473"/>
      <c r="N13" s="497"/>
      <c r="O13" s="473"/>
      <c r="P13" s="473"/>
      <c r="Q13" s="473"/>
      <c r="R13" s="473"/>
      <c r="S13" s="473"/>
      <c r="T13" s="473"/>
      <c r="U13" s="473"/>
      <c r="V13" s="473"/>
    </row>
    <row r="14" spans="1:22" x14ac:dyDescent="0.25">
      <c r="A14" s="473"/>
      <c r="B14" s="828" t="s">
        <v>303</v>
      </c>
      <c r="C14" s="829">
        <f>SQRT(D14*SUM(J26:J32)^2+(1-D14)*SUMSQ(J26:J32))</f>
        <v>0</v>
      </c>
      <c r="D14" s="827">
        <v>0.5</v>
      </c>
      <c r="E14" s="631"/>
      <c r="F14" s="631"/>
      <c r="G14" s="473"/>
      <c r="H14" s="473"/>
      <c r="I14" s="473"/>
      <c r="J14" s="473"/>
      <c r="K14" s="473"/>
      <c r="L14" s="473"/>
      <c r="M14" s="473"/>
      <c r="N14" s="497"/>
      <c r="O14" s="473"/>
      <c r="P14" s="473"/>
      <c r="Q14" s="473"/>
      <c r="R14" s="473"/>
      <c r="S14" s="473"/>
      <c r="T14" s="473"/>
      <c r="U14" s="473"/>
      <c r="V14" s="473"/>
    </row>
    <row r="15" spans="1:22" x14ac:dyDescent="0.25">
      <c r="A15" s="473"/>
      <c r="B15" s="828" t="s">
        <v>318</v>
      </c>
      <c r="C15" s="829">
        <f>SQRT(D15*SUM(J38:J41)^2+(1-D15)*SUMSQ(J38:J41))</f>
        <v>0</v>
      </c>
      <c r="D15" s="827">
        <v>0.25</v>
      </c>
      <c r="E15" s="631"/>
      <c r="F15" s="631"/>
      <c r="G15" s="473"/>
      <c r="H15" s="473"/>
      <c r="I15" s="473"/>
      <c r="J15" s="473"/>
      <c r="K15" s="473"/>
      <c r="L15" s="473"/>
      <c r="M15" s="473"/>
      <c r="N15" s="497"/>
      <c r="O15" s="473"/>
      <c r="P15" s="473"/>
      <c r="Q15" s="473"/>
      <c r="R15" s="473"/>
      <c r="S15" s="473"/>
      <c r="T15" s="473"/>
      <c r="U15" s="473"/>
      <c r="V15" s="473"/>
    </row>
    <row r="16" spans="1:22" x14ac:dyDescent="0.25">
      <c r="A16" s="473"/>
      <c r="B16" s="493"/>
      <c r="C16" s="473"/>
      <c r="D16" s="473"/>
      <c r="E16" s="473"/>
      <c r="F16" s="473"/>
      <c r="G16" s="473"/>
      <c r="H16" s="473"/>
      <c r="I16" s="473"/>
      <c r="J16" s="473"/>
      <c r="K16" s="473"/>
      <c r="L16" s="473"/>
      <c r="M16" s="473"/>
      <c r="N16" s="497"/>
      <c r="O16" s="473"/>
      <c r="P16" s="473"/>
      <c r="Q16" s="473"/>
      <c r="R16" s="473"/>
      <c r="S16" s="473"/>
      <c r="T16" s="473"/>
      <c r="U16" s="473"/>
      <c r="V16" s="473"/>
    </row>
    <row r="17" spans="1:21" ht="55.2" x14ac:dyDescent="0.25">
      <c r="A17" s="679"/>
      <c r="B17" s="78" t="s">
        <v>853</v>
      </c>
      <c r="C17" s="79" t="s">
        <v>854</v>
      </c>
      <c r="D17" s="79" t="s">
        <v>855</v>
      </c>
      <c r="E17" s="631"/>
      <c r="F17" s="79" t="s">
        <v>856</v>
      </c>
      <c r="G17" s="79" t="s">
        <v>857</v>
      </c>
      <c r="H17" s="79" t="s">
        <v>858</v>
      </c>
      <c r="I17" s="79" t="s">
        <v>859</v>
      </c>
      <c r="J17" s="79" t="s">
        <v>860</v>
      </c>
      <c r="K17" s="473"/>
      <c r="L17" s="79" t="s">
        <v>861</v>
      </c>
      <c r="M17" s="79" t="s">
        <v>862</v>
      </c>
      <c r="N17" s="497"/>
      <c r="O17" s="473"/>
      <c r="P17" s="771"/>
      <c r="Q17" s="771"/>
      <c r="R17" s="771"/>
      <c r="S17" s="771"/>
      <c r="T17" s="771"/>
      <c r="U17" s="771"/>
    </row>
    <row r="18" spans="1:21" x14ac:dyDescent="0.25">
      <c r="A18" s="679"/>
      <c r="B18" s="94" t="s">
        <v>294</v>
      </c>
      <c r="C18" s="95"/>
      <c r="D18" s="95"/>
      <c r="E18" s="631"/>
      <c r="F18" s="830"/>
      <c r="G18" s="831"/>
      <c r="H18" s="830"/>
      <c r="I18" s="830"/>
      <c r="J18" s="96">
        <f>SUM(J19)</f>
        <v>0</v>
      </c>
      <c r="K18" s="473"/>
      <c r="L18" s="830"/>
      <c r="M18" s="830"/>
      <c r="N18" s="497"/>
      <c r="O18" s="473"/>
      <c r="P18" s="98"/>
      <c r="Q18" s="98"/>
      <c r="R18" s="98"/>
      <c r="S18" s="98"/>
      <c r="T18" s="98"/>
      <c r="U18" s="98"/>
    </row>
    <row r="19" spans="1:21" x14ac:dyDescent="0.25">
      <c r="A19" s="679"/>
      <c r="B19" s="99" t="s">
        <v>295</v>
      </c>
      <c r="C19" s="100">
        <v>0.35</v>
      </c>
      <c r="D19" s="100">
        <v>0.25</v>
      </c>
      <c r="E19" s="631"/>
      <c r="F19" s="832">
        <f>MAX(L19,M19)</f>
        <v>0</v>
      </c>
      <c r="G19" s="641">
        <f>'Table 2A - Liability Breakdown'!I12</f>
        <v>0</v>
      </c>
      <c r="H19" s="832">
        <f>MAX(C19*F19,0)</f>
        <v>0</v>
      </c>
      <c r="I19" s="832">
        <f>MAX(D19*G19,0)</f>
        <v>0</v>
      </c>
      <c r="J19" s="832">
        <f>SQRT(SUMSQ(H19,I19)+2*25%*PRODUCT(H19,I19))</f>
        <v>0</v>
      </c>
      <c r="K19" s="473"/>
      <c r="L19" s="833"/>
      <c r="M19" s="833"/>
      <c r="N19" s="497"/>
      <c r="O19" s="473"/>
      <c r="P19" s="101"/>
      <c r="Q19" s="834"/>
      <c r="R19" s="834"/>
      <c r="S19" s="834"/>
      <c r="T19" s="834"/>
      <c r="U19" s="834"/>
    </row>
    <row r="20" spans="1:21" x14ac:dyDescent="0.25">
      <c r="A20" s="679"/>
      <c r="B20" s="94" t="s">
        <v>297</v>
      </c>
      <c r="C20" s="95"/>
      <c r="D20" s="95"/>
      <c r="E20" s="631"/>
      <c r="F20" s="830"/>
      <c r="G20" s="831"/>
      <c r="H20" s="830"/>
      <c r="I20" s="830"/>
      <c r="J20" s="96">
        <f>SUM(J21:J24)</f>
        <v>0</v>
      </c>
      <c r="K20" s="473"/>
      <c r="L20" s="830"/>
      <c r="M20" s="830"/>
      <c r="N20" s="497"/>
      <c r="O20" s="473"/>
      <c r="P20" s="101"/>
      <c r="Q20" s="834"/>
      <c r="R20" s="834"/>
      <c r="S20" s="669"/>
      <c r="T20" s="834"/>
      <c r="U20" s="834"/>
    </row>
    <row r="21" spans="1:21" x14ac:dyDescent="0.25">
      <c r="A21" s="679"/>
      <c r="B21" s="99" t="s">
        <v>298</v>
      </c>
      <c r="C21" s="100">
        <v>0.35</v>
      </c>
      <c r="D21" s="100">
        <v>0.3</v>
      </c>
      <c r="E21" s="631"/>
      <c r="F21" s="832">
        <f t="shared" ref="F21:F24" si="0">MAX(L21,M21)</f>
        <v>0</v>
      </c>
      <c r="G21" s="641">
        <f>'Table 2A - Liability Breakdown'!I14</f>
        <v>0</v>
      </c>
      <c r="H21" s="832">
        <f t="shared" ref="H21:I24" si="1">MAX(C21*F21,0)</f>
        <v>0</v>
      </c>
      <c r="I21" s="832">
        <f t="shared" si="1"/>
        <v>0</v>
      </c>
      <c r="J21" s="832">
        <f>SQRT(SUMSQ(H21,I21)+2*25%*PRODUCT(H21,I21))</f>
        <v>0</v>
      </c>
      <c r="K21" s="473"/>
      <c r="L21" s="833"/>
      <c r="M21" s="833"/>
      <c r="N21" s="497"/>
      <c r="O21" s="473"/>
      <c r="P21" s="101"/>
      <c r="Q21" s="834"/>
      <c r="R21" s="834"/>
      <c r="S21" s="669"/>
      <c r="T21" s="834"/>
      <c r="U21" s="834"/>
    </row>
    <row r="22" spans="1:21" x14ac:dyDescent="0.25">
      <c r="A22" s="679"/>
      <c r="B22" s="99" t="s">
        <v>299</v>
      </c>
      <c r="C22" s="100">
        <v>0.35</v>
      </c>
      <c r="D22" s="100">
        <v>0.35</v>
      </c>
      <c r="E22" s="631"/>
      <c r="F22" s="832">
        <f t="shared" si="0"/>
        <v>0</v>
      </c>
      <c r="G22" s="641">
        <f>'Table 2A - Liability Breakdown'!I15</f>
        <v>0</v>
      </c>
      <c r="H22" s="832">
        <f t="shared" si="1"/>
        <v>0</v>
      </c>
      <c r="I22" s="832">
        <f t="shared" si="1"/>
        <v>0</v>
      </c>
      <c r="J22" s="832">
        <f>SQRT(SUMSQ(H22,I22)+2*25%*PRODUCT(H22,I22))</f>
        <v>0</v>
      </c>
      <c r="K22" s="473"/>
      <c r="L22" s="833"/>
      <c r="M22" s="833"/>
      <c r="N22" s="497"/>
      <c r="O22" s="473"/>
      <c r="P22" s="98"/>
      <c r="Q22" s="98"/>
      <c r="R22" s="98"/>
      <c r="S22" s="98"/>
      <c r="T22" s="98"/>
      <c r="U22" s="98"/>
    </row>
    <row r="23" spans="1:21" ht="26.4" x14ac:dyDescent="0.25">
      <c r="A23" s="679"/>
      <c r="B23" s="99" t="s">
        <v>300</v>
      </c>
      <c r="C23" s="100">
        <v>0.5</v>
      </c>
      <c r="D23" s="100">
        <v>0.45</v>
      </c>
      <c r="E23" s="631"/>
      <c r="F23" s="832">
        <f t="shared" si="0"/>
        <v>0</v>
      </c>
      <c r="G23" s="641">
        <f>'Table 2A - Liability Breakdown'!I16</f>
        <v>0</v>
      </c>
      <c r="H23" s="832">
        <f t="shared" si="1"/>
        <v>0</v>
      </c>
      <c r="I23" s="832">
        <f t="shared" si="1"/>
        <v>0</v>
      </c>
      <c r="J23" s="832">
        <f>SQRT(SUMSQ(H23,I23)+2*25%*PRODUCT(H23,I23))</f>
        <v>0</v>
      </c>
      <c r="K23" s="473"/>
      <c r="L23" s="833"/>
      <c r="M23" s="833"/>
      <c r="N23" s="497"/>
      <c r="O23" s="473"/>
      <c r="P23" s="102"/>
      <c r="Q23" s="834"/>
      <c r="R23" s="834"/>
      <c r="S23" s="669"/>
      <c r="T23" s="834"/>
      <c r="U23" s="834"/>
    </row>
    <row r="24" spans="1:21" x14ac:dyDescent="0.25">
      <c r="A24" s="679"/>
      <c r="B24" s="99" t="s">
        <v>301</v>
      </c>
      <c r="C24" s="100">
        <v>0.5</v>
      </c>
      <c r="D24" s="100">
        <v>0.45</v>
      </c>
      <c r="E24" s="631"/>
      <c r="F24" s="832">
        <f t="shared" si="0"/>
        <v>0</v>
      </c>
      <c r="G24" s="641">
        <f>'Table 2A - Liability Breakdown'!I17</f>
        <v>0</v>
      </c>
      <c r="H24" s="832">
        <f t="shared" si="1"/>
        <v>0</v>
      </c>
      <c r="I24" s="832">
        <f t="shared" si="1"/>
        <v>0</v>
      </c>
      <c r="J24" s="832">
        <f>SQRT(SUMSQ(H24,I24)+2*25%*PRODUCT(H24,I24))</f>
        <v>0</v>
      </c>
      <c r="K24" s="473"/>
      <c r="L24" s="833"/>
      <c r="M24" s="833"/>
      <c r="N24" s="497"/>
      <c r="O24" s="473"/>
      <c r="P24" s="102"/>
      <c r="Q24" s="834"/>
      <c r="R24" s="834"/>
      <c r="S24" s="669"/>
      <c r="T24" s="834"/>
      <c r="U24" s="834"/>
    </row>
    <row r="25" spans="1:21" x14ac:dyDescent="0.25">
      <c r="A25" s="679"/>
      <c r="B25" s="94" t="s">
        <v>303</v>
      </c>
      <c r="C25" s="95"/>
      <c r="D25" s="95"/>
      <c r="E25" s="473"/>
      <c r="F25" s="830"/>
      <c r="G25" s="831"/>
      <c r="H25" s="830"/>
      <c r="I25" s="830"/>
      <c r="J25" s="96">
        <f>SUM(J26:J32)</f>
        <v>0</v>
      </c>
      <c r="K25" s="473"/>
      <c r="L25" s="830"/>
      <c r="M25" s="830"/>
      <c r="N25" s="497"/>
      <c r="O25" s="473"/>
      <c r="P25" s="102"/>
      <c r="Q25" s="834"/>
      <c r="R25" s="834"/>
      <c r="S25" s="669"/>
      <c r="T25" s="834"/>
      <c r="U25" s="834"/>
    </row>
    <row r="26" spans="1:21" x14ac:dyDescent="0.25">
      <c r="A26" s="679"/>
      <c r="B26" s="99" t="s">
        <v>304</v>
      </c>
      <c r="C26" s="100">
        <v>0.45</v>
      </c>
      <c r="D26" s="100">
        <v>0.35</v>
      </c>
      <c r="E26" s="473"/>
      <c r="F26" s="832">
        <f t="shared" ref="F26:F32" si="2">MAX(L26,M26)</f>
        <v>0</v>
      </c>
      <c r="G26" s="641">
        <f>'Table 2A - Liability Breakdown'!I19</f>
        <v>0</v>
      </c>
      <c r="H26" s="832">
        <f t="shared" ref="H26:I32" si="3">MAX(C26*F26,0)</f>
        <v>0</v>
      </c>
      <c r="I26" s="832">
        <f t="shared" si="3"/>
        <v>0</v>
      </c>
      <c r="J26" s="832">
        <f t="shared" ref="J26:J32" si="4">SQRT(SUMSQ(H26,I26)+2*25%*PRODUCT(H26,I26))</f>
        <v>0</v>
      </c>
      <c r="K26" s="473"/>
      <c r="L26" s="833"/>
      <c r="M26" s="833"/>
      <c r="N26" s="497"/>
      <c r="O26" s="473"/>
      <c r="P26" s="102"/>
      <c r="Q26" s="834"/>
      <c r="R26" s="834"/>
      <c r="S26" s="669"/>
      <c r="T26" s="834"/>
      <c r="U26" s="834"/>
    </row>
    <row r="27" spans="1:21" x14ac:dyDescent="0.25">
      <c r="A27" s="679"/>
      <c r="B27" s="99" t="s">
        <v>305</v>
      </c>
      <c r="C27" s="100">
        <v>0.45</v>
      </c>
      <c r="D27" s="100">
        <v>0.36</v>
      </c>
      <c r="E27" s="473"/>
      <c r="F27" s="832">
        <f t="shared" si="2"/>
        <v>0</v>
      </c>
      <c r="G27" s="641">
        <f>'Table 2A - Liability Breakdown'!I20</f>
        <v>0</v>
      </c>
      <c r="H27" s="832">
        <f t="shared" si="3"/>
        <v>0</v>
      </c>
      <c r="I27" s="832">
        <f t="shared" si="3"/>
        <v>0</v>
      </c>
      <c r="J27" s="832">
        <f t="shared" si="4"/>
        <v>0</v>
      </c>
      <c r="K27" s="473"/>
      <c r="L27" s="833"/>
      <c r="M27" s="833"/>
      <c r="N27" s="497"/>
      <c r="O27" s="473"/>
      <c r="P27" s="103"/>
      <c r="Q27" s="103"/>
      <c r="R27" s="103"/>
      <c r="S27" s="103"/>
      <c r="T27" s="103"/>
      <c r="U27" s="103"/>
    </row>
    <row r="28" spans="1:21" x14ac:dyDescent="0.25">
      <c r="A28" s="679"/>
      <c r="B28" s="99" t="s">
        <v>306</v>
      </c>
      <c r="C28" s="100">
        <v>0.45</v>
      </c>
      <c r="D28" s="100">
        <v>0.36</v>
      </c>
      <c r="E28" s="473"/>
      <c r="F28" s="832">
        <f t="shared" si="2"/>
        <v>0</v>
      </c>
      <c r="G28" s="641">
        <f>'Table 2A - Liability Breakdown'!I21</f>
        <v>0</v>
      </c>
      <c r="H28" s="832">
        <f t="shared" si="3"/>
        <v>0</v>
      </c>
      <c r="I28" s="832">
        <f t="shared" si="3"/>
        <v>0</v>
      </c>
      <c r="J28" s="832">
        <f t="shared" si="4"/>
        <v>0</v>
      </c>
      <c r="K28" s="473"/>
      <c r="L28" s="833"/>
      <c r="M28" s="833"/>
      <c r="N28" s="497"/>
      <c r="O28" s="473"/>
      <c r="P28" s="102"/>
      <c r="Q28" s="834"/>
      <c r="R28" s="834"/>
      <c r="S28" s="669"/>
      <c r="T28" s="834"/>
      <c r="U28" s="834"/>
    </row>
    <row r="29" spans="1:21" x14ac:dyDescent="0.25">
      <c r="A29" s="679"/>
      <c r="B29" s="99" t="s">
        <v>307</v>
      </c>
      <c r="C29" s="100">
        <v>0.45</v>
      </c>
      <c r="D29" s="100">
        <v>0.36</v>
      </c>
      <c r="E29" s="473"/>
      <c r="F29" s="832">
        <f t="shared" si="2"/>
        <v>0</v>
      </c>
      <c r="G29" s="641">
        <f>'Table 2A - Liability Breakdown'!I22</f>
        <v>0</v>
      </c>
      <c r="H29" s="832">
        <f t="shared" si="3"/>
        <v>0</v>
      </c>
      <c r="I29" s="832">
        <f t="shared" si="3"/>
        <v>0</v>
      </c>
      <c r="J29" s="832">
        <f t="shared" si="4"/>
        <v>0</v>
      </c>
      <c r="K29" s="473"/>
      <c r="L29" s="833"/>
      <c r="M29" s="833"/>
      <c r="N29" s="497"/>
      <c r="O29" s="473"/>
      <c r="P29" s="102"/>
      <c r="Q29" s="834"/>
      <c r="R29" s="834"/>
      <c r="S29" s="669"/>
      <c r="T29" s="834"/>
      <c r="U29" s="834"/>
    </row>
    <row r="30" spans="1:21" x14ac:dyDescent="0.25">
      <c r="A30" s="679"/>
      <c r="B30" s="99" t="s">
        <v>308</v>
      </c>
      <c r="C30" s="100">
        <v>0.45</v>
      </c>
      <c r="D30" s="100">
        <v>0.47</v>
      </c>
      <c r="E30" s="473"/>
      <c r="F30" s="832">
        <f t="shared" si="2"/>
        <v>0</v>
      </c>
      <c r="G30" s="641">
        <f>'Table 2A - Liability Breakdown'!I23</f>
        <v>0</v>
      </c>
      <c r="H30" s="832">
        <f t="shared" si="3"/>
        <v>0</v>
      </c>
      <c r="I30" s="832">
        <f t="shared" si="3"/>
        <v>0</v>
      </c>
      <c r="J30" s="832">
        <f t="shared" si="4"/>
        <v>0</v>
      </c>
      <c r="K30" s="473"/>
      <c r="L30" s="833"/>
      <c r="M30" s="833"/>
      <c r="N30" s="497"/>
      <c r="O30" s="473"/>
      <c r="P30" s="102"/>
      <c r="Q30" s="834"/>
      <c r="R30" s="834"/>
      <c r="S30" s="669"/>
      <c r="T30" s="834"/>
      <c r="U30" s="834"/>
    </row>
    <row r="31" spans="1:21" x14ac:dyDescent="0.25">
      <c r="A31" s="679"/>
      <c r="B31" s="99" t="s">
        <v>309</v>
      </c>
      <c r="C31" s="100">
        <v>0.5</v>
      </c>
      <c r="D31" s="100">
        <v>0.45</v>
      </c>
      <c r="E31" s="473"/>
      <c r="F31" s="832">
        <f t="shared" si="2"/>
        <v>0</v>
      </c>
      <c r="G31" s="641">
        <f>'Table 2A - Liability Breakdown'!I24</f>
        <v>0</v>
      </c>
      <c r="H31" s="832">
        <f t="shared" si="3"/>
        <v>0</v>
      </c>
      <c r="I31" s="832">
        <f t="shared" si="3"/>
        <v>0</v>
      </c>
      <c r="J31" s="832">
        <f t="shared" si="4"/>
        <v>0</v>
      </c>
      <c r="K31" s="473"/>
      <c r="L31" s="833"/>
      <c r="M31" s="833"/>
      <c r="N31" s="497"/>
      <c r="O31" s="473"/>
      <c r="P31" s="102"/>
      <c r="Q31" s="834"/>
      <c r="R31" s="834"/>
      <c r="S31" s="669"/>
      <c r="T31" s="834"/>
      <c r="U31" s="834"/>
    </row>
    <row r="32" spans="1:21" x14ac:dyDescent="0.25">
      <c r="A32" s="679"/>
      <c r="B32" s="99" t="s">
        <v>310</v>
      </c>
      <c r="C32" s="100">
        <v>0.5</v>
      </c>
      <c r="D32" s="100">
        <v>0.48</v>
      </c>
      <c r="E32" s="473"/>
      <c r="F32" s="832">
        <f t="shared" si="2"/>
        <v>0</v>
      </c>
      <c r="G32" s="641">
        <f>'Table 2A - Liability Breakdown'!I25</f>
        <v>0</v>
      </c>
      <c r="H32" s="832">
        <f t="shared" si="3"/>
        <v>0</v>
      </c>
      <c r="I32" s="832">
        <f t="shared" si="3"/>
        <v>0</v>
      </c>
      <c r="J32" s="832">
        <f t="shared" si="4"/>
        <v>0</v>
      </c>
      <c r="K32" s="473"/>
      <c r="L32" s="833"/>
      <c r="M32" s="833"/>
      <c r="N32" s="497"/>
      <c r="O32" s="473"/>
      <c r="P32" s="102"/>
      <c r="Q32" s="834"/>
      <c r="R32" s="834"/>
      <c r="S32" s="669"/>
      <c r="T32" s="834"/>
      <c r="U32" s="834"/>
    </row>
    <row r="33" spans="1:21" x14ac:dyDescent="0.25">
      <c r="A33" s="679"/>
      <c r="B33" s="94" t="s">
        <v>312</v>
      </c>
      <c r="C33" s="95"/>
      <c r="D33" s="95"/>
      <c r="E33" s="473"/>
      <c r="F33" s="830"/>
      <c r="G33" s="831"/>
      <c r="H33" s="830"/>
      <c r="I33" s="830"/>
      <c r="J33" s="96">
        <f>SUM(J34)</f>
        <v>0</v>
      </c>
      <c r="K33" s="473"/>
      <c r="L33" s="830"/>
      <c r="M33" s="830"/>
      <c r="N33" s="497"/>
      <c r="O33" s="473"/>
      <c r="P33" s="87"/>
      <c r="Q33" s="104"/>
      <c r="R33" s="104"/>
      <c r="S33" s="473"/>
      <c r="T33" s="87"/>
      <c r="U33" s="87"/>
    </row>
    <row r="34" spans="1:21" x14ac:dyDescent="0.25">
      <c r="A34" s="679"/>
      <c r="B34" s="99" t="s">
        <v>313</v>
      </c>
      <c r="C34" s="100">
        <v>0.5</v>
      </c>
      <c r="D34" s="100">
        <v>0.4</v>
      </c>
      <c r="E34" s="473"/>
      <c r="F34" s="832">
        <f>MAX(L34,M34)</f>
        <v>0</v>
      </c>
      <c r="G34" s="641">
        <f>'Table 2A - Liability Breakdown'!I27</f>
        <v>0</v>
      </c>
      <c r="H34" s="832">
        <f>MAX(C34*F34,0)</f>
        <v>0</v>
      </c>
      <c r="I34" s="832">
        <f>MAX(D34*G34,0)</f>
        <v>0</v>
      </c>
      <c r="J34" s="832">
        <f>SQRT(SUMSQ(H34,I34)+2*25%*PRODUCT(H34,I34))</f>
        <v>0</v>
      </c>
      <c r="K34" s="473"/>
      <c r="L34" s="833"/>
      <c r="M34" s="833"/>
      <c r="N34" s="105"/>
      <c r="O34" s="473"/>
      <c r="P34" s="631"/>
      <c r="Q34" s="631"/>
      <c r="R34" s="601"/>
      <c r="S34" s="473"/>
      <c r="T34" s="669"/>
      <c r="U34" s="669"/>
    </row>
    <row r="35" spans="1:21" x14ac:dyDescent="0.25">
      <c r="A35" s="679"/>
      <c r="B35" s="94" t="s">
        <v>315</v>
      </c>
      <c r="C35" s="95"/>
      <c r="D35" s="95"/>
      <c r="E35" s="473"/>
      <c r="F35" s="830"/>
      <c r="G35" s="831"/>
      <c r="H35" s="830"/>
      <c r="I35" s="830"/>
      <c r="J35" s="96">
        <f>SUM(J36)</f>
        <v>0</v>
      </c>
      <c r="K35" s="473"/>
      <c r="L35" s="830"/>
      <c r="M35" s="830"/>
      <c r="N35" s="497"/>
      <c r="O35" s="473"/>
      <c r="P35" s="473"/>
      <c r="Q35" s="473"/>
      <c r="R35" s="106"/>
      <c r="S35" s="473"/>
      <c r="T35" s="835"/>
      <c r="U35" s="473"/>
    </row>
    <row r="36" spans="1:21" x14ac:dyDescent="0.25">
      <c r="A36" s="679"/>
      <c r="B36" s="99" t="s">
        <v>316</v>
      </c>
      <c r="C36" s="100">
        <v>0.5</v>
      </c>
      <c r="D36" s="100">
        <v>0.4</v>
      </c>
      <c r="E36" s="473"/>
      <c r="F36" s="832">
        <f>MAX(L36,M36)</f>
        <v>0</v>
      </c>
      <c r="G36" s="641">
        <f>'Table 2A - Liability Breakdown'!I29</f>
        <v>0</v>
      </c>
      <c r="H36" s="832">
        <f>MAX(C36*F36,0)</f>
        <v>0</v>
      </c>
      <c r="I36" s="832">
        <f>MAX(D36*G36,0)</f>
        <v>0</v>
      </c>
      <c r="J36" s="832">
        <f>SQRT(SUMSQ(H36,I36)+2*25%*PRODUCT(H36,I36))</f>
        <v>0</v>
      </c>
      <c r="K36" s="473"/>
      <c r="L36" s="833"/>
      <c r="M36" s="833"/>
      <c r="N36" s="497"/>
      <c r="O36" s="473"/>
      <c r="P36" s="473"/>
      <c r="Q36" s="773"/>
      <c r="R36" s="473"/>
      <c r="S36" s="473"/>
      <c r="T36" s="473"/>
      <c r="U36" s="473"/>
    </row>
    <row r="37" spans="1:21" ht="13.8" thickBot="1" x14ac:dyDescent="0.3">
      <c r="A37" s="836"/>
      <c r="B37" s="94" t="s">
        <v>318</v>
      </c>
      <c r="C37" s="95"/>
      <c r="D37" s="95"/>
      <c r="E37" s="473"/>
      <c r="F37" s="830"/>
      <c r="G37" s="831"/>
      <c r="H37" s="830"/>
      <c r="I37" s="830"/>
      <c r="J37" s="96">
        <f>SUM(J38:J41)</f>
        <v>0</v>
      </c>
      <c r="K37" s="473"/>
      <c r="L37" s="830"/>
      <c r="M37" s="830"/>
      <c r="N37" s="497"/>
      <c r="O37" s="813"/>
      <c r="P37" s="631"/>
      <c r="Q37" s="473"/>
      <c r="R37" s="473"/>
      <c r="S37" s="473"/>
      <c r="T37" s="473"/>
      <c r="U37" s="473"/>
    </row>
    <row r="38" spans="1:21" x14ac:dyDescent="0.25">
      <c r="A38" s="473"/>
      <c r="B38" s="99" t="s">
        <v>319</v>
      </c>
      <c r="C38" s="100">
        <v>0.35</v>
      </c>
      <c r="D38" s="100">
        <v>0.25</v>
      </c>
      <c r="E38" s="473"/>
      <c r="F38" s="832">
        <f t="shared" ref="F38:F41" si="5">MAX(L38,M38)</f>
        <v>0</v>
      </c>
      <c r="G38" s="641">
        <f>'Table 2A - Liability Breakdown'!I31</f>
        <v>0</v>
      </c>
      <c r="H38" s="832">
        <f t="shared" ref="H38:I41" si="6">MAX(C38*F38,0)</f>
        <v>0</v>
      </c>
      <c r="I38" s="832">
        <f t="shared" si="6"/>
        <v>0</v>
      </c>
      <c r="J38" s="832">
        <f>SQRT(SUMSQ(H38,I38)+2*25%*PRODUCT(H38,I38))</f>
        <v>0</v>
      </c>
      <c r="K38" s="473"/>
      <c r="L38" s="833"/>
      <c r="M38" s="833"/>
      <c r="N38" s="497"/>
      <c r="O38" s="473"/>
      <c r="P38" s="473"/>
      <c r="Q38" s="473"/>
      <c r="R38" s="473"/>
      <c r="S38" s="473"/>
      <c r="T38" s="473"/>
      <c r="U38" s="473"/>
    </row>
    <row r="39" spans="1:21" x14ac:dyDescent="0.25">
      <c r="A39" s="473"/>
      <c r="B39" s="99" t="s">
        <v>320</v>
      </c>
      <c r="C39" s="100">
        <v>0.35</v>
      </c>
      <c r="D39" s="100">
        <v>0.3</v>
      </c>
      <c r="E39" s="473"/>
      <c r="F39" s="832">
        <f t="shared" si="5"/>
        <v>0</v>
      </c>
      <c r="G39" s="641">
        <f>'Table 2A - Liability Breakdown'!I32</f>
        <v>0</v>
      </c>
      <c r="H39" s="832">
        <f t="shared" si="6"/>
        <v>0</v>
      </c>
      <c r="I39" s="832">
        <f t="shared" si="6"/>
        <v>0</v>
      </c>
      <c r="J39" s="832">
        <f>SQRT(SUMSQ(H39,I39)+2*25%*PRODUCT(H39,I39))</f>
        <v>0</v>
      </c>
      <c r="K39" s="473"/>
      <c r="L39" s="833"/>
      <c r="M39" s="833"/>
      <c r="N39" s="497"/>
      <c r="O39" s="473"/>
      <c r="P39" s="473"/>
      <c r="Q39" s="473"/>
      <c r="R39" s="473"/>
      <c r="S39" s="473"/>
      <c r="T39" s="473"/>
      <c r="U39" s="473"/>
    </row>
    <row r="40" spans="1:21" x14ac:dyDescent="0.25">
      <c r="A40" s="473"/>
      <c r="B40" s="99" t="s">
        <v>321</v>
      </c>
      <c r="C40" s="100">
        <v>0.35</v>
      </c>
      <c r="D40" s="100">
        <v>0.3</v>
      </c>
      <c r="E40" s="473"/>
      <c r="F40" s="832">
        <f t="shared" si="5"/>
        <v>0</v>
      </c>
      <c r="G40" s="641">
        <f>'Table 2A - Liability Breakdown'!I33</f>
        <v>0</v>
      </c>
      <c r="H40" s="832">
        <f t="shared" si="6"/>
        <v>0</v>
      </c>
      <c r="I40" s="832">
        <f t="shared" si="6"/>
        <v>0</v>
      </c>
      <c r="J40" s="832">
        <f>SQRT(SUMSQ(H40,I40)+2*25%*PRODUCT(H40,I40))</f>
        <v>0</v>
      </c>
      <c r="K40" s="473"/>
      <c r="L40" s="833"/>
      <c r="M40" s="833"/>
      <c r="N40" s="497"/>
      <c r="O40" s="473"/>
      <c r="P40" s="473"/>
      <c r="Q40" s="473"/>
      <c r="R40" s="473"/>
      <c r="S40" s="473"/>
      <c r="T40" s="473"/>
      <c r="U40" s="473"/>
    </row>
    <row r="41" spans="1:21" x14ac:dyDescent="0.25">
      <c r="A41" s="473"/>
      <c r="B41" s="99" t="s">
        <v>322</v>
      </c>
      <c r="C41" s="100">
        <v>0.55000000000000004</v>
      </c>
      <c r="D41" s="100">
        <v>0.4</v>
      </c>
      <c r="E41" s="473"/>
      <c r="F41" s="832">
        <f t="shared" si="5"/>
        <v>0</v>
      </c>
      <c r="G41" s="641">
        <f>'Table 2A - Liability Breakdown'!I34</f>
        <v>0</v>
      </c>
      <c r="H41" s="832">
        <f t="shared" si="6"/>
        <v>0</v>
      </c>
      <c r="I41" s="832">
        <f t="shared" si="6"/>
        <v>0</v>
      </c>
      <c r="J41" s="832">
        <f>SQRT(SUMSQ(H41,I41)+2*25%*PRODUCT(H41,I41))</f>
        <v>0</v>
      </c>
      <c r="K41" s="473"/>
      <c r="L41" s="833"/>
      <c r="M41" s="833"/>
      <c r="N41" s="497"/>
      <c r="O41" s="473"/>
      <c r="P41" s="473"/>
      <c r="Q41" s="473"/>
      <c r="R41" s="473"/>
      <c r="S41" s="473"/>
      <c r="T41" s="473"/>
      <c r="U41" s="473"/>
    </row>
    <row r="42" spans="1:21" x14ac:dyDescent="0.25">
      <c r="A42" s="473"/>
      <c r="B42" s="1031" t="s">
        <v>863</v>
      </c>
      <c r="C42" s="1032"/>
      <c r="D42" s="1032"/>
      <c r="E42" s="1032"/>
      <c r="F42" s="1032"/>
      <c r="G42" s="1032"/>
      <c r="H42" s="1032"/>
      <c r="I42" s="1032"/>
      <c r="J42" s="1032"/>
      <c r="K42" s="473"/>
      <c r="L42" s="473"/>
      <c r="M42" s="473"/>
      <c r="N42" s="497"/>
      <c r="O42" s="473"/>
      <c r="P42" s="473"/>
      <c r="Q42" s="473"/>
      <c r="R42" s="473"/>
      <c r="S42" s="473"/>
      <c r="T42" s="473"/>
      <c r="U42" s="473"/>
    </row>
    <row r="43" spans="1:21" x14ac:dyDescent="0.25">
      <c r="A43" s="473"/>
      <c r="B43" s="1033"/>
      <c r="C43" s="1034"/>
      <c r="D43" s="1034"/>
      <c r="E43" s="1034"/>
      <c r="F43" s="1034"/>
      <c r="G43" s="1034"/>
      <c r="H43" s="1034"/>
      <c r="I43" s="1034"/>
      <c r="J43" s="1034"/>
      <c r="K43" s="473"/>
      <c r="L43" s="473"/>
      <c r="M43" s="473"/>
      <c r="N43" s="497"/>
      <c r="O43" s="473"/>
      <c r="P43" s="473"/>
      <c r="Q43" s="473"/>
      <c r="R43" s="473"/>
      <c r="S43" s="473"/>
      <c r="T43" s="473"/>
      <c r="U43" s="473"/>
    </row>
    <row r="44" spans="1:21" x14ac:dyDescent="0.25">
      <c r="A44" s="473"/>
      <c r="B44" s="1035" t="s">
        <v>864</v>
      </c>
      <c r="C44" s="1036"/>
      <c r="D44" s="1036"/>
      <c r="E44" s="1036"/>
      <c r="F44" s="1036"/>
      <c r="G44" s="1036"/>
      <c r="H44" s="1036"/>
      <c r="I44" s="1036"/>
      <c r="J44" s="1036"/>
      <c r="K44" s="473"/>
      <c r="L44" s="473"/>
      <c r="M44" s="473"/>
      <c r="N44" s="497"/>
      <c r="O44" s="473"/>
      <c r="P44" s="473"/>
      <c r="Q44" s="473"/>
      <c r="R44" s="473"/>
      <c r="S44" s="473"/>
      <c r="T44" s="473"/>
      <c r="U44" s="473"/>
    </row>
    <row r="45" spans="1:21" ht="13.8" thickBot="1" x14ac:dyDescent="0.3">
      <c r="A45" s="473"/>
      <c r="B45" s="837"/>
      <c r="C45" s="838"/>
      <c r="D45" s="838"/>
      <c r="E45" s="838"/>
      <c r="F45" s="838"/>
      <c r="G45" s="838"/>
      <c r="H45" s="838"/>
      <c r="I45" s="838"/>
      <c r="J45" s="838"/>
      <c r="K45" s="813"/>
      <c r="L45" s="813"/>
      <c r="M45" s="813"/>
      <c r="N45" s="815"/>
      <c r="O45" s="473"/>
      <c r="P45" s="473"/>
      <c r="Q45" s="473"/>
      <c r="R45" s="473"/>
      <c r="S45" s="473"/>
      <c r="T45" s="473"/>
      <c r="U45" s="473"/>
    </row>
  </sheetData>
  <mergeCells count="3">
    <mergeCell ref="B42:J43"/>
    <mergeCell ref="B44:J44"/>
    <mergeCell ref="B6:L6"/>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89CB-58D1-4D8A-90C0-978E2C40C457}">
  <sheetPr>
    <tabColor rgb="FFFF0000"/>
  </sheetPr>
  <dimension ref="A1:H21"/>
  <sheetViews>
    <sheetView showGridLines="0" workbookViewId="0"/>
  </sheetViews>
  <sheetFormatPr defaultColWidth="0" defaultRowHeight="13.2" zeroHeight="1" x14ac:dyDescent="0.25"/>
  <cols>
    <col min="1" max="1" width="1.44140625" style="72" customWidth="1"/>
    <col min="2" max="2" width="2.109375" style="72" customWidth="1"/>
    <col min="3" max="3" width="66" style="72" bestFit="1" customWidth="1"/>
    <col min="4" max="4" width="3" style="72" customWidth="1"/>
    <col min="5" max="5" width="22" style="83" customWidth="1"/>
    <col min="6" max="6" width="23.109375" style="83" customWidth="1"/>
    <col min="7" max="7" width="1.5546875" style="72" customWidth="1"/>
    <col min="8" max="8" width="9.109375" style="72" customWidth="1"/>
    <col min="9" max="16384" width="9.109375" style="72" hidden="1"/>
  </cols>
  <sheetData>
    <row r="1" spans="1:8" x14ac:dyDescent="0.25">
      <c r="A1" s="473"/>
      <c r="B1" s="989" t="s">
        <v>865</v>
      </c>
      <c r="C1" s="990"/>
      <c r="D1" s="990"/>
      <c r="E1" s="990"/>
      <c r="F1" s="990"/>
      <c r="G1" s="1041"/>
      <c r="H1" s="473"/>
    </row>
    <row r="2" spans="1:8" x14ac:dyDescent="0.25">
      <c r="A2" s="473"/>
      <c r="B2" s="113"/>
      <c r="C2" s="1042" t="s">
        <v>493</v>
      </c>
      <c r="D2" s="1042"/>
      <c r="E2" s="1042"/>
      <c r="F2" s="44"/>
      <c r="G2" s="114"/>
      <c r="H2" s="473"/>
    </row>
    <row r="3" spans="1:8" x14ac:dyDescent="0.25">
      <c r="A3" s="473"/>
      <c r="B3" s="115" t="s">
        <v>866</v>
      </c>
      <c r="C3" s="473"/>
      <c r="D3" s="473"/>
      <c r="E3" s="631"/>
      <c r="F3" s="631"/>
      <c r="G3" s="774"/>
      <c r="H3" s="473"/>
    </row>
    <row r="4" spans="1:8" x14ac:dyDescent="0.25">
      <c r="A4" s="473"/>
      <c r="B4" s="115"/>
      <c r="C4" s="473" t="s">
        <v>464</v>
      </c>
      <c r="D4" s="473"/>
      <c r="E4" s="631"/>
      <c r="F4" s="631"/>
      <c r="G4" s="774"/>
      <c r="H4" s="473"/>
    </row>
    <row r="5" spans="1:8" x14ac:dyDescent="0.25">
      <c r="A5" s="473"/>
      <c r="B5" s="679"/>
      <c r="C5" s="473"/>
      <c r="D5" s="473"/>
      <c r="E5" s="631"/>
      <c r="F5" s="631"/>
      <c r="G5" s="774"/>
      <c r="H5" s="473"/>
    </row>
    <row r="6" spans="1:8" ht="16.5" customHeight="1" x14ac:dyDescent="0.25">
      <c r="A6" s="473"/>
      <c r="B6" s="679"/>
      <c r="C6" s="1002" t="s">
        <v>867</v>
      </c>
      <c r="D6" s="1002"/>
      <c r="E6" s="1002"/>
      <c r="F6" s="1002"/>
      <c r="G6" s="774"/>
      <c r="H6" s="473"/>
    </row>
    <row r="7" spans="1:8" x14ac:dyDescent="0.25">
      <c r="A7" s="473"/>
      <c r="B7" s="679"/>
      <c r="C7" s="87"/>
      <c r="D7" s="87"/>
      <c r="E7" s="87"/>
      <c r="F7" s="87"/>
      <c r="G7" s="774"/>
      <c r="H7" s="473"/>
    </row>
    <row r="8" spans="1:8" ht="17.25" customHeight="1" x14ac:dyDescent="0.25">
      <c r="A8" s="473"/>
      <c r="B8" s="679"/>
      <c r="C8" s="781" t="s">
        <v>868</v>
      </c>
      <c r="D8" s="87"/>
      <c r="E8" s="778" t="s">
        <v>869</v>
      </c>
      <c r="F8" s="839" t="s">
        <v>811</v>
      </c>
      <c r="G8" s="774"/>
      <c r="H8" s="473"/>
    </row>
    <row r="9" spans="1:8" x14ac:dyDescent="0.25">
      <c r="A9" s="473"/>
      <c r="B9" s="679"/>
      <c r="C9" s="840"/>
      <c r="D9" s="87"/>
      <c r="E9" s="771" t="s">
        <v>788</v>
      </c>
      <c r="F9" s="771" t="s">
        <v>717</v>
      </c>
      <c r="G9" s="774"/>
      <c r="H9" s="473"/>
    </row>
    <row r="10" spans="1:8" x14ac:dyDescent="0.25">
      <c r="A10" s="473"/>
      <c r="B10" s="679"/>
      <c r="C10" s="840" t="s">
        <v>870</v>
      </c>
      <c r="D10" s="116"/>
      <c r="E10" s="841">
        <v>0.01</v>
      </c>
      <c r="F10" s="842">
        <f>'Market Consistent Balance Sheet'!D105</f>
        <v>0</v>
      </c>
      <c r="G10" s="774"/>
      <c r="H10" s="473"/>
    </row>
    <row r="11" spans="1:8" ht="10.35" customHeight="1" x14ac:dyDescent="0.25">
      <c r="A11" s="473"/>
      <c r="B11" s="679"/>
      <c r="C11" s="581"/>
      <c r="D11" s="116"/>
      <c r="E11" s="117"/>
      <c r="F11" s="117"/>
      <c r="G11" s="774"/>
      <c r="H11" s="473"/>
    </row>
    <row r="12" spans="1:8" x14ac:dyDescent="0.25">
      <c r="A12" s="473"/>
      <c r="B12" s="679"/>
      <c r="C12" s="106" t="s">
        <v>870</v>
      </c>
      <c r="D12" s="106"/>
      <c r="E12" s="1039">
        <f>E10*F10</f>
        <v>0</v>
      </c>
      <c r="F12" s="1040"/>
      <c r="G12" s="774"/>
      <c r="H12" s="473"/>
    </row>
    <row r="13" spans="1:8" x14ac:dyDescent="0.25">
      <c r="A13" s="473"/>
      <c r="B13" s="836"/>
      <c r="C13" s="699"/>
      <c r="D13" s="699"/>
      <c r="E13" s="681"/>
      <c r="F13" s="681"/>
      <c r="G13" s="776"/>
      <c r="H13" s="473"/>
    </row>
    <row r="14" spans="1:8" s="83" customFormat="1" x14ac:dyDescent="0.25">
      <c r="A14" s="473"/>
      <c r="B14" s="473"/>
      <c r="C14" s="473"/>
      <c r="D14" s="473"/>
      <c r="E14" s="631"/>
      <c r="F14" s="631"/>
      <c r="G14" s="473"/>
      <c r="H14" s="473"/>
    </row>
    <row r="15" spans="1:8" x14ac:dyDescent="0.25">
      <c r="A15" s="473"/>
      <c r="B15" s="473"/>
      <c r="C15" s="473"/>
      <c r="D15" s="473"/>
      <c r="E15" s="631"/>
      <c r="F15" s="631"/>
      <c r="G15" s="473"/>
      <c r="H15" s="473"/>
    </row>
    <row r="16" spans="1:8" x14ac:dyDescent="0.25">
      <c r="A16" s="473"/>
      <c r="B16" s="473"/>
      <c r="C16" s="473"/>
      <c r="D16" s="473"/>
      <c r="E16" s="631"/>
      <c r="F16" s="631"/>
      <c r="G16" s="473"/>
      <c r="H16" s="473"/>
    </row>
    <row r="17" x14ac:dyDescent="0.25"/>
    <row r="18" x14ac:dyDescent="0.25"/>
    <row r="19" x14ac:dyDescent="0.25"/>
    <row r="20" x14ac:dyDescent="0.25"/>
    <row r="21" x14ac:dyDescent="0.25"/>
  </sheetData>
  <mergeCells count="4">
    <mergeCell ref="C6:F6"/>
    <mergeCell ref="E12:F12"/>
    <mergeCell ref="B1:G1"/>
    <mergeCell ref="C2:E2"/>
  </mergeCell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11EA2-4ECE-4A3D-BCC1-436541138604}">
  <sheetPr>
    <tabColor rgb="FFFFFF99"/>
  </sheetPr>
  <dimension ref="A1:L40"/>
  <sheetViews>
    <sheetView showGridLines="0" zoomScale="85" zoomScaleNormal="85" workbookViewId="0">
      <selection sqref="A1:K1"/>
    </sheetView>
  </sheetViews>
  <sheetFormatPr defaultColWidth="9.44140625" defaultRowHeight="13.2" x14ac:dyDescent="0.25"/>
  <cols>
    <col min="1" max="1" width="5.44140625" style="72" customWidth="1"/>
    <col min="2" max="2" width="21.88671875" style="72" customWidth="1"/>
    <col min="3" max="11" width="18.44140625" style="72" customWidth="1"/>
    <col min="12" max="16384" width="9.44140625" style="72"/>
  </cols>
  <sheetData>
    <row r="1" spans="1:11" x14ac:dyDescent="0.25">
      <c r="A1" s="961" t="s">
        <v>871</v>
      </c>
      <c r="B1" s="961"/>
      <c r="C1" s="961"/>
      <c r="D1" s="961"/>
      <c r="E1" s="961"/>
      <c r="F1" s="961"/>
      <c r="G1" s="961"/>
      <c r="H1" s="961"/>
      <c r="I1" s="961"/>
      <c r="J1" s="961"/>
      <c r="K1" s="961"/>
    </row>
    <row r="2" spans="1:11" x14ac:dyDescent="0.25">
      <c r="A2" s="473"/>
      <c r="B2" s="35" t="s">
        <v>872</v>
      </c>
      <c r="C2" s="473"/>
      <c r="D2" s="473"/>
      <c r="E2" s="473"/>
      <c r="F2" s="473"/>
      <c r="G2" s="473"/>
      <c r="H2" s="473"/>
      <c r="I2" s="473"/>
      <c r="J2" s="473"/>
      <c r="K2" s="473"/>
    </row>
    <row r="3" spans="1:11" x14ac:dyDescent="0.25">
      <c r="A3" s="473"/>
      <c r="B3" s="473" t="s">
        <v>184</v>
      </c>
      <c r="C3" s="473"/>
      <c r="D3" s="473"/>
      <c r="E3" s="473"/>
      <c r="F3" s="473"/>
      <c r="G3" s="473"/>
      <c r="H3" s="473"/>
      <c r="I3" s="473"/>
      <c r="J3" s="473"/>
      <c r="K3" s="473"/>
    </row>
    <row r="4" spans="1:11" x14ac:dyDescent="0.25">
      <c r="A4" s="473"/>
      <c r="B4" s="840" t="s">
        <v>464</v>
      </c>
      <c r="C4" s="473"/>
      <c r="D4" s="473"/>
      <c r="E4" s="473"/>
      <c r="F4" s="473"/>
      <c r="G4" s="473"/>
      <c r="H4" s="473"/>
      <c r="I4" s="473"/>
      <c r="J4" s="473"/>
      <c r="K4" s="473"/>
    </row>
    <row r="5" spans="1:11" x14ac:dyDescent="0.25">
      <c r="A5" s="473"/>
      <c r="B5" s="473"/>
      <c r="C5" s="473"/>
      <c r="D5" s="473"/>
      <c r="E5" s="16" t="s">
        <v>489</v>
      </c>
      <c r="F5" s="473"/>
      <c r="G5" s="473"/>
      <c r="H5" s="473"/>
      <c r="I5" s="473"/>
      <c r="J5" s="473"/>
      <c r="K5" s="473"/>
    </row>
    <row r="6" spans="1:11" x14ac:dyDescent="0.25">
      <c r="A6" s="473"/>
      <c r="B6" s="1005" t="s">
        <v>874</v>
      </c>
      <c r="C6" s="1012"/>
      <c r="D6" s="881"/>
      <c r="E6" s="843">
        <f>SQRT((C12^2)+(C13^2)+(C14^2))</f>
        <v>0</v>
      </c>
      <c r="F6" s="473"/>
      <c r="G6" s="473"/>
      <c r="H6" s="473"/>
      <c r="I6" s="473"/>
      <c r="J6" s="473"/>
      <c r="K6" s="473"/>
    </row>
    <row r="7" spans="1:11" x14ac:dyDescent="0.25">
      <c r="A7" s="473"/>
      <c r="B7" s="1005" t="s">
        <v>873</v>
      </c>
      <c r="C7" s="1012"/>
      <c r="D7" s="881"/>
      <c r="E7" s="843">
        <f>SUM(D19,D24:D26,D32,D40)</f>
        <v>0</v>
      </c>
      <c r="F7" s="14" t="s">
        <v>964</v>
      </c>
      <c r="G7" s="473"/>
      <c r="H7" s="473"/>
      <c r="I7" s="473"/>
      <c r="J7" s="473"/>
      <c r="K7" s="473"/>
    </row>
    <row r="9" spans="1:11" s="473" customFormat="1" x14ac:dyDescent="0.25"/>
    <row r="10" spans="1:11" s="473" customFormat="1" x14ac:dyDescent="0.25"/>
    <row r="11" spans="1:11" s="473" customFormat="1" x14ac:dyDescent="0.25">
      <c r="B11" s="16" t="s">
        <v>875</v>
      </c>
      <c r="C11" s="16" t="s">
        <v>876</v>
      </c>
    </row>
    <row r="12" spans="1:11" s="473" customFormat="1" x14ac:dyDescent="0.25">
      <c r="B12" s="38" t="s">
        <v>877</v>
      </c>
      <c r="C12" s="641">
        <f>MAX(G19,K19)+G27</f>
        <v>0</v>
      </c>
    </row>
    <row r="13" spans="1:11" s="473" customFormat="1" x14ac:dyDescent="0.25">
      <c r="B13" s="38" t="s">
        <v>878</v>
      </c>
      <c r="C13" s="641">
        <f>D32</f>
        <v>0</v>
      </c>
    </row>
    <row r="14" spans="1:11" s="473" customFormat="1" x14ac:dyDescent="0.25">
      <c r="B14" s="38" t="s">
        <v>879</v>
      </c>
      <c r="C14" s="641">
        <f>D40</f>
        <v>0</v>
      </c>
    </row>
    <row r="15" spans="1:11" s="473" customFormat="1" x14ac:dyDescent="0.25"/>
    <row r="16" spans="1:11" s="473" customFormat="1" x14ac:dyDescent="0.25">
      <c r="B16" s="17" t="s">
        <v>880</v>
      </c>
    </row>
    <row r="17" spans="2:12" s="473" customFormat="1" x14ac:dyDescent="0.25">
      <c r="B17" s="17"/>
    </row>
    <row r="18" spans="2:12" s="473" customFormat="1" x14ac:dyDescent="0.25">
      <c r="C18" s="16" t="s">
        <v>957</v>
      </c>
      <c r="D18" s="16" t="s">
        <v>958</v>
      </c>
      <c r="E18" s="16" t="s">
        <v>959</v>
      </c>
      <c r="F18" s="16" t="s">
        <v>881</v>
      </c>
      <c r="G18" s="16" t="s">
        <v>876</v>
      </c>
      <c r="I18" s="16" t="s">
        <v>876</v>
      </c>
      <c r="J18" s="16" t="s">
        <v>960</v>
      </c>
      <c r="K18" s="16" t="s">
        <v>961</v>
      </c>
      <c r="L18" s="16" t="s">
        <v>873</v>
      </c>
    </row>
    <row r="19" spans="2:12" s="473" customFormat="1" x14ac:dyDescent="0.25">
      <c r="B19" s="16" t="s">
        <v>882</v>
      </c>
      <c r="C19" s="508"/>
      <c r="D19" s="508"/>
      <c r="E19" s="506">
        <f>MAX(0,C19-D19)</f>
        <v>0</v>
      </c>
      <c r="F19" s="708">
        <v>5.0000000000000001E-4</v>
      </c>
      <c r="G19" s="506">
        <f>F19*E19</f>
        <v>0</v>
      </c>
      <c r="I19" s="16" t="s">
        <v>839</v>
      </c>
      <c r="J19" s="508"/>
      <c r="K19" s="508"/>
      <c r="L19" s="506">
        <f>MAX(0,J19-K19)</f>
        <v>0</v>
      </c>
    </row>
    <row r="20" spans="2:12" s="473" customFormat="1" x14ac:dyDescent="0.25"/>
    <row r="21" spans="2:12" s="473" customFormat="1" x14ac:dyDescent="0.25">
      <c r="B21" s="17" t="s">
        <v>883</v>
      </c>
    </row>
    <row r="22" spans="2:12" s="473" customFormat="1" x14ac:dyDescent="0.25"/>
    <row r="23" spans="2:12" s="473" customFormat="1" x14ac:dyDescent="0.25">
      <c r="C23" s="16" t="s">
        <v>957</v>
      </c>
      <c r="D23" s="16" t="s">
        <v>958</v>
      </c>
      <c r="E23" s="16" t="s">
        <v>959</v>
      </c>
      <c r="F23" s="16" t="s">
        <v>881</v>
      </c>
      <c r="G23" s="16" t="s">
        <v>876</v>
      </c>
    </row>
    <row r="24" spans="2:12" s="473" customFormat="1" x14ac:dyDescent="0.25">
      <c r="B24" s="37" t="s">
        <v>884</v>
      </c>
      <c r="C24" s="508"/>
      <c r="D24" s="508"/>
      <c r="E24" s="506">
        <f t="shared" ref="E24:E26" si="0">MAX(0,C24-D24)</f>
        <v>0</v>
      </c>
      <c r="F24" s="708">
        <v>0.05</v>
      </c>
      <c r="G24" s="608">
        <f>F24*E24</f>
        <v>0</v>
      </c>
    </row>
    <row r="25" spans="2:12" s="473" customFormat="1" x14ac:dyDescent="0.25">
      <c r="B25" s="37" t="s">
        <v>885</v>
      </c>
      <c r="C25" s="508"/>
      <c r="D25" s="508"/>
      <c r="E25" s="506">
        <f t="shared" si="0"/>
        <v>0</v>
      </c>
      <c r="F25" s="708">
        <v>0.02</v>
      </c>
      <c r="G25" s="608">
        <f>F25*E25</f>
        <v>0</v>
      </c>
    </row>
    <row r="26" spans="2:12" s="473" customFormat="1" x14ac:dyDescent="0.25">
      <c r="B26" s="37" t="s">
        <v>886</v>
      </c>
      <c r="C26" s="508"/>
      <c r="D26" s="508"/>
      <c r="E26" s="506">
        <f t="shared" si="0"/>
        <v>0</v>
      </c>
      <c r="F26" s="708">
        <v>0.01</v>
      </c>
      <c r="G26" s="608">
        <f>F26*E26</f>
        <v>0</v>
      </c>
    </row>
    <row r="27" spans="2:12" s="473" customFormat="1" x14ac:dyDescent="0.25">
      <c r="B27" s="1043" t="s">
        <v>363</v>
      </c>
      <c r="C27" s="1044"/>
      <c r="D27" s="1044"/>
      <c r="E27" s="1044"/>
      <c r="F27" s="1045"/>
      <c r="G27" s="608">
        <f>SUM(G24:G26)</f>
        <v>0</v>
      </c>
    </row>
    <row r="28" spans="2:12" s="473" customFormat="1" x14ac:dyDescent="0.25">
      <c r="B28" s="866" t="s">
        <v>887</v>
      </c>
    </row>
    <row r="29" spans="2:12" s="473" customFormat="1" x14ac:dyDescent="0.25"/>
    <row r="30" spans="2:12" s="473" customFormat="1" x14ac:dyDescent="0.25">
      <c r="B30" s="17" t="s">
        <v>888</v>
      </c>
    </row>
    <row r="31" spans="2:12" s="473" customFormat="1" x14ac:dyDescent="0.25">
      <c r="C31" s="16" t="s">
        <v>962</v>
      </c>
      <c r="D31" s="16" t="s">
        <v>961</v>
      </c>
      <c r="E31" s="16" t="s">
        <v>873</v>
      </c>
    </row>
    <row r="32" spans="2:12" s="473" customFormat="1" x14ac:dyDescent="0.25">
      <c r="B32" s="16" t="s">
        <v>889</v>
      </c>
      <c r="C32" s="508"/>
      <c r="D32" s="508"/>
      <c r="E32" s="506">
        <f>MAX(0,C32-D32)</f>
        <v>0</v>
      </c>
    </row>
    <row r="33" spans="2:5" s="473" customFormat="1" x14ac:dyDescent="0.25"/>
    <row r="34" spans="2:5" s="473" customFormat="1" x14ac:dyDescent="0.25">
      <c r="B34" s="17" t="s">
        <v>879</v>
      </c>
    </row>
    <row r="35" spans="2:5" s="473" customFormat="1" x14ac:dyDescent="0.25"/>
    <row r="36" spans="2:5" s="473" customFormat="1" x14ac:dyDescent="0.25">
      <c r="B36" s="16" t="s">
        <v>963</v>
      </c>
      <c r="C36" s="16" t="s">
        <v>962</v>
      </c>
      <c r="D36" s="16" t="s">
        <v>961</v>
      </c>
      <c r="E36" s="16" t="s">
        <v>873</v>
      </c>
    </row>
    <row r="37" spans="2:5" s="473" customFormat="1" x14ac:dyDescent="0.25">
      <c r="B37" s="37" t="s">
        <v>890</v>
      </c>
      <c r="C37" s="508"/>
      <c r="D37" s="508"/>
      <c r="E37" s="506">
        <f t="shared" ref="E37:E39" si="1">MAX(0,C37-D37)</f>
        <v>0</v>
      </c>
    </row>
    <row r="38" spans="2:5" s="473" customFormat="1" x14ac:dyDescent="0.25">
      <c r="B38" s="37" t="s">
        <v>891</v>
      </c>
      <c r="C38" s="508"/>
      <c r="D38" s="508"/>
      <c r="E38" s="506">
        <f t="shared" si="1"/>
        <v>0</v>
      </c>
    </row>
    <row r="39" spans="2:5" s="473" customFormat="1" x14ac:dyDescent="0.25">
      <c r="B39" s="37" t="s">
        <v>892</v>
      </c>
      <c r="C39" s="508"/>
      <c r="D39" s="508"/>
      <c r="E39" s="506">
        <f t="shared" si="1"/>
        <v>0</v>
      </c>
    </row>
    <row r="40" spans="2:5" s="473" customFormat="1" x14ac:dyDescent="0.25">
      <c r="B40" s="36" t="s">
        <v>363</v>
      </c>
      <c r="C40" s="608">
        <f>SUM(C37:C39)</f>
        <v>0</v>
      </c>
      <c r="D40" s="608">
        <f>SUM(D37:D39)</f>
        <v>0</v>
      </c>
      <c r="E40" s="608">
        <f>SUM(E37:E39)</f>
        <v>0</v>
      </c>
    </row>
  </sheetData>
  <mergeCells count="4">
    <mergeCell ref="A1:K1"/>
    <mergeCell ref="B7:D7"/>
    <mergeCell ref="B6:D6"/>
    <mergeCell ref="B27:F27"/>
  </mergeCells>
  <pageMargins left="0.75" right="0.75" top="1" bottom="1" header="0.5" footer="0.5"/>
  <pageSetup orientation="portrait" horizontalDpi="4294967294" verticalDpi="4294967294" r:id="rId1"/>
  <headerFooter alignWithMargins="0"/>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5F21-A91C-46CF-8457-C298A34D30AD}">
  <sheetPr>
    <tabColor rgb="FFFFFF99"/>
  </sheetPr>
  <dimension ref="A1:L1"/>
  <sheetViews>
    <sheetView showGridLines="0" workbookViewId="0">
      <selection sqref="A1:L1"/>
    </sheetView>
  </sheetViews>
  <sheetFormatPr defaultColWidth="9.109375" defaultRowHeight="13.2" x14ac:dyDescent="0.25"/>
  <cols>
    <col min="1" max="16384" width="9.109375" style="1"/>
  </cols>
  <sheetData>
    <row r="1" spans="1:12" x14ac:dyDescent="0.25">
      <c r="A1" s="1046" t="s">
        <v>893</v>
      </c>
      <c r="B1" s="1047"/>
      <c r="C1" s="1047"/>
      <c r="D1" s="1047"/>
      <c r="E1" s="1047"/>
      <c r="F1" s="1047"/>
      <c r="G1" s="1047"/>
      <c r="H1" s="1047"/>
      <c r="I1" s="1047"/>
      <c r="J1" s="1047"/>
      <c r="K1" s="1047"/>
      <c r="L1" s="1047"/>
    </row>
  </sheetData>
  <mergeCells count="1">
    <mergeCell ref="A1:L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DF1E9-214A-420B-8E2A-740FC3DB8E5A}">
  <sheetPr>
    <tabColor rgb="FFFF0000"/>
  </sheetPr>
  <dimension ref="A2:AN12"/>
  <sheetViews>
    <sheetView topLeftCell="N1" workbookViewId="0">
      <selection activeCell="W5" sqref="W5"/>
    </sheetView>
  </sheetViews>
  <sheetFormatPr defaultColWidth="9.109375" defaultRowHeight="13.2" x14ac:dyDescent="0.25"/>
  <cols>
    <col min="1" max="1" width="14.44140625" style="1" customWidth="1"/>
    <col min="2" max="7" width="9.109375" style="1"/>
    <col min="8" max="8" width="11.44140625" style="1" customWidth="1"/>
    <col min="9" max="16384" width="9.109375" style="1"/>
  </cols>
  <sheetData>
    <row r="2" spans="1:40" ht="13.8" thickBot="1" x14ac:dyDescent="0.3"/>
    <row r="3" spans="1:40" ht="13.8" thickBot="1" x14ac:dyDescent="0.3">
      <c r="A3" s="2" t="s">
        <v>894</v>
      </c>
      <c r="B3" s="3"/>
      <c r="C3" s="3"/>
      <c r="D3" s="4"/>
      <c r="E3" s="4"/>
      <c r="F3" s="4"/>
      <c r="G3" s="4"/>
      <c r="H3" s="4"/>
      <c r="I3" s="4"/>
      <c r="J3" s="4"/>
      <c r="K3" s="4"/>
      <c r="L3" s="4"/>
      <c r="M3" s="4"/>
      <c r="N3" s="4"/>
      <c r="O3" s="4"/>
      <c r="P3" s="4"/>
      <c r="Q3" s="4"/>
      <c r="R3" s="4"/>
      <c r="S3" s="4"/>
      <c r="T3" s="4"/>
      <c r="U3" s="4"/>
      <c r="V3" s="4"/>
      <c r="W3" s="4"/>
      <c r="X3" s="4"/>
      <c r="Y3" s="4"/>
      <c r="Z3" s="4"/>
      <c r="AA3" s="4"/>
      <c r="AB3" s="4"/>
      <c r="AC3" s="5"/>
      <c r="AD3" s="6"/>
      <c r="AE3" s="6"/>
      <c r="AF3" s="4"/>
      <c r="AG3" s="4"/>
      <c r="AH3" s="4"/>
      <c r="AI3" s="4"/>
      <c r="AJ3" s="4"/>
      <c r="AK3" s="4"/>
      <c r="AL3" s="4"/>
      <c r="AM3" s="6"/>
      <c r="AN3" s="6"/>
    </row>
    <row r="4" spans="1:40" x14ac:dyDescent="0.25">
      <c r="A4" s="6"/>
      <c r="B4" s="6"/>
      <c r="C4" s="6"/>
      <c r="D4" s="1051" t="s">
        <v>895</v>
      </c>
      <c r="E4" s="1051"/>
      <c r="F4" s="1051"/>
      <c r="G4" s="1051"/>
      <c r="H4" s="1051"/>
      <c r="I4" s="1050" t="s">
        <v>896</v>
      </c>
      <c r="J4" s="1050"/>
      <c r="K4" s="1050"/>
      <c r="L4" s="1050"/>
      <c r="M4" s="1048" t="s">
        <v>897</v>
      </c>
      <c r="N4" s="1048"/>
      <c r="O4" s="1048"/>
      <c r="P4" s="1048"/>
      <c r="Q4" s="1048"/>
      <c r="R4" s="1048"/>
      <c r="S4" s="1048"/>
      <c r="T4" s="1048"/>
      <c r="U4" s="1048"/>
      <c r="V4" s="1048"/>
      <c r="W4" s="1048"/>
      <c r="X4" s="1048"/>
      <c r="Y4" s="1048"/>
      <c r="Z4" s="1048"/>
      <c r="AA4" s="1052" t="s">
        <v>898</v>
      </c>
      <c r="AB4" s="1052"/>
      <c r="AC4" s="1052"/>
      <c r="AD4" s="1049" t="s">
        <v>899</v>
      </c>
      <c r="AE4" s="1049"/>
      <c r="AF4" s="1049"/>
      <c r="AG4" s="1049"/>
      <c r="AH4" s="1049"/>
      <c r="AI4" s="1049"/>
      <c r="AJ4" s="1049"/>
      <c r="AK4" s="1049"/>
      <c r="AL4" s="1049"/>
      <c r="AM4" s="1049"/>
      <c r="AN4" s="1049"/>
    </row>
    <row r="5" spans="1:40" ht="79.2" x14ac:dyDescent="0.25">
      <c r="A5" s="10" t="s">
        <v>67</v>
      </c>
      <c r="B5" s="10" t="s">
        <v>900</v>
      </c>
      <c r="C5" s="10" t="s">
        <v>901</v>
      </c>
      <c r="D5" s="11" t="s">
        <v>902</v>
      </c>
      <c r="E5" s="11" t="s">
        <v>903</v>
      </c>
      <c r="F5" s="11" t="s">
        <v>904</v>
      </c>
      <c r="G5" s="11" t="s">
        <v>905</v>
      </c>
      <c r="H5" s="11" t="s">
        <v>906</v>
      </c>
      <c r="I5" s="11" t="s">
        <v>708</v>
      </c>
      <c r="J5" s="11" t="s">
        <v>710</v>
      </c>
      <c r="K5" s="11" t="s">
        <v>711</v>
      </c>
      <c r="L5" s="11" t="s">
        <v>907</v>
      </c>
      <c r="M5" s="11" t="s">
        <v>908</v>
      </c>
      <c r="N5" s="11" t="s">
        <v>909</v>
      </c>
      <c r="O5" s="11" t="s">
        <v>910</v>
      </c>
      <c r="P5" s="11" t="s">
        <v>911</v>
      </c>
      <c r="Q5" s="11" t="s">
        <v>912</v>
      </c>
      <c r="R5" s="11" t="s">
        <v>913</v>
      </c>
      <c r="S5" s="11" t="s">
        <v>914</v>
      </c>
      <c r="T5" s="11" t="s">
        <v>915</v>
      </c>
      <c r="U5" s="11" t="s">
        <v>916</v>
      </c>
      <c r="V5" s="11" t="s">
        <v>917</v>
      </c>
      <c r="W5" s="11" t="s">
        <v>918</v>
      </c>
      <c r="X5" s="11" t="s">
        <v>919</v>
      </c>
      <c r="Y5" s="11" t="s">
        <v>920</v>
      </c>
      <c r="Z5" s="11" t="s">
        <v>921</v>
      </c>
      <c r="AA5" s="11" t="s">
        <v>922</v>
      </c>
      <c r="AB5" s="11" t="s">
        <v>923</v>
      </c>
      <c r="AC5" s="12" t="s">
        <v>924</v>
      </c>
      <c r="AD5" s="10" t="s">
        <v>925</v>
      </c>
      <c r="AE5" s="10" t="s">
        <v>926</v>
      </c>
      <c r="AF5" s="11" t="s">
        <v>927</v>
      </c>
      <c r="AG5" s="11" t="s">
        <v>928</v>
      </c>
      <c r="AH5" s="11" t="s">
        <v>929</v>
      </c>
      <c r="AI5" s="11" t="s">
        <v>930</v>
      </c>
      <c r="AJ5" s="11" t="s">
        <v>931</v>
      </c>
      <c r="AK5" s="11" t="s">
        <v>932</v>
      </c>
      <c r="AL5" s="11" t="s">
        <v>933</v>
      </c>
      <c r="AM5" s="10" t="s">
        <v>142</v>
      </c>
      <c r="AN5" s="10" t="s">
        <v>934</v>
      </c>
    </row>
    <row r="6" spans="1:40" x14ac:dyDescent="0.25">
      <c r="A6" s="7">
        <f>Intro!B5</f>
        <v>0</v>
      </c>
      <c r="B6" s="7">
        <f>Intro!C5</f>
        <v>0</v>
      </c>
      <c r="C6" s="7">
        <f>Intro!D5</f>
        <v>0</v>
      </c>
      <c r="D6" s="8">
        <f>'Market Consistent Balance Sheet'!D105</f>
        <v>0</v>
      </c>
      <c r="E6" s="8">
        <f>'Market Consistent Balance Sheet'!K105</f>
        <v>0</v>
      </c>
      <c r="F6" s="8">
        <f>'Market Consistent Balance Sheet'!D116</f>
        <v>0</v>
      </c>
      <c r="G6" s="8">
        <f>'Market Consistent Balance Sheet'!D142</f>
        <v>0</v>
      </c>
      <c r="H6" s="8">
        <f>'Market Consistent Balance Sheet'!D157</f>
        <v>0</v>
      </c>
      <c r="I6" s="8">
        <f>'II TAC'!B8</f>
        <v>0</v>
      </c>
      <c r="J6" s="8">
        <f>'II TAC'!B13</f>
        <v>0</v>
      </c>
      <c r="K6" s="8">
        <f>'II TAC'!B21</f>
        <v>0</v>
      </c>
      <c r="L6" s="9" t="e">
        <f>K6/D6</f>
        <v>#DIV/0!</v>
      </c>
      <c r="M6" s="8">
        <f>'III RCR'!C9</f>
        <v>0</v>
      </c>
      <c r="N6" s="8">
        <f>'III RCR'!C10</f>
        <v>0</v>
      </c>
      <c r="O6" s="8">
        <f>'3 Market Risk'!E9</f>
        <v>0</v>
      </c>
      <c r="P6" s="8" t="e">
        <f>'3 Market Risk'!E10</f>
        <v>#DIV/0!</v>
      </c>
      <c r="Q6" s="8">
        <f>'3 Market Risk'!E11</f>
        <v>0</v>
      </c>
      <c r="R6" s="8">
        <f>'3 Market Risk'!E12</f>
        <v>0</v>
      </c>
      <c r="S6" s="8">
        <f>'3 Market Risk'!E13</f>
        <v>0</v>
      </c>
      <c r="T6" s="8">
        <f>'3 Market Risk'!E14</f>
        <v>0</v>
      </c>
      <c r="U6" s="8" t="e">
        <f>O6+P6+Q6+R6+S6+T6</f>
        <v>#DIV/0!</v>
      </c>
      <c r="V6" s="8">
        <f>'III RCR'!C11</f>
        <v>0</v>
      </c>
      <c r="W6" s="8">
        <f>'III RCR'!C13</f>
        <v>0</v>
      </c>
      <c r="X6" s="8">
        <f>'III RCR'!C14</f>
        <v>0</v>
      </c>
      <c r="Y6" s="8" t="e">
        <f>M6+N6+U6+V6+W6+X6</f>
        <v>#DIV/0!</v>
      </c>
      <c r="Z6" s="8" t="e">
        <f>SQRT((M6+N6+U6+V6)^2+W6^2+X6^2)</f>
        <v>#DIV/0!</v>
      </c>
      <c r="AA6" s="8">
        <f>I6+J6-K6</f>
        <v>0</v>
      </c>
      <c r="AB6" s="8" t="e">
        <f>Z6</f>
        <v>#DIV/0!</v>
      </c>
      <c r="AC6" s="9" t="e">
        <f>AA6/AB6</f>
        <v>#DIV/0!</v>
      </c>
      <c r="AD6" s="9" t="e">
        <f t="shared" ref="AD6:AK6" si="0">M6/$Y6</f>
        <v>#DIV/0!</v>
      </c>
      <c r="AE6" s="9" t="e">
        <f t="shared" si="0"/>
        <v>#DIV/0!</v>
      </c>
      <c r="AF6" s="9" t="e">
        <f t="shared" si="0"/>
        <v>#DIV/0!</v>
      </c>
      <c r="AG6" s="9" t="e">
        <f t="shared" si="0"/>
        <v>#DIV/0!</v>
      </c>
      <c r="AH6" s="9" t="e">
        <f t="shared" si="0"/>
        <v>#DIV/0!</v>
      </c>
      <c r="AI6" s="9" t="e">
        <f t="shared" si="0"/>
        <v>#DIV/0!</v>
      </c>
      <c r="AJ6" s="9" t="e">
        <f t="shared" si="0"/>
        <v>#DIV/0!</v>
      </c>
      <c r="AK6" s="9" t="e">
        <f t="shared" si="0"/>
        <v>#DIV/0!</v>
      </c>
      <c r="AL6" s="9" t="e">
        <f>V6/$Y6</f>
        <v>#DIV/0!</v>
      </c>
      <c r="AM6" s="9" t="e">
        <f>W6/$Y6</f>
        <v>#DIV/0!</v>
      </c>
      <c r="AN6" s="9" t="e">
        <f>X6/$Y6</f>
        <v>#DIV/0!</v>
      </c>
    </row>
    <row r="7" spans="1:40" x14ac:dyDescent="0.25">
      <c r="A7" s="7"/>
      <c r="B7" s="7"/>
      <c r="C7" s="7"/>
      <c r="D7" s="8"/>
      <c r="E7" s="8"/>
      <c r="F7" s="8"/>
      <c r="G7" s="8"/>
      <c r="H7" s="8"/>
      <c r="I7" s="8"/>
      <c r="J7" s="8"/>
      <c r="K7" s="8"/>
      <c r="L7" s="9"/>
      <c r="M7" s="8"/>
      <c r="N7" s="8"/>
      <c r="O7" s="8"/>
      <c r="P7" s="8"/>
      <c r="Q7" s="8"/>
      <c r="R7" s="8"/>
      <c r="S7" s="8"/>
      <c r="T7" s="8"/>
      <c r="U7" s="8"/>
      <c r="V7" s="8"/>
      <c r="W7" s="8"/>
      <c r="X7" s="8"/>
      <c r="Y7" s="8"/>
      <c r="Z7" s="8"/>
      <c r="AA7" s="8"/>
      <c r="AB7" s="8"/>
      <c r="AC7" s="9"/>
      <c r="AD7" s="9"/>
      <c r="AE7" s="9"/>
      <c r="AF7" s="9"/>
      <c r="AG7" s="9"/>
      <c r="AH7" s="9"/>
      <c r="AI7" s="9"/>
      <c r="AJ7" s="9"/>
      <c r="AK7" s="9"/>
      <c r="AL7" s="9"/>
      <c r="AM7" s="9"/>
      <c r="AN7" s="9"/>
    </row>
    <row r="8" spans="1:40" x14ac:dyDescent="0.25">
      <c r="A8" s="7"/>
      <c r="B8" s="7"/>
      <c r="C8" s="7"/>
      <c r="D8" s="8"/>
      <c r="E8" s="8"/>
      <c r="F8" s="8"/>
      <c r="G8" s="8"/>
      <c r="H8" s="8"/>
      <c r="I8" s="8"/>
      <c r="J8" s="8"/>
      <c r="K8" s="8"/>
      <c r="L8" s="9"/>
      <c r="M8" s="8"/>
      <c r="N8" s="8"/>
      <c r="O8" s="8"/>
      <c r="P8" s="8"/>
      <c r="Q8" s="8"/>
      <c r="R8" s="8"/>
      <c r="S8" s="8"/>
      <c r="T8" s="8"/>
      <c r="U8" s="8"/>
      <c r="V8" s="8"/>
      <c r="W8" s="8"/>
      <c r="X8" s="8"/>
      <c r="Y8" s="8"/>
      <c r="Z8" s="8"/>
      <c r="AA8" s="8"/>
      <c r="AB8" s="8"/>
      <c r="AC8" s="9"/>
      <c r="AD8" s="9"/>
      <c r="AE8" s="9"/>
      <c r="AF8" s="9"/>
      <c r="AG8" s="9"/>
      <c r="AH8" s="9"/>
      <c r="AI8" s="9"/>
      <c r="AJ8" s="9"/>
      <c r="AK8" s="9"/>
      <c r="AL8" s="9"/>
      <c r="AM8" s="9"/>
      <c r="AN8" s="9"/>
    </row>
    <row r="9" spans="1:40" x14ac:dyDescent="0.25">
      <c r="A9" s="7"/>
      <c r="B9" s="7"/>
      <c r="C9" s="7"/>
      <c r="D9" s="8"/>
      <c r="E9" s="8"/>
      <c r="F9" s="8"/>
      <c r="G9" s="8"/>
      <c r="H9" s="8"/>
      <c r="I9" s="8"/>
      <c r="J9" s="8"/>
      <c r="K9" s="8"/>
      <c r="L9" s="9"/>
      <c r="M9" s="8"/>
      <c r="N9" s="8"/>
      <c r="O9" s="8"/>
      <c r="P9" s="8"/>
      <c r="Q9" s="8"/>
      <c r="R9" s="8"/>
      <c r="S9" s="8"/>
      <c r="T9" s="8"/>
      <c r="U9" s="8"/>
      <c r="V9" s="8"/>
      <c r="W9" s="8"/>
      <c r="X9" s="8"/>
      <c r="Y9" s="8"/>
      <c r="Z9" s="8"/>
      <c r="AA9" s="8"/>
      <c r="AB9" s="8"/>
      <c r="AC9" s="9"/>
      <c r="AD9" s="9"/>
      <c r="AE9" s="9"/>
      <c r="AF9" s="9"/>
      <c r="AG9" s="9"/>
      <c r="AH9" s="9"/>
      <c r="AI9" s="9"/>
      <c r="AJ9" s="9"/>
      <c r="AK9" s="9"/>
      <c r="AL9" s="9"/>
      <c r="AM9" s="9"/>
      <c r="AN9" s="9"/>
    </row>
    <row r="10" spans="1:40" x14ac:dyDescent="0.25">
      <c r="A10" s="7"/>
      <c r="B10" s="7"/>
      <c r="C10" s="7"/>
      <c r="D10" s="8"/>
      <c r="E10" s="8"/>
      <c r="F10" s="8"/>
      <c r="G10" s="8"/>
      <c r="H10" s="8"/>
      <c r="I10" s="8"/>
      <c r="J10" s="8"/>
      <c r="K10" s="8"/>
      <c r="L10" s="9"/>
      <c r="M10" s="8"/>
      <c r="N10" s="8"/>
      <c r="O10" s="8"/>
      <c r="P10" s="8"/>
      <c r="Q10" s="8"/>
      <c r="R10" s="8"/>
      <c r="S10" s="8"/>
      <c r="T10" s="8"/>
      <c r="U10" s="8"/>
      <c r="V10" s="8"/>
      <c r="W10" s="8"/>
      <c r="X10" s="8"/>
      <c r="Y10" s="8"/>
      <c r="Z10" s="8"/>
      <c r="AA10" s="8"/>
      <c r="AB10" s="8"/>
      <c r="AC10" s="9"/>
      <c r="AD10" s="9"/>
      <c r="AE10" s="9"/>
      <c r="AF10" s="9"/>
      <c r="AG10" s="9"/>
      <c r="AH10" s="9"/>
      <c r="AI10" s="9"/>
      <c r="AJ10" s="9"/>
      <c r="AK10" s="9"/>
      <c r="AL10" s="9"/>
      <c r="AM10" s="9"/>
      <c r="AN10" s="9"/>
    </row>
    <row r="11" spans="1:40" x14ac:dyDescent="0.25">
      <c r="A11" s="7"/>
      <c r="B11" s="7"/>
      <c r="C11" s="7"/>
      <c r="D11" s="8"/>
      <c r="E11" s="8"/>
      <c r="F11" s="8"/>
      <c r="G11" s="8"/>
      <c r="H11" s="8"/>
      <c r="I11" s="8"/>
      <c r="J11" s="8"/>
      <c r="K11" s="8"/>
      <c r="L11" s="9"/>
      <c r="M11" s="8"/>
      <c r="N11" s="8"/>
      <c r="O11" s="8"/>
      <c r="P11" s="8"/>
      <c r="Q11" s="8"/>
      <c r="R11" s="8"/>
      <c r="S11" s="8"/>
      <c r="T11" s="8"/>
      <c r="U11" s="8"/>
      <c r="V11" s="8"/>
      <c r="W11" s="8"/>
      <c r="X11" s="8"/>
      <c r="Y11" s="8"/>
      <c r="Z11" s="8"/>
      <c r="AA11" s="8"/>
      <c r="AB11" s="8"/>
      <c r="AC11" s="9"/>
      <c r="AD11" s="9"/>
      <c r="AE11" s="9"/>
      <c r="AF11" s="9"/>
      <c r="AG11" s="9"/>
      <c r="AH11" s="9"/>
      <c r="AI11" s="9"/>
      <c r="AJ11" s="9"/>
      <c r="AK11" s="9"/>
      <c r="AL11" s="9"/>
      <c r="AM11" s="9"/>
      <c r="AN11" s="9"/>
    </row>
    <row r="12" spans="1:40" x14ac:dyDescent="0.25">
      <c r="A12" s="7"/>
      <c r="B12" s="7"/>
      <c r="C12" s="7"/>
      <c r="D12" s="8"/>
      <c r="E12" s="8"/>
      <c r="F12" s="8"/>
      <c r="G12" s="8"/>
      <c r="H12" s="8"/>
      <c r="I12" s="8"/>
      <c r="J12" s="8"/>
      <c r="K12" s="8"/>
      <c r="L12" s="9"/>
      <c r="M12" s="8"/>
      <c r="N12" s="8"/>
      <c r="O12" s="8"/>
      <c r="P12" s="8"/>
      <c r="Q12" s="8"/>
      <c r="R12" s="8"/>
      <c r="S12" s="8"/>
      <c r="T12" s="8"/>
      <c r="U12" s="8"/>
      <c r="V12" s="8"/>
      <c r="W12" s="8"/>
      <c r="X12" s="8"/>
      <c r="Y12" s="8"/>
      <c r="Z12" s="8"/>
      <c r="AA12" s="8"/>
      <c r="AB12" s="8"/>
      <c r="AC12" s="9"/>
      <c r="AD12" s="9"/>
      <c r="AE12" s="9"/>
      <c r="AF12" s="9"/>
      <c r="AG12" s="9"/>
      <c r="AH12" s="9"/>
      <c r="AI12" s="9"/>
      <c r="AJ12" s="9"/>
      <c r="AK12" s="9"/>
      <c r="AL12" s="9"/>
      <c r="AM12" s="9"/>
      <c r="AN12" s="9"/>
    </row>
  </sheetData>
  <mergeCells count="5">
    <mergeCell ref="M4:Z4"/>
    <mergeCell ref="AD4:AN4"/>
    <mergeCell ref="I4:L4"/>
    <mergeCell ref="D4:H4"/>
    <mergeCell ref="AA4:AC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1D91-BE27-48D9-98BC-6ACF88C0EE29}">
  <sheetPr>
    <tabColor rgb="FFFFFF99"/>
  </sheetPr>
  <dimension ref="A1:S203"/>
  <sheetViews>
    <sheetView topLeftCell="A129" zoomScale="85" zoomScaleNormal="85" workbookViewId="0">
      <selection activeCell="C150" sqref="C150"/>
    </sheetView>
  </sheetViews>
  <sheetFormatPr defaultColWidth="0" defaultRowHeight="13.2" x14ac:dyDescent="0.3"/>
  <cols>
    <col min="1" max="1" width="5" style="142" customWidth="1"/>
    <col min="2" max="2" width="8.88671875" style="142" customWidth="1"/>
    <col min="3" max="3" width="57.5546875" style="142" customWidth="1"/>
    <col min="4" max="5" width="20.109375" style="241" customWidth="1"/>
    <col min="6" max="6" width="20.109375" style="142" customWidth="1"/>
    <col min="7" max="7" width="20.109375" style="241" customWidth="1"/>
    <col min="8" max="8" width="20.109375" style="406" customWidth="1"/>
    <col min="9" max="9" width="48.44140625" style="142" customWidth="1"/>
    <col min="10" max="10" width="23.109375" style="142" customWidth="1"/>
    <col min="11" max="11" width="23.109375" style="407" customWidth="1"/>
    <col min="12" max="13" width="23.109375" style="349" customWidth="1"/>
    <col min="14" max="14" width="8.5546875" style="349" customWidth="1"/>
    <col min="15" max="15" width="20.44140625" style="408" hidden="1" customWidth="1"/>
    <col min="16" max="17" width="9.109375" style="142" hidden="1" customWidth="1"/>
    <col min="18" max="19" width="20.44140625" style="142" hidden="1" customWidth="1"/>
    <col min="20" max="16384" width="9.109375" style="142" hidden="1"/>
  </cols>
  <sheetData>
    <row r="1" spans="1:15" x14ac:dyDescent="0.25">
      <c r="A1" s="482"/>
      <c r="B1" s="465" t="s">
        <v>75</v>
      </c>
      <c r="C1" s="159"/>
      <c r="D1" s="509"/>
      <c r="E1" s="509"/>
      <c r="F1" s="482"/>
      <c r="G1" s="509"/>
      <c r="H1" s="510"/>
      <c r="I1" s="482"/>
      <c r="J1" s="482"/>
      <c r="K1" s="511"/>
      <c r="L1" s="512"/>
      <c r="M1" s="512"/>
      <c r="N1" s="512"/>
      <c r="O1" s="513"/>
    </row>
    <row r="2" spans="1:15" x14ac:dyDescent="0.25">
      <c r="A2" s="482"/>
      <c r="B2" s="35" t="s">
        <v>182</v>
      </c>
      <c r="C2" s="409"/>
      <c r="D2" s="509"/>
      <c r="E2" s="509"/>
      <c r="F2" s="482"/>
      <c r="G2" s="509"/>
      <c r="H2" s="510"/>
      <c r="I2" s="482"/>
      <c r="J2" s="482"/>
      <c r="K2" s="511"/>
      <c r="L2" s="512"/>
      <c r="M2" s="512"/>
      <c r="N2" s="512"/>
      <c r="O2" s="513"/>
    </row>
    <row r="3" spans="1:15" x14ac:dyDescent="0.25">
      <c r="A3" s="482"/>
      <c r="B3" s="19" t="s">
        <v>183</v>
      </c>
      <c r="C3" s="159"/>
      <c r="D3" s="509"/>
      <c r="E3" s="509"/>
      <c r="F3" s="482"/>
      <c r="G3" s="509"/>
      <c r="H3" s="510"/>
      <c r="I3" s="482"/>
      <c r="J3" s="482"/>
      <c r="K3" s="511"/>
      <c r="L3" s="512"/>
      <c r="M3" s="512"/>
      <c r="N3" s="512"/>
      <c r="O3" s="513"/>
    </row>
    <row r="4" spans="1:15" x14ac:dyDescent="0.25">
      <c r="A4" s="482"/>
      <c r="B4" s="19" t="s">
        <v>184</v>
      </c>
      <c r="C4" s="159"/>
      <c r="D4" s="509"/>
      <c r="E4" s="509"/>
      <c r="F4" s="482"/>
      <c r="G4" s="509"/>
      <c r="H4" s="510"/>
      <c r="I4" s="482"/>
      <c r="J4" s="482"/>
      <c r="K4" s="511"/>
      <c r="L4" s="512"/>
      <c r="M4" s="512"/>
      <c r="N4" s="512"/>
      <c r="O4" s="513"/>
    </row>
    <row r="5" spans="1:15" x14ac:dyDescent="0.25">
      <c r="A5" s="482"/>
      <c r="B5" s="19"/>
      <c r="C5" s="159"/>
      <c r="D5" s="509"/>
      <c r="E5" s="509"/>
      <c r="F5" s="482"/>
      <c r="G5" s="509"/>
      <c r="H5" s="510"/>
      <c r="I5" s="482"/>
      <c r="J5" s="482"/>
      <c r="K5" s="511"/>
      <c r="L5" s="473" t="s">
        <v>185</v>
      </c>
      <c r="M5" s="512"/>
      <c r="N5" s="512"/>
      <c r="O5" s="513"/>
    </row>
    <row r="6" spans="1:15" s="410" customFormat="1" x14ac:dyDescent="0.3">
      <c r="B6" s="411" t="s">
        <v>186</v>
      </c>
      <c r="D6" s="389"/>
      <c r="G6" s="412"/>
      <c r="H6" s="413"/>
      <c r="K6" s="414"/>
      <c r="L6" s="900" t="s">
        <v>187</v>
      </c>
      <c r="M6" s="901"/>
    </row>
    <row r="7" spans="1:15" ht="39.6" x14ac:dyDescent="0.3">
      <c r="A7" s="415" t="s">
        <v>188</v>
      </c>
      <c r="B7" s="416" t="s">
        <v>189</v>
      </c>
      <c r="C7" s="416" t="s">
        <v>74</v>
      </c>
      <c r="D7" s="416" t="s">
        <v>190</v>
      </c>
      <c r="E7" s="417" t="s">
        <v>191</v>
      </c>
      <c r="F7" s="417" t="s">
        <v>192</v>
      </c>
      <c r="G7" s="417" t="s">
        <v>193</v>
      </c>
      <c r="H7" s="418" t="s">
        <v>194</v>
      </c>
      <c r="I7" s="417" t="s">
        <v>195</v>
      </c>
      <c r="J7" s="417" t="s">
        <v>196</v>
      </c>
      <c r="K7" s="417" t="s">
        <v>197</v>
      </c>
      <c r="L7" s="416" t="s">
        <v>198</v>
      </c>
      <c r="M7" s="416" t="s">
        <v>199</v>
      </c>
      <c r="N7" s="482"/>
      <c r="O7" s="482"/>
    </row>
    <row r="8" spans="1:15" x14ac:dyDescent="0.3">
      <c r="A8" s="514" t="s">
        <v>200</v>
      </c>
      <c r="B8" s="515"/>
      <c r="C8" s="419" t="s">
        <v>81</v>
      </c>
      <c r="D8" s="516">
        <f>SUM(D9:D10)</f>
        <v>0</v>
      </c>
      <c r="E8" s="516">
        <f>SUM(E9:E10)</f>
        <v>0</v>
      </c>
      <c r="F8" s="517"/>
      <c r="G8" s="518">
        <f>SUM(G9:G10)</f>
        <v>0</v>
      </c>
      <c r="H8" s="519"/>
      <c r="I8" s="520"/>
      <c r="J8" s="518">
        <f>SUM(J9:J10)</f>
        <v>0</v>
      </c>
      <c r="K8" s="518">
        <f>J8</f>
        <v>0</v>
      </c>
      <c r="L8" s="521"/>
      <c r="M8" s="521">
        <f>D8-K8</f>
        <v>0</v>
      </c>
      <c r="N8" s="482"/>
      <c r="O8" s="482"/>
    </row>
    <row r="9" spans="1:15" x14ac:dyDescent="0.3">
      <c r="A9" s="515"/>
      <c r="B9" s="515">
        <v>1</v>
      </c>
      <c r="C9" s="144" t="s">
        <v>201</v>
      </c>
      <c r="D9" s="522">
        <v>0</v>
      </c>
      <c r="E9" s="522">
        <v>0</v>
      </c>
      <c r="F9" s="517" t="s">
        <v>202</v>
      </c>
      <c r="G9" s="518">
        <f t="shared" ref="G9:G16" si="0">D9*IF(F9="NO",0,1)</f>
        <v>0</v>
      </c>
      <c r="H9" s="519">
        <v>1</v>
      </c>
      <c r="I9" s="520">
        <f>IF($G$105=0,0,G9/$G$105)</f>
        <v>0</v>
      </c>
      <c r="J9" s="518">
        <f>IF(I9&lt;=H9,G9,$G$105*H9)</f>
        <v>0</v>
      </c>
      <c r="K9" s="518">
        <f t="shared" ref="K9:K15" si="1">J9</f>
        <v>0</v>
      </c>
      <c r="L9" s="521"/>
      <c r="M9" s="521">
        <f t="shared" ref="M9:M71" si="2">D9-K9</f>
        <v>0</v>
      </c>
      <c r="N9" s="482"/>
      <c r="O9" s="482"/>
    </row>
    <row r="10" spans="1:15" x14ac:dyDescent="0.3">
      <c r="A10" s="515"/>
      <c r="B10" s="515">
        <v>2</v>
      </c>
      <c r="C10" s="144" t="s">
        <v>203</v>
      </c>
      <c r="D10" s="522">
        <v>0</v>
      </c>
      <c r="E10" s="522">
        <v>0</v>
      </c>
      <c r="F10" s="517" t="s">
        <v>202</v>
      </c>
      <c r="G10" s="518">
        <f t="shared" si="0"/>
        <v>0</v>
      </c>
      <c r="H10" s="519">
        <v>1</v>
      </c>
      <c r="I10" s="520">
        <f>IF($G$105=0,0,G10/$G$105)</f>
        <v>0</v>
      </c>
      <c r="J10" s="518">
        <f>IF(I10&lt;=H10,G10,$G$105*H10)</f>
        <v>0</v>
      </c>
      <c r="K10" s="518">
        <f t="shared" si="1"/>
        <v>0</v>
      </c>
      <c r="L10" s="521"/>
      <c r="M10" s="521">
        <f t="shared" si="2"/>
        <v>0</v>
      </c>
      <c r="N10" s="482"/>
      <c r="O10" s="482"/>
    </row>
    <row r="11" spans="1:15" ht="39.6" x14ac:dyDescent="0.3">
      <c r="A11" s="515" t="s">
        <v>204</v>
      </c>
      <c r="B11" s="515">
        <v>1</v>
      </c>
      <c r="C11" s="419" t="s">
        <v>205</v>
      </c>
      <c r="D11" s="523">
        <f>SUM(D12:D15)</f>
        <v>0</v>
      </c>
      <c r="E11" s="523">
        <f>SUM(E12:E15)</f>
        <v>0</v>
      </c>
      <c r="F11" s="517" t="s">
        <v>202</v>
      </c>
      <c r="G11" s="518">
        <f t="shared" si="0"/>
        <v>0</v>
      </c>
      <c r="H11" s="519">
        <v>0.2</v>
      </c>
      <c r="I11" s="520">
        <f>IF($G$105=0,0,G11/$G$105)</f>
        <v>0</v>
      </c>
      <c r="J11" s="518">
        <f>IF(I11&lt;=H11,G11,$G$105*H11)</f>
        <v>0</v>
      </c>
      <c r="K11" s="518">
        <f>J11</f>
        <v>0</v>
      </c>
      <c r="L11" s="521"/>
      <c r="M11" s="521">
        <f t="shared" si="2"/>
        <v>0</v>
      </c>
      <c r="N11" s="482"/>
      <c r="O11" s="482"/>
    </row>
    <row r="12" spans="1:15" x14ac:dyDescent="0.3">
      <c r="A12" s="515"/>
      <c r="B12" s="515"/>
      <c r="C12" s="420" t="s">
        <v>206</v>
      </c>
      <c r="D12" s="522">
        <v>0</v>
      </c>
      <c r="E12" s="522">
        <v>0</v>
      </c>
      <c r="F12" s="517" t="s">
        <v>202</v>
      </c>
      <c r="G12" s="518">
        <f t="shared" si="0"/>
        <v>0</v>
      </c>
      <c r="H12" s="519"/>
      <c r="I12" s="520"/>
      <c r="J12" s="518">
        <f>IF(G12&gt;J11,J11,G12)</f>
        <v>0</v>
      </c>
      <c r="K12" s="518">
        <f t="shared" si="1"/>
        <v>0</v>
      </c>
      <c r="L12" s="521"/>
      <c r="M12" s="521">
        <f t="shared" si="2"/>
        <v>0</v>
      </c>
      <c r="N12" s="482"/>
      <c r="O12" s="482"/>
    </row>
    <row r="13" spans="1:15" x14ac:dyDescent="0.3">
      <c r="A13" s="515"/>
      <c r="B13" s="515"/>
      <c r="C13" s="150" t="s">
        <v>207</v>
      </c>
      <c r="D13" s="522">
        <v>0</v>
      </c>
      <c r="E13" s="522">
        <v>0</v>
      </c>
      <c r="F13" s="517" t="s">
        <v>202</v>
      </c>
      <c r="G13" s="518">
        <f t="shared" si="0"/>
        <v>0</v>
      </c>
      <c r="H13" s="519"/>
      <c r="I13" s="520"/>
      <c r="J13" s="518">
        <f>IF(SUM(G12:G12)&gt;=J11,0,MIN(G13,J11-SUM(G12:G12)))</f>
        <v>0</v>
      </c>
      <c r="K13" s="518">
        <f t="shared" si="1"/>
        <v>0</v>
      </c>
      <c r="L13" s="521"/>
      <c r="M13" s="521">
        <f t="shared" si="2"/>
        <v>0</v>
      </c>
      <c r="N13" s="482"/>
      <c r="O13" s="482"/>
    </row>
    <row r="14" spans="1:15" x14ac:dyDescent="0.3">
      <c r="A14" s="515"/>
      <c r="B14" s="515"/>
      <c r="C14" s="150" t="s">
        <v>208</v>
      </c>
      <c r="D14" s="522">
        <v>0</v>
      </c>
      <c r="E14" s="522">
        <v>0</v>
      </c>
      <c r="F14" s="517" t="s">
        <v>202</v>
      </c>
      <c r="G14" s="518">
        <f t="shared" si="0"/>
        <v>0</v>
      </c>
      <c r="H14" s="519"/>
      <c r="I14" s="520"/>
      <c r="J14" s="518">
        <f>IF(SUM(G12:G13)&gt;=J11,0,MIN(G14,J11-SUM(G12:G13)))</f>
        <v>0</v>
      </c>
      <c r="K14" s="518">
        <f t="shared" si="1"/>
        <v>0</v>
      </c>
      <c r="L14" s="521"/>
      <c r="M14" s="521">
        <f t="shared" si="2"/>
        <v>0</v>
      </c>
      <c r="N14" s="482"/>
      <c r="O14" s="482"/>
    </row>
    <row r="15" spans="1:15" x14ac:dyDescent="0.3">
      <c r="A15" s="515"/>
      <c r="B15" s="515"/>
      <c r="C15" s="150" t="s">
        <v>209</v>
      </c>
      <c r="D15" s="522">
        <v>0</v>
      </c>
      <c r="E15" s="522">
        <v>0</v>
      </c>
      <c r="F15" s="517" t="s">
        <v>202</v>
      </c>
      <c r="G15" s="518">
        <f t="shared" si="0"/>
        <v>0</v>
      </c>
      <c r="H15" s="519"/>
      <c r="I15" s="520"/>
      <c r="J15" s="518">
        <f>IF(SUM(G12:G14)&gt;=J11,0,MIN(G15,J11-SUM(G12:G14)))</f>
        <v>0</v>
      </c>
      <c r="K15" s="518">
        <f t="shared" si="1"/>
        <v>0</v>
      </c>
      <c r="L15" s="521"/>
      <c r="M15" s="521">
        <f t="shared" si="2"/>
        <v>0</v>
      </c>
      <c r="N15" s="482"/>
      <c r="O15" s="482"/>
    </row>
    <row r="16" spans="1:15" ht="26.4" x14ac:dyDescent="0.3">
      <c r="A16" s="515" t="s">
        <v>210</v>
      </c>
      <c r="B16" s="524"/>
      <c r="C16" s="419" t="s">
        <v>211</v>
      </c>
      <c r="D16" s="522">
        <v>0</v>
      </c>
      <c r="E16" s="522">
        <v>0</v>
      </c>
      <c r="F16" s="517" t="s">
        <v>202</v>
      </c>
      <c r="G16" s="518">
        <f t="shared" si="0"/>
        <v>0</v>
      </c>
      <c r="H16" s="519">
        <v>0.3</v>
      </c>
      <c r="I16" s="520">
        <f>IF($G$105=0,0,G16/$G$105)</f>
        <v>0</v>
      </c>
      <c r="J16" s="518">
        <f>IF(I16&lt;=H16,G16,$G$105*H16)</f>
        <v>0</v>
      </c>
      <c r="K16" s="518">
        <f>J16</f>
        <v>0</v>
      </c>
      <c r="L16" s="521"/>
      <c r="M16" s="521">
        <f>D16-K16</f>
        <v>0</v>
      </c>
      <c r="N16" s="482"/>
      <c r="O16" s="482"/>
    </row>
    <row r="17" spans="1:15" ht="26.4" x14ac:dyDescent="0.3">
      <c r="A17" s="515" t="s">
        <v>212</v>
      </c>
      <c r="B17" s="515"/>
      <c r="C17" s="419" t="s">
        <v>213</v>
      </c>
      <c r="D17" s="525">
        <f>SUM(D18,D22,D26,D30,D36,D42)</f>
        <v>0</v>
      </c>
      <c r="E17" s="525">
        <f>SUM(E18,E22,E26,E30,E36,E42)</f>
        <v>0</v>
      </c>
      <c r="F17" s="517" t="s">
        <v>202</v>
      </c>
      <c r="G17" s="518">
        <f t="shared" ref="G17:G36" si="3">D17*IF(F17="NO",0,1)</f>
        <v>0</v>
      </c>
      <c r="H17" s="519">
        <v>0.6</v>
      </c>
      <c r="I17" s="520">
        <f>IF($G$105=0,0,G17/$G$105)</f>
        <v>0</v>
      </c>
      <c r="J17" s="518">
        <f>IF(I17&lt;=H17,G17,$G$105*H17)</f>
        <v>0</v>
      </c>
      <c r="K17" s="525">
        <f>SUM(K18,K22,K26,K30,K36,K42)</f>
        <v>0</v>
      </c>
      <c r="L17" s="521"/>
      <c r="M17" s="525">
        <f>SUM(M18,M22,M26,M30,M36,M42)</f>
        <v>0</v>
      </c>
      <c r="N17" s="482"/>
      <c r="O17" s="482"/>
    </row>
    <row r="18" spans="1:15" ht="105.6" x14ac:dyDescent="0.3">
      <c r="A18" s="515"/>
      <c r="B18" s="524">
        <v>1</v>
      </c>
      <c r="C18" s="144" t="s">
        <v>214</v>
      </c>
      <c r="D18" s="525">
        <f>SUM(D19:D21)</f>
        <v>0</v>
      </c>
      <c r="E18" s="525">
        <f>SUM(E19:E21)</f>
        <v>0</v>
      </c>
      <c r="F18" s="517" t="s">
        <v>202</v>
      </c>
      <c r="G18" s="518">
        <f t="shared" si="3"/>
        <v>0</v>
      </c>
      <c r="H18" s="421">
        <v>0.6</v>
      </c>
      <c r="I18" s="520">
        <f>IF($G$105=0,0,G18/$G$105)</f>
        <v>0</v>
      </c>
      <c r="J18" s="518">
        <f>IF(I18&lt;=H18,G18,$G$105*H18)</f>
        <v>0</v>
      </c>
      <c r="K18" s="518">
        <f>IF($I$17&gt;$H$17,MIN(J18*$H$17*$G$105/SUM($J$18,$J$22,$J$30,$J$26,$J$36,$J$42),J18),J18)</f>
        <v>0</v>
      </c>
      <c r="L18" s="521"/>
      <c r="M18" s="521">
        <f>SUM(M19:M21)</f>
        <v>0</v>
      </c>
      <c r="N18" s="482"/>
      <c r="O18" s="482"/>
    </row>
    <row r="19" spans="1:15" x14ac:dyDescent="0.3">
      <c r="A19" s="515"/>
      <c r="B19" s="515"/>
      <c r="C19" s="150" t="s">
        <v>215</v>
      </c>
      <c r="D19" s="522">
        <v>0</v>
      </c>
      <c r="E19" s="522">
        <v>0</v>
      </c>
      <c r="F19" s="517" t="s">
        <v>202</v>
      </c>
      <c r="G19" s="518">
        <f t="shared" si="3"/>
        <v>0</v>
      </c>
      <c r="H19" s="519"/>
      <c r="I19" s="526"/>
      <c r="J19" s="518">
        <f>IF(G19&gt;J18,J18,G19)</f>
        <v>0</v>
      </c>
      <c r="K19" s="518">
        <f>IF(J19&gt;K18,K18,J19)</f>
        <v>0</v>
      </c>
      <c r="L19" s="521"/>
      <c r="M19" s="521">
        <f t="shared" si="2"/>
        <v>0</v>
      </c>
      <c r="N19" s="482"/>
      <c r="O19" s="482"/>
    </row>
    <row r="20" spans="1:15" x14ac:dyDescent="0.3">
      <c r="A20" s="515"/>
      <c r="B20" s="515"/>
      <c r="C20" s="150" t="s">
        <v>216</v>
      </c>
      <c r="D20" s="522">
        <v>0</v>
      </c>
      <c r="E20" s="522">
        <v>0</v>
      </c>
      <c r="F20" s="517" t="s">
        <v>202</v>
      </c>
      <c r="G20" s="518">
        <f t="shared" si="3"/>
        <v>0</v>
      </c>
      <c r="H20" s="519"/>
      <c r="I20" s="526"/>
      <c r="J20" s="518">
        <f>IF(SUM(G19:G19)&gt;=J18,0,MIN(G20,J18-SUM(G19:G19)))</f>
        <v>0</v>
      </c>
      <c r="K20" s="518">
        <f>IF(SUM(J19:J19)&gt;=K18,0,MIN(J20,K18-SUM(J19:J19)))</f>
        <v>0</v>
      </c>
      <c r="L20" s="521"/>
      <c r="M20" s="521">
        <f t="shared" si="2"/>
        <v>0</v>
      </c>
      <c r="N20" s="482"/>
      <c r="O20" s="482"/>
    </row>
    <row r="21" spans="1:15" x14ac:dyDescent="0.3">
      <c r="A21" s="515"/>
      <c r="B21" s="515"/>
      <c r="C21" s="150" t="s">
        <v>217</v>
      </c>
      <c r="D21" s="522">
        <v>0</v>
      </c>
      <c r="E21" s="522">
        <v>0</v>
      </c>
      <c r="F21" s="517" t="s">
        <v>202</v>
      </c>
      <c r="G21" s="518">
        <f t="shared" si="3"/>
        <v>0</v>
      </c>
      <c r="H21" s="519"/>
      <c r="I21" s="526"/>
      <c r="J21" s="518">
        <f>IF(SUM(G19:G20)&gt;=J18,0,MIN(G21,J18-SUM(G19:G20)))</f>
        <v>0</v>
      </c>
      <c r="K21" s="518">
        <f>IF(SUM(J19:J20)&gt;=K18,0,MIN(J21,K18-SUM(J19:J20)))</f>
        <v>0</v>
      </c>
      <c r="L21" s="521"/>
      <c r="M21" s="521">
        <f t="shared" si="2"/>
        <v>0</v>
      </c>
      <c r="N21" s="482"/>
      <c r="O21" s="482"/>
    </row>
    <row r="22" spans="1:15" ht="39.6" x14ac:dyDescent="0.3">
      <c r="A22" s="515"/>
      <c r="B22" s="524">
        <v>2</v>
      </c>
      <c r="C22" s="144" t="s">
        <v>218</v>
      </c>
      <c r="D22" s="525">
        <f>SUM(D23:D25)</f>
        <v>0</v>
      </c>
      <c r="E22" s="525">
        <f>SUM(E23:E25)</f>
        <v>0</v>
      </c>
      <c r="F22" s="517" t="s">
        <v>202</v>
      </c>
      <c r="G22" s="518">
        <f t="shared" ref="G22:G27" si="4">D22*IF(F22="NO",0,1)</f>
        <v>0</v>
      </c>
      <c r="H22" s="421">
        <v>0.1</v>
      </c>
      <c r="I22" s="520">
        <f>IF($G$105=0,0,G22/$G$105)</f>
        <v>0</v>
      </c>
      <c r="J22" s="518">
        <f>IF(I22&lt;=H22,G22,$G$105*H22)</f>
        <v>0</v>
      </c>
      <c r="K22" s="518">
        <f>IF($I$17&gt;$H$17,MIN(J22*$H$17*$G$105/SUM($J$18,$J$22,$J$30,$J$26,$J$36,$J$42),J22),J22)</f>
        <v>0</v>
      </c>
      <c r="L22" s="521"/>
      <c r="M22" s="521">
        <f>SUM(M23:M25)</f>
        <v>0</v>
      </c>
      <c r="N22" s="482"/>
      <c r="O22" s="482"/>
    </row>
    <row r="23" spans="1:15" x14ac:dyDescent="0.3">
      <c r="A23" s="515"/>
      <c r="B23" s="515"/>
      <c r="C23" s="150" t="s">
        <v>215</v>
      </c>
      <c r="D23" s="522">
        <v>0</v>
      </c>
      <c r="E23" s="522">
        <v>0</v>
      </c>
      <c r="F23" s="517" t="s">
        <v>202</v>
      </c>
      <c r="G23" s="518">
        <f t="shared" si="4"/>
        <v>0</v>
      </c>
      <c r="H23" s="519"/>
      <c r="I23" s="526"/>
      <c r="J23" s="518">
        <f>IF(G23&gt;J22,J22,G23)</f>
        <v>0</v>
      </c>
      <c r="K23" s="518">
        <f>IF(J23&gt;K22,K22,J23)</f>
        <v>0</v>
      </c>
      <c r="L23" s="521"/>
      <c r="M23" s="521">
        <f t="shared" si="2"/>
        <v>0</v>
      </c>
      <c r="N23" s="482"/>
      <c r="O23" s="482"/>
    </row>
    <row r="24" spans="1:15" x14ac:dyDescent="0.3">
      <c r="A24" s="515"/>
      <c r="B24" s="515"/>
      <c r="C24" s="149" t="s">
        <v>216</v>
      </c>
      <c r="D24" s="522">
        <v>0</v>
      </c>
      <c r="E24" s="522">
        <v>0</v>
      </c>
      <c r="F24" s="517" t="s">
        <v>202</v>
      </c>
      <c r="G24" s="518">
        <f t="shared" si="4"/>
        <v>0</v>
      </c>
      <c r="H24" s="519"/>
      <c r="I24" s="526"/>
      <c r="J24" s="518">
        <f>IF(SUM(G23:G23)&gt;=J22,0,MIN(G24,J22-SUM(G23:G23)))</f>
        <v>0</v>
      </c>
      <c r="K24" s="518">
        <f>IF(SUM(J23:J23)&gt;=K22,0,MIN(J24,K22-SUM(J23:J23)))</f>
        <v>0</v>
      </c>
      <c r="L24" s="521"/>
      <c r="M24" s="521">
        <f t="shared" si="2"/>
        <v>0</v>
      </c>
      <c r="N24" s="482"/>
      <c r="O24" s="482"/>
    </row>
    <row r="25" spans="1:15" x14ac:dyDescent="0.3">
      <c r="A25" s="515"/>
      <c r="B25" s="515"/>
      <c r="C25" s="149" t="s">
        <v>217</v>
      </c>
      <c r="D25" s="522">
        <v>0</v>
      </c>
      <c r="E25" s="522">
        <v>0</v>
      </c>
      <c r="F25" s="517" t="s">
        <v>202</v>
      </c>
      <c r="G25" s="518">
        <f t="shared" si="4"/>
        <v>0</v>
      </c>
      <c r="H25" s="519"/>
      <c r="I25" s="526"/>
      <c r="J25" s="518">
        <f>IF(SUM(G$23:G24)&gt;=J$22,0,MIN(G25,J$22-SUM(G23:G24)))</f>
        <v>0</v>
      </c>
      <c r="K25" s="518">
        <f>IF(SUM(J23:J24)&gt;=K$22,0,MIN(J25,K$22-SUM(J23:J24)))</f>
        <v>0</v>
      </c>
      <c r="L25" s="521"/>
      <c r="M25" s="521">
        <f t="shared" si="2"/>
        <v>0</v>
      </c>
      <c r="N25" s="482"/>
      <c r="O25" s="482"/>
    </row>
    <row r="26" spans="1:15" ht="52.8" x14ac:dyDescent="0.3">
      <c r="A26" s="515"/>
      <c r="B26" s="524">
        <v>3</v>
      </c>
      <c r="C26" s="144" t="s">
        <v>219</v>
      </c>
      <c r="D26" s="527">
        <f>SUM(D27:D29)</f>
        <v>0</v>
      </c>
      <c r="E26" s="527">
        <f>SUM(E27:E29)</f>
        <v>0</v>
      </c>
      <c r="F26" s="517" t="s">
        <v>202</v>
      </c>
      <c r="G26" s="518">
        <f t="shared" si="4"/>
        <v>0</v>
      </c>
      <c r="H26" s="421">
        <v>0.1</v>
      </c>
      <c r="I26" s="520">
        <f>IF($G$105=0,0,G26/$G$105)</f>
        <v>0</v>
      </c>
      <c r="J26" s="518">
        <f>IF(I26&lt;=H26,G26,$G$105*H26)</f>
        <v>0</v>
      </c>
      <c r="K26" s="518">
        <f>IF($I$17&gt;$H$17,MIN(J26*$H$17*$G$105/SUM($J$18,$J$22,$J$30,$J$26,$J$36,$J$42),J26),J26)</f>
        <v>0</v>
      </c>
      <c r="L26" s="521"/>
      <c r="M26" s="521">
        <f>SUM(M27:M29)</f>
        <v>0</v>
      </c>
      <c r="N26" s="482"/>
      <c r="O26" s="482"/>
    </row>
    <row r="27" spans="1:15" x14ac:dyDescent="0.3">
      <c r="A27" s="515"/>
      <c r="B27" s="524"/>
      <c r="C27" s="150" t="s">
        <v>215</v>
      </c>
      <c r="D27" s="522">
        <v>0</v>
      </c>
      <c r="E27" s="522">
        <v>0</v>
      </c>
      <c r="F27" s="517" t="s">
        <v>202</v>
      </c>
      <c r="G27" s="518">
        <f t="shared" si="4"/>
        <v>0</v>
      </c>
      <c r="H27" s="519"/>
      <c r="I27" s="520"/>
      <c r="J27" s="518">
        <f>IF(G27&gt;J26,J26,G27)</f>
        <v>0</v>
      </c>
      <c r="K27" s="518">
        <f>IF(J27&gt;K26,K26,J27)</f>
        <v>0</v>
      </c>
      <c r="L27" s="521"/>
      <c r="M27" s="521">
        <f t="shared" si="2"/>
        <v>0</v>
      </c>
      <c r="N27" s="482"/>
      <c r="O27" s="482"/>
    </row>
    <row r="28" spans="1:15" x14ac:dyDescent="0.3">
      <c r="A28" s="515"/>
      <c r="B28" s="524"/>
      <c r="C28" s="150" t="s">
        <v>216</v>
      </c>
      <c r="D28" s="528">
        <v>0</v>
      </c>
      <c r="E28" s="528">
        <v>0</v>
      </c>
      <c r="F28" s="517" t="s">
        <v>202</v>
      </c>
      <c r="G28" s="518">
        <f t="shared" si="3"/>
        <v>0</v>
      </c>
      <c r="H28" s="510"/>
      <c r="I28" s="520"/>
      <c r="J28" s="518">
        <f>IF(SUM(G27:G27)&gt;=J26,0,MIN(G28,J26-SUM(G27:G27)))</f>
        <v>0</v>
      </c>
      <c r="K28" s="518">
        <f>IF(SUM(J27:J27)&gt;=K26,0,MIN(J28,K26-SUM(J27:J27)))</f>
        <v>0</v>
      </c>
      <c r="L28" s="521"/>
      <c r="M28" s="521">
        <f>D28-K28</f>
        <v>0</v>
      </c>
      <c r="N28" s="482"/>
      <c r="O28" s="482"/>
    </row>
    <row r="29" spans="1:15" x14ac:dyDescent="0.3">
      <c r="A29" s="515"/>
      <c r="B29" s="515"/>
      <c r="C29" s="150" t="s">
        <v>217</v>
      </c>
      <c r="D29" s="522">
        <v>0</v>
      </c>
      <c r="E29" s="522">
        <v>0</v>
      </c>
      <c r="F29" s="517" t="s">
        <v>202</v>
      </c>
      <c r="G29" s="518">
        <f t="shared" si="3"/>
        <v>0</v>
      </c>
      <c r="H29" s="519"/>
      <c r="I29" s="526"/>
      <c r="J29" s="518">
        <f>IF(SUM(G27:G28)&gt;=J$26,0,MIN(G29,J$26-SUM(G27:G28)))</f>
        <v>0</v>
      </c>
      <c r="K29" s="518">
        <f>IF(SUM(J27:J28)&gt;=K26,0,MIN(J29,K26-SUM(J27:J28)))</f>
        <v>0</v>
      </c>
      <c r="L29" s="521"/>
      <c r="M29" s="521">
        <f t="shared" si="2"/>
        <v>0</v>
      </c>
      <c r="N29" s="482"/>
      <c r="O29" s="482"/>
    </row>
    <row r="30" spans="1:15" ht="79.2" x14ac:dyDescent="0.3">
      <c r="A30" s="515"/>
      <c r="B30" s="515">
        <v>4</v>
      </c>
      <c r="C30" s="144" t="s">
        <v>220</v>
      </c>
      <c r="D30" s="527">
        <f>SUM(D31:D35)</f>
        <v>0</v>
      </c>
      <c r="E30" s="527">
        <f>SUM(E31:E35)</f>
        <v>0</v>
      </c>
      <c r="F30" s="517" t="s">
        <v>202</v>
      </c>
      <c r="G30" s="518">
        <f t="shared" si="3"/>
        <v>0</v>
      </c>
      <c r="H30" s="421">
        <v>0.1</v>
      </c>
      <c r="I30" s="520">
        <f>IF($G$105=0,0,G30/$G$105)</f>
        <v>0</v>
      </c>
      <c r="J30" s="518">
        <f>IF(I30&lt;=H30,G30,$G$105*H30)</f>
        <v>0</v>
      </c>
      <c r="K30" s="529">
        <f>IF($I$17&gt;$H$17,MIN(J30*$H$17*$G$105/SUM($J$18,$J$22,$J$30,$J$26,$J$36,$J$42),J30),J30)</f>
        <v>0</v>
      </c>
      <c r="L30" s="521"/>
      <c r="M30" s="521">
        <f>SUM(M31:M35)</f>
        <v>0</v>
      </c>
      <c r="N30" s="482"/>
      <c r="O30" s="482"/>
    </row>
    <row r="31" spans="1:15" x14ac:dyDescent="0.3">
      <c r="A31" s="515"/>
      <c r="B31" s="515"/>
      <c r="C31" s="150" t="s">
        <v>215</v>
      </c>
      <c r="D31" s="522">
        <v>0</v>
      </c>
      <c r="E31" s="522">
        <v>0</v>
      </c>
      <c r="F31" s="517" t="s">
        <v>202</v>
      </c>
      <c r="G31" s="518">
        <f t="shared" si="3"/>
        <v>0</v>
      </c>
      <c r="H31" s="519"/>
      <c r="I31" s="520"/>
      <c r="J31" s="518">
        <f>IF(G31&gt;J30,J30,G31)</f>
        <v>0</v>
      </c>
      <c r="K31" s="518">
        <f>IF(J31&gt;K30,K30,J31)</f>
        <v>0</v>
      </c>
      <c r="L31" s="521"/>
      <c r="M31" s="521">
        <f t="shared" si="2"/>
        <v>0</v>
      </c>
      <c r="N31" s="482"/>
      <c r="O31" s="482"/>
    </row>
    <row r="32" spans="1:15" x14ac:dyDescent="0.3">
      <c r="A32" s="515"/>
      <c r="B32" s="530"/>
      <c r="C32" s="150" t="s">
        <v>216</v>
      </c>
      <c r="D32" s="528">
        <v>0</v>
      </c>
      <c r="E32" s="528">
        <v>0</v>
      </c>
      <c r="F32" s="517" t="s">
        <v>202</v>
      </c>
      <c r="G32" s="518">
        <f t="shared" si="3"/>
        <v>0</v>
      </c>
      <c r="H32" s="510"/>
      <c r="I32" s="520"/>
      <c r="J32" s="518">
        <f>IF(SUM(G31:G31)&gt;=J30,0,MIN(G32,J30-SUM(G31:G31)))</f>
        <v>0</v>
      </c>
      <c r="K32" s="518">
        <f>IF(SUM(J31:J31)&gt;=K30,0,MIN(J32,K30-SUM(J31:J31)))</f>
        <v>0</v>
      </c>
      <c r="L32" s="521"/>
      <c r="M32" s="521">
        <f t="shared" si="2"/>
        <v>0</v>
      </c>
      <c r="N32" s="482"/>
      <c r="O32" s="482"/>
    </row>
    <row r="33" spans="1:15" x14ac:dyDescent="0.3">
      <c r="A33" s="515"/>
      <c r="B33" s="515"/>
      <c r="C33" s="150" t="s">
        <v>217</v>
      </c>
      <c r="D33" s="522">
        <v>0</v>
      </c>
      <c r="E33" s="522">
        <v>0</v>
      </c>
      <c r="F33" s="517" t="s">
        <v>202</v>
      </c>
      <c r="G33" s="518">
        <f t="shared" si="3"/>
        <v>0</v>
      </c>
      <c r="H33" s="519"/>
      <c r="I33" s="526"/>
      <c r="J33" s="518">
        <f>IF(SUM(G31:G32)&gt;=J30,0,MIN(G33,J30-SUM(G31:G32)))</f>
        <v>0</v>
      </c>
      <c r="K33" s="518">
        <f>IF(SUM(J31:J32)&gt;=K30,0,MIN(J33,K30-SUM(J31:J32)))</f>
        <v>0</v>
      </c>
      <c r="L33" s="521"/>
      <c r="M33" s="521">
        <f t="shared" si="2"/>
        <v>0</v>
      </c>
      <c r="N33" s="482"/>
      <c r="O33" s="482"/>
    </row>
    <row r="34" spans="1:15" x14ac:dyDescent="0.3">
      <c r="A34" s="515"/>
      <c r="B34" s="515"/>
      <c r="C34" s="149" t="s">
        <v>221</v>
      </c>
      <c r="D34" s="522">
        <v>0</v>
      </c>
      <c r="E34" s="522">
        <v>0</v>
      </c>
      <c r="F34" s="517" t="s">
        <v>202</v>
      </c>
      <c r="G34" s="518">
        <f t="shared" si="3"/>
        <v>0</v>
      </c>
      <c r="H34" s="519"/>
      <c r="I34" s="526"/>
      <c r="J34" s="518">
        <f>IF(SUM(G31:G33)&gt;=J30,0,MIN(G34,J30-SUM(G31:G33)))</f>
        <v>0</v>
      </c>
      <c r="K34" s="518">
        <f>IF(SUM(J31:J33)&gt;=K30,0,MIN(J34,K30-SUM(J31:J33)))</f>
        <v>0</v>
      </c>
      <c r="L34" s="521"/>
      <c r="M34" s="521">
        <f t="shared" si="2"/>
        <v>0</v>
      </c>
      <c r="N34" s="482"/>
      <c r="O34" s="482"/>
    </row>
    <row r="35" spans="1:15" x14ac:dyDescent="0.3">
      <c r="A35" s="515"/>
      <c r="B35" s="515"/>
      <c r="C35" s="149" t="s">
        <v>222</v>
      </c>
      <c r="D35" s="522">
        <v>0</v>
      </c>
      <c r="E35" s="522">
        <v>0</v>
      </c>
      <c r="F35" s="517" t="s">
        <v>202</v>
      </c>
      <c r="G35" s="518">
        <f t="shared" si="3"/>
        <v>0</v>
      </c>
      <c r="H35" s="519"/>
      <c r="I35" s="526"/>
      <c r="J35" s="518">
        <f>IF(SUM(G31:G34)&gt;=J30,0,MIN(G35,J30-SUM(G31:G34)))</f>
        <v>0</v>
      </c>
      <c r="K35" s="518">
        <f>IF(SUM(J31:J34)&gt;=K30,0,MIN(J35,K30-SUM(J31:J34)))</f>
        <v>0</v>
      </c>
      <c r="L35" s="521"/>
      <c r="M35" s="521">
        <f t="shared" si="2"/>
        <v>0</v>
      </c>
      <c r="N35" s="482"/>
      <c r="O35" s="482"/>
    </row>
    <row r="36" spans="1:15" ht="26.4" x14ac:dyDescent="0.3">
      <c r="A36" s="515"/>
      <c r="B36" s="515">
        <v>5</v>
      </c>
      <c r="C36" s="144" t="s">
        <v>969</v>
      </c>
      <c r="D36" s="527">
        <f>SUM(D37:D41)</f>
        <v>0</v>
      </c>
      <c r="E36" s="527">
        <f>SUM(E37:E41)</f>
        <v>0</v>
      </c>
      <c r="F36" s="517" t="s">
        <v>202</v>
      </c>
      <c r="G36" s="518">
        <f t="shared" si="3"/>
        <v>0</v>
      </c>
      <c r="H36" s="519">
        <v>0.1</v>
      </c>
      <c r="I36" s="520">
        <f>IF($G$105=0,0,G36/$G$105)</f>
        <v>0</v>
      </c>
      <c r="J36" s="518">
        <f>IF(I36&lt;=H36,G36,$G$105*H36)</f>
        <v>0</v>
      </c>
      <c r="K36" s="518">
        <f>IF($I$17&gt;$H$17,MIN(J36*$H$17*$G$105/SUM($J$18,$J$22,$J$30,$J$26,$J$36,$J$42),J36),J36)</f>
        <v>0</v>
      </c>
      <c r="L36" s="521"/>
      <c r="M36" s="521">
        <f>SUM(M37:M41)</f>
        <v>0</v>
      </c>
      <c r="N36" s="482"/>
      <c r="O36" s="482"/>
    </row>
    <row r="37" spans="1:15" x14ac:dyDescent="0.3">
      <c r="A37" s="515"/>
      <c r="B37" s="515"/>
      <c r="C37" s="18" t="s">
        <v>215</v>
      </c>
      <c r="D37" s="522">
        <v>0</v>
      </c>
      <c r="E37" s="522">
        <v>0</v>
      </c>
      <c r="F37" s="517" t="s">
        <v>202</v>
      </c>
      <c r="G37" s="518">
        <f t="shared" ref="G37:G46" si="5">D37*IF(F37="NO",0,1)</f>
        <v>0</v>
      </c>
      <c r="H37" s="519"/>
      <c r="I37" s="526"/>
      <c r="J37" s="518">
        <f>IF(G37&gt;J36,J36,G37)</f>
        <v>0</v>
      </c>
      <c r="K37" s="518">
        <f>IF(J37&gt;K36,K36,J37)</f>
        <v>0</v>
      </c>
      <c r="L37" s="521"/>
      <c r="M37" s="521">
        <f>D37-K37</f>
        <v>0</v>
      </c>
      <c r="N37" s="482"/>
      <c r="O37" s="482"/>
    </row>
    <row r="38" spans="1:15" x14ac:dyDescent="0.3">
      <c r="A38" s="515"/>
      <c r="B38" s="515"/>
      <c r="C38" s="18" t="s">
        <v>216</v>
      </c>
      <c r="D38" s="522">
        <v>0</v>
      </c>
      <c r="E38" s="522">
        <v>0</v>
      </c>
      <c r="F38" s="517" t="s">
        <v>202</v>
      </c>
      <c r="G38" s="518">
        <f t="shared" si="5"/>
        <v>0</v>
      </c>
      <c r="H38" s="519"/>
      <c r="I38" s="526"/>
      <c r="J38" s="518">
        <f>IF(SUM(G37:G37)&gt;=J36,0,MIN(G38,J36-SUM(G37:G37)))</f>
        <v>0</v>
      </c>
      <c r="K38" s="518">
        <f>IF(SUM(J37:J37)&gt;=K36,0,MIN(J38,K36-SUM(J37:J37)))</f>
        <v>0</v>
      </c>
      <c r="L38" s="521"/>
      <c r="M38" s="521">
        <f>D38-K38</f>
        <v>0</v>
      </c>
      <c r="N38" s="482"/>
      <c r="O38" s="482"/>
    </row>
    <row r="39" spans="1:15" x14ac:dyDescent="0.3">
      <c r="A39" s="515"/>
      <c r="B39" s="515"/>
      <c r="C39" s="18" t="s">
        <v>217</v>
      </c>
      <c r="D39" s="522">
        <v>0</v>
      </c>
      <c r="E39" s="522">
        <v>0</v>
      </c>
      <c r="F39" s="517" t="s">
        <v>202</v>
      </c>
      <c r="G39" s="518">
        <f t="shared" si="5"/>
        <v>0</v>
      </c>
      <c r="H39" s="519"/>
      <c r="I39" s="526"/>
      <c r="J39" s="518">
        <f>IF(SUM(G37:G38)&gt;=J36,0,MIN(G39,J36-SUM(G37:G38)))</f>
        <v>0</v>
      </c>
      <c r="K39" s="518">
        <f>IF(SUM(J37:J38)&gt;=K36,0,MIN(J39,K36-SUM(J37:J38)))</f>
        <v>0</v>
      </c>
      <c r="L39" s="521"/>
      <c r="M39" s="521">
        <f>D39-K39</f>
        <v>0</v>
      </c>
      <c r="N39" s="482"/>
      <c r="O39" s="482"/>
    </row>
    <row r="40" spans="1:15" x14ac:dyDescent="0.3">
      <c r="A40" s="515"/>
      <c r="B40" s="515"/>
      <c r="C40" s="18" t="s">
        <v>221</v>
      </c>
      <c r="D40" s="522">
        <v>0</v>
      </c>
      <c r="E40" s="522">
        <v>0</v>
      </c>
      <c r="F40" s="517" t="s">
        <v>202</v>
      </c>
      <c r="G40" s="518">
        <f t="shared" si="5"/>
        <v>0</v>
      </c>
      <c r="H40" s="519"/>
      <c r="I40" s="526"/>
      <c r="J40" s="518">
        <f>IF(SUM(G37:G39)&gt;=J36,0,MIN(G40,J36-SUM(G37:G39)))</f>
        <v>0</v>
      </c>
      <c r="K40" s="518">
        <f>IF(SUM(J37:J39)&gt;=K36,0,MIN(J40,K36-SUM(J37:J39)))</f>
        <v>0</v>
      </c>
      <c r="L40" s="521"/>
      <c r="M40" s="521">
        <f>D40-K40</f>
        <v>0</v>
      </c>
      <c r="N40" s="482"/>
      <c r="O40" s="482"/>
    </row>
    <row r="41" spans="1:15" x14ac:dyDescent="0.3">
      <c r="A41" s="515"/>
      <c r="B41" s="515"/>
      <c r="C41" s="18" t="s">
        <v>222</v>
      </c>
      <c r="D41" s="522">
        <v>0</v>
      </c>
      <c r="E41" s="522">
        <v>0</v>
      </c>
      <c r="F41" s="517" t="s">
        <v>202</v>
      </c>
      <c r="G41" s="518">
        <f t="shared" si="5"/>
        <v>0</v>
      </c>
      <c r="H41" s="519"/>
      <c r="I41" s="526"/>
      <c r="J41" s="518">
        <f>IF(SUM(G37:G40)&gt;=J36,0,MIN(G41,J36-SUM(G37:G40)))</f>
        <v>0</v>
      </c>
      <c r="K41" s="518">
        <f>IF(SUM(J37:J40)&gt;=K36,0,MIN(J41,K36-SUM(J37:J40)))</f>
        <v>0</v>
      </c>
      <c r="L41" s="521"/>
      <c r="M41" s="521">
        <f>D41-K41</f>
        <v>0</v>
      </c>
      <c r="N41" s="482"/>
      <c r="O41" s="482"/>
    </row>
    <row r="42" spans="1:15" ht="66" x14ac:dyDescent="0.3">
      <c r="A42" s="515"/>
      <c r="B42" s="515">
        <v>6</v>
      </c>
      <c r="C42" s="853" t="s">
        <v>956</v>
      </c>
      <c r="D42" s="527">
        <f>SUM(D43:D46)</f>
        <v>0</v>
      </c>
      <c r="E42" s="527">
        <f>SUM(E43:E46)</f>
        <v>0</v>
      </c>
      <c r="F42" s="517" t="s">
        <v>202</v>
      </c>
      <c r="G42" s="518">
        <f t="shared" si="5"/>
        <v>0</v>
      </c>
      <c r="H42" s="519">
        <v>0.1</v>
      </c>
      <c r="I42" s="520">
        <f>IF($G$105=0,0,G42/$G$105)</f>
        <v>0</v>
      </c>
      <c r="J42" s="518">
        <f>IF(I42&lt;=H42,G42,$G$105*H42)</f>
        <v>0</v>
      </c>
      <c r="K42" s="518">
        <f>IF($I$17&gt;$H$17,MIN(J42*$H$17*$G$105/SUM($J$18,$J$22,$J$30,$J$26,$J$36,$J$42),J42),J42)</f>
        <v>0</v>
      </c>
      <c r="L42" s="521"/>
      <c r="M42" s="521">
        <f>SUM(M43:M46)</f>
        <v>0</v>
      </c>
      <c r="N42" s="482"/>
      <c r="O42" s="482"/>
    </row>
    <row r="43" spans="1:15" x14ac:dyDescent="0.3">
      <c r="A43" s="515"/>
      <c r="B43" s="515"/>
      <c r="C43" s="18" t="s">
        <v>215</v>
      </c>
      <c r="D43" s="522">
        <v>0</v>
      </c>
      <c r="E43" s="522">
        <v>0</v>
      </c>
      <c r="F43" s="517" t="s">
        <v>202</v>
      </c>
      <c r="G43" s="518">
        <f t="shared" si="5"/>
        <v>0</v>
      </c>
      <c r="H43" s="519"/>
      <c r="I43" s="526"/>
      <c r="J43" s="518">
        <f>IF(G43&gt;J42,J42,G43)</f>
        <v>0</v>
      </c>
      <c r="K43" s="518">
        <f>IF(J43&gt;K42,K42,J43)</f>
        <v>0</v>
      </c>
      <c r="L43" s="521"/>
      <c r="M43" s="521">
        <f>D43-K43</f>
        <v>0</v>
      </c>
      <c r="N43" s="482"/>
      <c r="O43" s="482"/>
    </row>
    <row r="44" spans="1:15" x14ac:dyDescent="0.3">
      <c r="A44" s="515"/>
      <c r="B44" s="515"/>
      <c r="C44" s="18" t="s">
        <v>216</v>
      </c>
      <c r="D44" s="522">
        <v>0</v>
      </c>
      <c r="E44" s="522">
        <v>0</v>
      </c>
      <c r="F44" s="517" t="s">
        <v>202</v>
      </c>
      <c r="G44" s="518">
        <f t="shared" si="5"/>
        <v>0</v>
      </c>
      <c r="H44" s="519"/>
      <c r="I44" s="526"/>
      <c r="J44" s="518">
        <f>IF(SUM(G43:G43)&gt;=J42,0,MIN(G44,J42-SUM(G43:G43)))</f>
        <v>0</v>
      </c>
      <c r="K44" s="518">
        <f>IF(SUM(J43:J43)&gt;=K42,0,MIN(J44,K42-SUM(J43:J43)))</f>
        <v>0</v>
      </c>
      <c r="L44" s="521"/>
      <c r="M44" s="521">
        <f>D44-K44</f>
        <v>0</v>
      </c>
      <c r="N44" s="482"/>
      <c r="O44" s="482"/>
    </row>
    <row r="45" spans="1:15" x14ac:dyDescent="0.3">
      <c r="A45" s="515"/>
      <c r="B45" s="515"/>
      <c r="C45" s="18" t="s">
        <v>217</v>
      </c>
      <c r="D45" s="522">
        <v>0</v>
      </c>
      <c r="E45" s="522">
        <v>0</v>
      </c>
      <c r="F45" s="517" t="s">
        <v>202</v>
      </c>
      <c r="G45" s="518">
        <f t="shared" si="5"/>
        <v>0</v>
      </c>
      <c r="H45" s="519"/>
      <c r="I45" s="526"/>
      <c r="J45" s="518">
        <f>IF(SUM(G43:G44)&gt;=J42,0,MIN(G45,J42-SUM(G43:G44)))</f>
        <v>0</v>
      </c>
      <c r="K45" s="518">
        <f>IF(SUM(J43:J44)&gt;=K42,0,MIN(J45,K42-SUM(J43:J44)))</f>
        <v>0</v>
      </c>
      <c r="L45" s="521"/>
      <c r="M45" s="521">
        <f>D45-K45</f>
        <v>0</v>
      </c>
      <c r="N45" s="482"/>
      <c r="O45" s="482"/>
    </row>
    <row r="46" spans="1:15" x14ac:dyDescent="0.3">
      <c r="A46" s="515"/>
      <c r="B46" s="515"/>
      <c r="C46" s="18" t="s">
        <v>221</v>
      </c>
      <c r="D46" s="522">
        <v>0</v>
      </c>
      <c r="E46" s="522">
        <v>0</v>
      </c>
      <c r="F46" s="517" t="s">
        <v>202</v>
      </c>
      <c r="G46" s="518">
        <f t="shared" si="5"/>
        <v>0</v>
      </c>
      <c r="H46" s="519"/>
      <c r="I46" s="526"/>
      <c r="J46" s="518">
        <f>IF(SUM(G43:G45)&gt;=J42,0,MIN(G46,J42-SUM(G43:G45)))</f>
        <v>0</v>
      </c>
      <c r="K46" s="518">
        <f>IF(SUM(J43:J45)&gt;=K42,0,MIN(J46,K42-SUM(J43:J45)))</f>
        <v>0</v>
      </c>
      <c r="L46" s="521"/>
      <c r="M46" s="521">
        <f>D46-K46</f>
        <v>0</v>
      </c>
      <c r="N46" s="482"/>
      <c r="O46" s="482"/>
    </row>
    <row r="47" spans="1:15" x14ac:dyDescent="0.3">
      <c r="A47" s="515" t="s">
        <v>223</v>
      </c>
      <c r="B47" s="515"/>
      <c r="C47" s="419" t="s">
        <v>88</v>
      </c>
      <c r="D47" s="531">
        <f>SUM(D48,D53)</f>
        <v>0</v>
      </c>
      <c r="E47" s="531">
        <f>SUM(E48,E53)</f>
        <v>0</v>
      </c>
      <c r="F47" s="517" t="s">
        <v>202</v>
      </c>
      <c r="G47" s="518">
        <f t="shared" ref="G47:G104" si="6">D47*IF(F47="NO",0,1)</f>
        <v>0</v>
      </c>
      <c r="H47" s="519">
        <v>0.4</v>
      </c>
      <c r="I47" s="520">
        <f>IF($G$105=0,0,G47/$G$105)</f>
        <v>0</v>
      </c>
      <c r="J47" s="518">
        <f>MIN(H47*G105,IF(I47&lt;=H47,G47,$G$105*H47))</f>
        <v>0</v>
      </c>
      <c r="K47" s="518">
        <f>SUM(K48,K53)</f>
        <v>0</v>
      </c>
      <c r="L47" s="521"/>
      <c r="M47" s="521">
        <f>M48+M53</f>
        <v>0</v>
      </c>
      <c r="N47" s="482"/>
      <c r="O47" s="482"/>
    </row>
    <row r="48" spans="1:15" ht="26.4" x14ac:dyDescent="0.3">
      <c r="A48" s="515"/>
      <c r="B48" s="515">
        <v>1</v>
      </c>
      <c r="C48" s="144" t="s">
        <v>224</v>
      </c>
      <c r="D48" s="525">
        <f>SUM(D49:D52)</f>
        <v>0</v>
      </c>
      <c r="E48" s="525">
        <f>SUM(E49:E52)</f>
        <v>0</v>
      </c>
      <c r="F48" s="517" t="s">
        <v>202</v>
      </c>
      <c r="G48" s="518">
        <f t="shared" si="6"/>
        <v>0</v>
      </c>
      <c r="H48" s="519">
        <v>0.4</v>
      </c>
      <c r="I48" s="520">
        <f>IF($G$105=0,0,G48/$G$105)</f>
        <v>0</v>
      </c>
      <c r="J48" s="518">
        <f>IF(I48&lt;=H48,G48,$G$105*H48)</f>
        <v>0</v>
      </c>
      <c r="K48" s="518">
        <f>IF($I$47&gt;$H$47,MIN(J48*$H$47*$G$105/SUM($J$48,$J$53),J48),J48)</f>
        <v>0</v>
      </c>
      <c r="L48" s="521"/>
      <c r="M48" s="521">
        <f>M50+M51+M52+M49</f>
        <v>0</v>
      </c>
      <c r="N48" s="482"/>
      <c r="O48" s="482"/>
    </row>
    <row r="49" spans="1:15" x14ac:dyDescent="0.3">
      <c r="A49" s="515"/>
      <c r="B49" s="515"/>
      <c r="C49" s="150" t="s">
        <v>225</v>
      </c>
      <c r="D49" s="522">
        <v>0</v>
      </c>
      <c r="E49" s="522">
        <v>0</v>
      </c>
      <c r="F49" s="517" t="s">
        <v>202</v>
      </c>
      <c r="G49" s="518">
        <f t="shared" si="6"/>
        <v>0</v>
      </c>
      <c r="H49" s="519"/>
      <c r="I49" s="520"/>
      <c r="J49" s="518">
        <f>IF(G49&gt;J48,J48,G49)</f>
        <v>0</v>
      </c>
      <c r="K49" s="518">
        <f>IF(J49&gt;K48,K48,J49)</f>
        <v>0</v>
      </c>
      <c r="L49" s="521"/>
      <c r="M49" s="521">
        <f t="shared" si="2"/>
        <v>0</v>
      </c>
      <c r="N49" s="482"/>
      <c r="O49" s="482"/>
    </row>
    <row r="50" spans="1:15" x14ac:dyDescent="0.3">
      <c r="A50" s="515"/>
      <c r="B50" s="515"/>
      <c r="C50" s="150" t="s">
        <v>226</v>
      </c>
      <c r="D50" s="522">
        <v>0</v>
      </c>
      <c r="E50" s="522">
        <v>0</v>
      </c>
      <c r="F50" s="517" t="s">
        <v>202</v>
      </c>
      <c r="G50" s="518">
        <f t="shared" si="6"/>
        <v>0</v>
      </c>
      <c r="H50" s="519"/>
      <c r="I50" s="526"/>
      <c r="J50" s="518">
        <f>IF(SUM(G49:G49)&gt;=J48,0,MIN(G50,J48-SUM(G49:G49)))</f>
        <v>0</v>
      </c>
      <c r="K50" s="518">
        <f>IF(SUM(J49:J49)&gt;=K48,0,MIN(J50,K48-SUM(J49:J49)))</f>
        <v>0</v>
      </c>
      <c r="L50" s="521"/>
      <c r="M50" s="521">
        <f t="shared" si="2"/>
        <v>0</v>
      </c>
      <c r="N50" s="482"/>
      <c r="O50" s="482"/>
    </row>
    <row r="51" spans="1:15" x14ac:dyDescent="0.3">
      <c r="A51" s="515"/>
      <c r="B51" s="515"/>
      <c r="C51" s="150" t="s">
        <v>208</v>
      </c>
      <c r="D51" s="522">
        <v>0</v>
      </c>
      <c r="E51" s="522">
        <v>0</v>
      </c>
      <c r="F51" s="517" t="s">
        <v>202</v>
      </c>
      <c r="G51" s="518">
        <f t="shared" si="6"/>
        <v>0</v>
      </c>
      <c r="H51" s="519"/>
      <c r="I51" s="526"/>
      <c r="J51" s="518">
        <f>IF(SUM(G49:G50)&gt;=J48,0,MIN(G51,J48-SUM(G49:G50)))</f>
        <v>0</v>
      </c>
      <c r="K51" s="518">
        <f>IF(SUM(J49:J50)&gt;=K48,0,MIN(J51,K48-SUM(J49:J50)))</f>
        <v>0</v>
      </c>
      <c r="L51" s="521"/>
      <c r="M51" s="521">
        <f t="shared" si="2"/>
        <v>0</v>
      </c>
      <c r="N51" s="482"/>
      <c r="O51" s="482"/>
    </row>
    <row r="52" spans="1:15" x14ac:dyDescent="0.3">
      <c r="A52" s="515"/>
      <c r="B52" s="515"/>
      <c r="C52" s="150" t="s">
        <v>209</v>
      </c>
      <c r="D52" s="522">
        <v>0</v>
      </c>
      <c r="E52" s="522">
        <v>0</v>
      </c>
      <c r="F52" s="517" t="s">
        <v>202</v>
      </c>
      <c r="G52" s="518">
        <f>D52*IF(F52="NO",0,1)</f>
        <v>0</v>
      </c>
      <c r="H52" s="519"/>
      <c r="I52" s="526"/>
      <c r="J52" s="518">
        <f>IF(SUM(G49:G51)&gt;=J48,0,MIN(G52,J48-SUM(G49:G51)))</f>
        <v>0</v>
      </c>
      <c r="K52" s="518">
        <f>IF(SUM(J49:J51)&gt;=K48,0,MIN(J52,K48-SUM(J49:J51)))</f>
        <v>0</v>
      </c>
      <c r="L52" s="521"/>
      <c r="M52" s="521">
        <f t="shared" si="2"/>
        <v>0</v>
      </c>
      <c r="N52" s="482"/>
      <c r="O52" s="482"/>
    </row>
    <row r="53" spans="1:15" ht="26.4" x14ac:dyDescent="0.3">
      <c r="A53" s="515"/>
      <c r="B53" s="515">
        <v>2</v>
      </c>
      <c r="C53" s="144" t="s">
        <v>227</v>
      </c>
      <c r="D53" s="525">
        <f>SUM(D54:D56)</f>
        <v>0</v>
      </c>
      <c r="E53" s="525">
        <f>SUM(E54:E56)</f>
        <v>0</v>
      </c>
      <c r="F53" s="517" t="s">
        <v>202</v>
      </c>
      <c r="G53" s="518">
        <f t="shared" si="6"/>
        <v>0</v>
      </c>
      <c r="H53" s="519">
        <v>0.1</v>
      </c>
      <c r="I53" s="520">
        <f>IF($G$105=0,0,G53/$G$105)</f>
        <v>0</v>
      </c>
      <c r="J53" s="518">
        <f>IF(I53&lt;=H53,G53,$G$105*H53)</f>
        <v>0</v>
      </c>
      <c r="K53" s="518">
        <f>IF($I$47&gt;$H$47,MIN(J53*$H$47*$G$105/SUM($J$48,$J$53),J53),J53)</f>
        <v>0</v>
      </c>
      <c r="L53" s="521"/>
      <c r="M53" s="521">
        <f>M54+M55+M56</f>
        <v>0</v>
      </c>
      <c r="N53" s="482"/>
      <c r="O53" s="482"/>
    </row>
    <row r="54" spans="1:15" x14ac:dyDescent="0.3">
      <c r="A54" s="515"/>
      <c r="B54" s="515"/>
      <c r="C54" s="150" t="s">
        <v>226</v>
      </c>
      <c r="D54" s="522">
        <v>0</v>
      </c>
      <c r="E54" s="522">
        <v>0</v>
      </c>
      <c r="F54" s="517" t="s">
        <v>202</v>
      </c>
      <c r="G54" s="518">
        <f t="shared" si="6"/>
        <v>0</v>
      </c>
      <c r="H54" s="519"/>
      <c r="I54" s="526"/>
      <c r="J54" s="518">
        <f>IF(G54&gt;J53,J53,G54)</f>
        <v>0</v>
      </c>
      <c r="K54" s="518">
        <f>IF(J54&gt;K53,K53,J54)</f>
        <v>0</v>
      </c>
      <c r="L54" s="521"/>
      <c r="M54" s="521">
        <f t="shared" si="2"/>
        <v>0</v>
      </c>
      <c r="N54" s="482"/>
      <c r="O54" s="482"/>
    </row>
    <row r="55" spans="1:15" x14ac:dyDescent="0.3">
      <c r="A55" s="515"/>
      <c r="B55" s="515"/>
      <c r="C55" s="150" t="s">
        <v>208</v>
      </c>
      <c r="D55" s="522">
        <v>0</v>
      </c>
      <c r="E55" s="522">
        <v>0</v>
      </c>
      <c r="F55" s="517" t="s">
        <v>202</v>
      </c>
      <c r="G55" s="518">
        <f t="shared" si="6"/>
        <v>0</v>
      </c>
      <c r="H55" s="519"/>
      <c r="I55" s="526"/>
      <c r="J55" s="518">
        <f>IF(SUM(G54:G54)&gt;=J53,0,MIN(G55,J53-SUM(G54:G54)))</f>
        <v>0</v>
      </c>
      <c r="K55" s="518">
        <f>IF(SUM(J54:J54)&gt;=K53,0,MIN(J55,K53-SUM(J54:J54)))</f>
        <v>0</v>
      </c>
      <c r="L55" s="521"/>
      <c r="M55" s="521">
        <f t="shared" si="2"/>
        <v>0</v>
      </c>
      <c r="N55" s="482"/>
      <c r="O55" s="482"/>
    </row>
    <row r="56" spans="1:15" x14ac:dyDescent="0.3">
      <c r="A56" s="515"/>
      <c r="B56" s="515"/>
      <c r="C56" s="150" t="s">
        <v>209</v>
      </c>
      <c r="D56" s="522">
        <v>0</v>
      </c>
      <c r="E56" s="522">
        <v>0</v>
      </c>
      <c r="F56" s="517" t="s">
        <v>202</v>
      </c>
      <c r="G56" s="518">
        <f t="shared" si="6"/>
        <v>0</v>
      </c>
      <c r="H56" s="519"/>
      <c r="I56" s="526"/>
      <c r="J56" s="518">
        <f>IF(SUM(G54:G55)&gt;=J53,0,MIN(G56,J53-SUM(G54:G55)))</f>
        <v>0</v>
      </c>
      <c r="K56" s="518">
        <f>IF(SUM(J54:J55)&gt;=K53,0,MIN(J56,K53-SUM(J54:J55)))</f>
        <v>0</v>
      </c>
      <c r="L56" s="521"/>
      <c r="M56" s="521">
        <f t="shared" si="2"/>
        <v>0</v>
      </c>
      <c r="N56" s="482"/>
      <c r="O56" s="482"/>
    </row>
    <row r="57" spans="1:15" x14ac:dyDescent="0.3">
      <c r="A57" s="515" t="s">
        <v>228</v>
      </c>
      <c r="B57" s="515"/>
      <c r="C57" s="419" t="s">
        <v>229</v>
      </c>
      <c r="D57" s="522">
        <v>0</v>
      </c>
      <c r="E57" s="522">
        <v>0</v>
      </c>
      <c r="F57" s="422" t="s">
        <v>202</v>
      </c>
      <c r="G57" s="518">
        <f>D57*IF(F57="NO",0,1)</f>
        <v>0</v>
      </c>
      <c r="H57" s="532">
        <v>0.04</v>
      </c>
      <c r="I57" s="520">
        <f t="shared" ref="I57:I71" si="7">IF($G$105=0,0,G57/$G$105)</f>
        <v>0</v>
      </c>
      <c r="J57" s="518">
        <f t="shared" ref="J57:J71" si="8">IF(I57&lt;=H57,G57,$G$105*H57)</f>
        <v>0</v>
      </c>
      <c r="K57" s="518">
        <f t="shared" ref="K57:K68" si="9">J57</f>
        <v>0</v>
      </c>
      <c r="L57" s="521"/>
      <c r="M57" s="521">
        <f>D57-K57</f>
        <v>0</v>
      </c>
      <c r="N57" s="482"/>
      <c r="O57" s="482"/>
    </row>
    <row r="58" spans="1:15" x14ac:dyDescent="0.3">
      <c r="A58" s="515" t="s">
        <v>230</v>
      </c>
      <c r="B58" s="515"/>
      <c r="C58" s="419" t="s">
        <v>231</v>
      </c>
      <c r="D58" s="522">
        <v>0</v>
      </c>
      <c r="E58" s="522">
        <v>0</v>
      </c>
      <c r="F58" s="517" t="s">
        <v>202</v>
      </c>
      <c r="G58" s="518">
        <f t="shared" si="6"/>
        <v>0</v>
      </c>
      <c r="H58" s="519">
        <v>0.1</v>
      </c>
      <c r="I58" s="520">
        <f t="shared" si="7"/>
        <v>0</v>
      </c>
      <c r="J58" s="518">
        <f t="shared" si="8"/>
        <v>0</v>
      </c>
      <c r="K58" s="518">
        <f t="shared" si="9"/>
        <v>0</v>
      </c>
      <c r="L58" s="521"/>
      <c r="M58" s="521">
        <f t="shared" si="2"/>
        <v>0</v>
      </c>
      <c r="N58" s="482"/>
      <c r="O58" s="482"/>
    </row>
    <row r="59" spans="1:15" x14ac:dyDescent="0.3">
      <c r="A59" s="515" t="s">
        <v>232</v>
      </c>
      <c r="B59" s="515"/>
      <c r="C59" s="419" t="s">
        <v>233</v>
      </c>
      <c r="D59" s="522">
        <v>0</v>
      </c>
      <c r="E59" s="522">
        <v>0</v>
      </c>
      <c r="F59" s="517" t="s">
        <v>202</v>
      </c>
      <c r="G59" s="518">
        <f t="shared" si="6"/>
        <v>0</v>
      </c>
      <c r="H59" s="519">
        <v>0.1</v>
      </c>
      <c r="I59" s="520">
        <f t="shared" si="7"/>
        <v>0</v>
      </c>
      <c r="J59" s="518">
        <f t="shared" si="8"/>
        <v>0</v>
      </c>
      <c r="K59" s="518">
        <f t="shared" si="9"/>
        <v>0</v>
      </c>
      <c r="L59" s="521"/>
      <c r="M59" s="521">
        <f t="shared" si="2"/>
        <v>0</v>
      </c>
      <c r="N59" s="482"/>
      <c r="O59" s="482"/>
    </row>
    <row r="60" spans="1:15" x14ac:dyDescent="0.3">
      <c r="A60" s="515" t="s">
        <v>234</v>
      </c>
      <c r="B60" s="515"/>
      <c r="C60" s="419" t="s">
        <v>235</v>
      </c>
      <c r="D60" s="522">
        <v>0</v>
      </c>
      <c r="E60" s="522">
        <v>0</v>
      </c>
      <c r="F60" s="517" t="s">
        <v>202</v>
      </c>
      <c r="G60" s="518">
        <f t="shared" si="6"/>
        <v>0</v>
      </c>
      <c r="H60" s="519">
        <v>0.1</v>
      </c>
      <c r="I60" s="520">
        <f t="shared" si="7"/>
        <v>0</v>
      </c>
      <c r="J60" s="518">
        <f t="shared" si="8"/>
        <v>0</v>
      </c>
      <c r="K60" s="518">
        <f t="shared" si="9"/>
        <v>0</v>
      </c>
      <c r="L60" s="521"/>
      <c r="M60" s="521">
        <f t="shared" si="2"/>
        <v>0</v>
      </c>
      <c r="N60" s="482"/>
      <c r="O60" s="482"/>
    </row>
    <row r="61" spans="1:15" ht="26.4" x14ac:dyDescent="0.3">
      <c r="A61" s="515" t="s">
        <v>236</v>
      </c>
      <c r="B61" s="515"/>
      <c r="C61" s="419" t="s">
        <v>237</v>
      </c>
      <c r="D61" s="527">
        <f>SUM(D62:D63)</f>
        <v>0</v>
      </c>
      <c r="E61" s="527">
        <f>SUM(E62:E63)</f>
        <v>0</v>
      </c>
      <c r="F61" s="517" t="s">
        <v>202</v>
      </c>
      <c r="G61" s="518">
        <f>D61*IF(F61="NO",0,1)</f>
        <v>0</v>
      </c>
      <c r="H61" s="519">
        <v>7.4999999999999997E-2</v>
      </c>
      <c r="I61" s="520">
        <f t="shared" si="7"/>
        <v>0</v>
      </c>
      <c r="J61" s="518">
        <f t="shared" si="8"/>
        <v>0</v>
      </c>
      <c r="K61" s="518">
        <f>K62+K63</f>
        <v>0</v>
      </c>
      <c r="L61" s="521"/>
      <c r="M61" s="521">
        <f>D61-K61</f>
        <v>0</v>
      </c>
      <c r="N61" s="482"/>
      <c r="O61" s="482"/>
    </row>
    <row r="62" spans="1:15" x14ac:dyDescent="0.3">
      <c r="A62" s="515"/>
      <c r="B62" s="515"/>
      <c r="C62" s="423" t="s">
        <v>238</v>
      </c>
      <c r="D62" s="522">
        <v>0</v>
      </c>
      <c r="E62" s="522">
        <v>0</v>
      </c>
      <c r="F62" s="517" t="s">
        <v>202</v>
      </c>
      <c r="G62" s="518">
        <f>D62*IF(F62="NO",0,1)</f>
        <v>0</v>
      </c>
      <c r="H62" s="519">
        <v>0.05</v>
      </c>
      <c r="I62" s="520">
        <f t="shared" si="7"/>
        <v>0</v>
      </c>
      <c r="J62" s="518">
        <f t="shared" si="8"/>
        <v>0</v>
      </c>
      <c r="K62" s="518">
        <f>IF($I$61&gt;$H$61,MIN(J62*$H$61*$G$105/SUM($J$62,$J$63),J62),J62)</f>
        <v>0</v>
      </c>
      <c r="L62" s="521"/>
      <c r="M62" s="521">
        <f>D62-K62</f>
        <v>0</v>
      </c>
      <c r="N62" s="482"/>
      <c r="O62" s="482"/>
    </row>
    <row r="63" spans="1:15" x14ac:dyDescent="0.3">
      <c r="A63" s="515"/>
      <c r="B63" s="515"/>
      <c r="C63" s="423" t="s">
        <v>239</v>
      </c>
      <c r="D63" s="522">
        <v>0</v>
      </c>
      <c r="E63" s="522">
        <v>0</v>
      </c>
      <c r="F63" s="517" t="s">
        <v>202</v>
      </c>
      <c r="G63" s="518">
        <f>D63*IF(F63="NO",0,1)</f>
        <v>0</v>
      </c>
      <c r="H63" s="519">
        <v>0.05</v>
      </c>
      <c r="I63" s="520">
        <f t="shared" si="7"/>
        <v>0</v>
      </c>
      <c r="J63" s="518">
        <f t="shared" si="8"/>
        <v>0</v>
      </c>
      <c r="K63" s="518">
        <f>IF($I$61&gt;$H$61,MIN(J63*$H$61*$G$105/SUM($J$62,$J$63),J63),J63)</f>
        <v>0</v>
      </c>
      <c r="L63" s="521"/>
      <c r="M63" s="521">
        <f>D63-K63</f>
        <v>0</v>
      </c>
      <c r="N63" s="482"/>
      <c r="O63" s="482"/>
    </row>
    <row r="64" spans="1:15" ht="26.4" x14ac:dyDescent="0.3">
      <c r="A64" s="515" t="s">
        <v>240</v>
      </c>
      <c r="B64" s="515"/>
      <c r="C64" s="419" t="s">
        <v>241</v>
      </c>
      <c r="D64" s="522">
        <v>0</v>
      </c>
      <c r="E64" s="522">
        <v>0</v>
      </c>
      <c r="F64" s="517" t="s">
        <v>202</v>
      </c>
      <c r="G64" s="518">
        <f>D64*IF(F64="NO",0,1)</f>
        <v>0</v>
      </c>
      <c r="H64" s="519">
        <v>0.05</v>
      </c>
      <c r="I64" s="520">
        <f t="shared" si="7"/>
        <v>0</v>
      </c>
      <c r="J64" s="518">
        <f t="shared" si="8"/>
        <v>0</v>
      </c>
      <c r="K64" s="518">
        <f t="shared" si="9"/>
        <v>0</v>
      </c>
      <c r="L64" s="521"/>
      <c r="M64" s="521">
        <f>D64-K64</f>
        <v>0</v>
      </c>
      <c r="N64" s="482"/>
      <c r="O64" s="482"/>
    </row>
    <row r="65" spans="1:15" x14ac:dyDescent="0.3">
      <c r="A65" s="515" t="s">
        <v>242</v>
      </c>
      <c r="B65" s="515"/>
      <c r="C65" s="419" t="s">
        <v>243</v>
      </c>
      <c r="D65" s="522">
        <v>0</v>
      </c>
      <c r="E65" s="522">
        <v>0</v>
      </c>
      <c r="F65" s="517" t="s">
        <v>202</v>
      </c>
      <c r="G65" s="518">
        <f>D65*IF(F65="NO",0,1)</f>
        <v>0</v>
      </c>
      <c r="H65" s="519">
        <v>0.05</v>
      </c>
      <c r="I65" s="520">
        <f t="shared" si="7"/>
        <v>0</v>
      </c>
      <c r="J65" s="518">
        <f t="shared" si="8"/>
        <v>0</v>
      </c>
      <c r="K65" s="518">
        <f t="shared" si="9"/>
        <v>0</v>
      </c>
      <c r="L65" s="521"/>
      <c r="M65" s="521">
        <f>D65-K65</f>
        <v>0</v>
      </c>
      <c r="N65" s="482"/>
      <c r="O65" s="482"/>
    </row>
    <row r="66" spans="1:15" x14ac:dyDescent="0.3">
      <c r="A66" s="515" t="s">
        <v>244</v>
      </c>
      <c r="B66" s="515"/>
      <c r="C66" s="419" t="s">
        <v>245</v>
      </c>
      <c r="D66" s="522">
        <v>0</v>
      </c>
      <c r="E66" s="522">
        <v>0</v>
      </c>
      <c r="F66" s="517" t="s">
        <v>202</v>
      </c>
      <c r="G66" s="518">
        <f t="shared" si="6"/>
        <v>0</v>
      </c>
      <c r="H66" s="519">
        <v>0.25</v>
      </c>
      <c r="I66" s="520">
        <f t="shared" si="7"/>
        <v>0</v>
      </c>
      <c r="J66" s="518">
        <f t="shared" si="8"/>
        <v>0</v>
      </c>
      <c r="K66" s="518">
        <f t="shared" si="9"/>
        <v>0</v>
      </c>
      <c r="L66" s="521"/>
      <c r="M66" s="521">
        <f t="shared" si="2"/>
        <v>0</v>
      </c>
      <c r="N66" s="482"/>
      <c r="O66" s="482"/>
    </row>
    <row r="67" spans="1:15" ht="26.4" x14ac:dyDescent="0.3">
      <c r="A67" s="515" t="s">
        <v>246</v>
      </c>
      <c r="B67" s="515"/>
      <c r="C67" s="419" t="s">
        <v>247</v>
      </c>
      <c r="D67" s="522">
        <v>0</v>
      </c>
      <c r="E67" s="522">
        <v>0</v>
      </c>
      <c r="F67" s="517" t="s">
        <v>202</v>
      </c>
      <c r="G67" s="518">
        <f t="shared" si="6"/>
        <v>0</v>
      </c>
      <c r="H67" s="519">
        <v>0.2</v>
      </c>
      <c r="I67" s="520">
        <f t="shared" si="7"/>
        <v>0</v>
      </c>
      <c r="J67" s="518">
        <f t="shared" si="8"/>
        <v>0</v>
      </c>
      <c r="K67" s="518">
        <f t="shared" si="9"/>
        <v>0</v>
      </c>
      <c r="L67" s="521"/>
      <c r="M67" s="521">
        <f t="shared" si="2"/>
        <v>0</v>
      </c>
      <c r="N67" s="482"/>
      <c r="O67" s="482"/>
    </row>
    <row r="68" spans="1:15" ht="39.6" x14ac:dyDescent="0.3">
      <c r="A68" s="515" t="s">
        <v>248</v>
      </c>
      <c r="B68" s="515"/>
      <c r="C68" s="419" t="s">
        <v>249</v>
      </c>
      <c r="D68" s="527">
        <f>SUM('Table 2C - Reinsurance Details'!I10:I58)</f>
        <v>0</v>
      </c>
      <c r="E68" s="527">
        <f>D68</f>
        <v>0</v>
      </c>
      <c r="F68" s="517" t="s">
        <v>202</v>
      </c>
      <c r="G68" s="518">
        <f t="shared" si="6"/>
        <v>0</v>
      </c>
      <c r="H68" s="519">
        <v>1</v>
      </c>
      <c r="I68" s="520">
        <f t="shared" si="7"/>
        <v>0</v>
      </c>
      <c r="J68" s="518">
        <f t="shared" si="8"/>
        <v>0</v>
      </c>
      <c r="K68" s="518">
        <f t="shared" si="9"/>
        <v>0</v>
      </c>
      <c r="L68" s="521"/>
      <c r="M68" s="521">
        <f t="shared" si="2"/>
        <v>0</v>
      </c>
      <c r="N68" s="482"/>
      <c r="O68" s="482"/>
    </row>
    <row r="69" spans="1:15" ht="39.6" x14ac:dyDescent="0.3">
      <c r="A69" s="515" t="s">
        <v>250</v>
      </c>
      <c r="B69" s="515"/>
      <c r="C69" s="419" t="s">
        <v>251</v>
      </c>
      <c r="D69" s="527">
        <f>SUM('Table 2E - Coinsurance Detail'!I10:I58)</f>
        <v>0</v>
      </c>
      <c r="E69" s="527">
        <f>D69</f>
        <v>0</v>
      </c>
      <c r="F69" s="517" t="s">
        <v>202</v>
      </c>
      <c r="G69" s="518">
        <f>D69*IF(F69="NO",0,1)</f>
        <v>0</v>
      </c>
      <c r="H69" s="519">
        <v>1</v>
      </c>
      <c r="I69" s="520">
        <f t="shared" si="7"/>
        <v>0</v>
      </c>
      <c r="J69" s="518">
        <f t="shared" si="8"/>
        <v>0</v>
      </c>
      <c r="K69" s="518">
        <f t="shared" ref="K69:K80" si="10">J69</f>
        <v>0</v>
      </c>
      <c r="L69" s="521"/>
      <c r="M69" s="521">
        <f>D69-K69</f>
        <v>0</v>
      </c>
      <c r="N69" s="482"/>
      <c r="O69" s="482"/>
    </row>
    <row r="70" spans="1:15" ht="26.4" x14ac:dyDescent="0.3">
      <c r="A70" s="515" t="s">
        <v>252</v>
      </c>
      <c r="B70" s="515"/>
      <c r="C70" s="419" t="s">
        <v>954</v>
      </c>
      <c r="D70" s="534">
        <v>0</v>
      </c>
      <c r="E70" s="534">
        <v>0</v>
      </c>
      <c r="F70" s="517" t="s">
        <v>202</v>
      </c>
      <c r="G70" s="518">
        <f>D70*IF(F70="NO",0,1)</f>
        <v>0</v>
      </c>
      <c r="H70" s="519">
        <v>1</v>
      </c>
      <c r="I70" s="520">
        <f t="shared" ref="I70" si="11">IF($G$105=0,0,G70/$G$105)</f>
        <v>0</v>
      </c>
      <c r="J70" s="518">
        <f t="shared" ref="J70" si="12">IF(I70&lt;=H70,G70,$G$105*H70)</f>
        <v>0</v>
      </c>
      <c r="K70" s="518">
        <f t="shared" ref="K70" si="13">J70</f>
        <v>0</v>
      </c>
      <c r="L70" s="521"/>
      <c r="M70" s="521">
        <f>D70-K70</f>
        <v>0</v>
      </c>
      <c r="N70" s="482"/>
      <c r="O70" s="482"/>
    </row>
    <row r="71" spans="1:15" ht="26.4" x14ac:dyDescent="0.3">
      <c r="A71" s="482" t="s">
        <v>259</v>
      </c>
      <c r="B71" s="515"/>
      <c r="C71" s="533" t="s">
        <v>253</v>
      </c>
      <c r="D71" s="527">
        <f>SUM(D72:D76)</f>
        <v>0</v>
      </c>
      <c r="E71" s="527">
        <f>SUM(E72:E76)</f>
        <v>0</v>
      </c>
      <c r="F71" s="517" t="s">
        <v>202</v>
      </c>
      <c r="G71" s="518">
        <f t="shared" si="6"/>
        <v>0</v>
      </c>
      <c r="H71" s="519">
        <v>1</v>
      </c>
      <c r="I71" s="520">
        <f t="shared" si="7"/>
        <v>0</v>
      </c>
      <c r="J71" s="518">
        <f t="shared" si="8"/>
        <v>0</v>
      </c>
      <c r="K71" s="518">
        <f t="shared" si="10"/>
        <v>0</v>
      </c>
      <c r="L71" s="521"/>
      <c r="M71" s="521">
        <f t="shared" si="2"/>
        <v>0</v>
      </c>
      <c r="N71" s="482"/>
      <c r="O71" s="482"/>
    </row>
    <row r="72" spans="1:15" ht="26.4" x14ac:dyDescent="0.3">
      <c r="A72" s="515"/>
      <c r="B72" s="515"/>
      <c r="C72" s="423" t="s">
        <v>254</v>
      </c>
      <c r="D72" s="534">
        <v>0</v>
      </c>
      <c r="E72" s="534">
        <v>0</v>
      </c>
      <c r="F72" s="517" t="s">
        <v>202</v>
      </c>
      <c r="G72" s="518">
        <f t="shared" ref="G72:G79" si="14">D72*IF(F72="NO",0,1)</f>
        <v>0</v>
      </c>
      <c r="H72" s="519"/>
      <c r="I72" s="520"/>
      <c r="J72" s="518"/>
      <c r="K72" s="518"/>
      <c r="L72" s="521"/>
      <c r="M72" s="521"/>
      <c r="N72" s="482"/>
      <c r="O72" s="482"/>
    </row>
    <row r="73" spans="1:15" ht="26.4" x14ac:dyDescent="0.3">
      <c r="A73" s="515"/>
      <c r="B73" s="515"/>
      <c r="C73" s="423" t="s">
        <v>255</v>
      </c>
      <c r="D73" s="534">
        <v>0</v>
      </c>
      <c r="E73" s="534">
        <v>0</v>
      </c>
      <c r="F73" s="517" t="s">
        <v>202</v>
      </c>
      <c r="G73" s="518">
        <f t="shared" si="14"/>
        <v>0</v>
      </c>
      <c r="H73" s="519"/>
      <c r="I73" s="520"/>
      <c r="J73" s="518"/>
      <c r="K73" s="518"/>
      <c r="L73" s="521"/>
      <c r="M73" s="521"/>
      <c r="N73" s="482"/>
      <c r="O73" s="482"/>
    </row>
    <row r="74" spans="1:15" ht="26.4" x14ac:dyDescent="0.3">
      <c r="A74" s="515"/>
      <c r="B74" s="515"/>
      <c r="C74" s="423" t="s">
        <v>256</v>
      </c>
      <c r="D74" s="534">
        <v>0</v>
      </c>
      <c r="E74" s="534">
        <v>0</v>
      </c>
      <c r="F74" s="517" t="s">
        <v>202</v>
      </c>
      <c r="G74" s="518">
        <f t="shared" si="14"/>
        <v>0</v>
      </c>
      <c r="H74" s="519"/>
      <c r="I74" s="520"/>
      <c r="J74" s="518"/>
      <c r="K74" s="518"/>
      <c r="L74" s="521"/>
      <c r="M74" s="521"/>
      <c r="N74" s="482"/>
      <c r="O74" s="482"/>
    </row>
    <row r="75" spans="1:15" ht="39.6" x14ac:dyDescent="0.3">
      <c r="A75" s="515"/>
      <c r="B75" s="515"/>
      <c r="C75" s="423" t="s">
        <v>257</v>
      </c>
      <c r="D75" s="534">
        <v>0</v>
      </c>
      <c r="E75" s="534">
        <v>0</v>
      </c>
      <c r="F75" s="517" t="s">
        <v>202</v>
      </c>
      <c r="G75" s="518">
        <f t="shared" si="14"/>
        <v>0</v>
      </c>
      <c r="H75" s="519"/>
      <c r="I75" s="520"/>
      <c r="J75" s="518"/>
      <c r="K75" s="518"/>
      <c r="L75" s="521"/>
      <c r="M75" s="521"/>
      <c r="N75" s="482"/>
      <c r="O75" s="513"/>
    </row>
    <row r="76" spans="1:15" ht="26.4" x14ac:dyDescent="0.3">
      <c r="A76" s="515"/>
      <c r="B76" s="515"/>
      <c r="C76" s="423" t="s">
        <v>258</v>
      </c>
      <c r="D76" s="534">
        <v>0</v>
      </c>
      <c r="E76" s="534">
        <v>0</v>
      </c>
      <c r="F76" s="517" t="s">
        <v>202</v>
      </c>
      <c r="G76" s="518">
        <f t="shared" si="14"/>
        <v>0</v>
      </c>
      <c r="H76" s="519"/>
      <c r="I76" s="520"/>
      <c r="J76" s="518"/>
      <c r="K76" s="518"/>
      <c r="L76" s="521"/>
      <c r="M76" s="521"/>
      <c r="N76" s="482"/>
      <c r="O76" s="513"/>
    </row>
    <row r="77" spans="1:15" ht="26.4" x14ac:dyDescent="0.3">
      <c r="A77" s="515" t="s">
        <v>263</v>
      </c>
      <c r="B77" s="515"/>
      <c r="C77" s="535" t="s">
        <v>260</v>
      </c>
      <c r="D77" s="536">
        <f>SUM(D78:D79)</f>
        <v>0</v>
      </c>
      <c r="E77" s="536">
        <f>SUM(E78:E79)</f>
        <v>0</v>
      </c>
      <c r="F77" s="517" t="s">
        <v>202</v>
      </c>
      <c r="G77" s="518">
        <f t="shared" si="14"/>
        <v>0</v>
      </c>
      <c r="H77" s="519">
        <v>0.2</v>
      </c>
      <c r="I77" s="520">
        <f>IF($G$105=0,0,G77/$G$105)</f>
        <v>0</v>
      </c>
      <c r="J77" s="518">
        <f>IF(I77&lt;=H77,G77,$G$105*H77)</f>
        <v>0</v>
      </c>
      <c r="K77" s="518">
        <f t="shared" si="10"/>
        <v>0</v>
      </c>
      <c r="L77" s="521"/>
      <c r="M77" s="521">
        <f>M78+M79</f>
        <v>0</v>
      </c>
      <c r="N77" s="512"/>
      <c r="O77" s="513"/>
    </row>
    <row r="78" spans="1:15" x14ac:dyDescent="0.3">
      <c r="A78" s="515"/>
      <c r="B78" s="515">
        <v>1</v>
      </c>
      <c r="C78" s="145" t="s">
        <v>261</v>
      </c>
      <c r="D78" s="522">
        <v>0</v>
      </c>
      <c r="E78" s="522">
        <v>0</v>
      </c>
      <c r="F78" s="517" t="s">
        <v>202</v>
      </c>
      <c r="G78" s="518">
        <f t="shared" si="14"/>
        <v>0</v>
      </c>
      <c r="H78" s="519"/>
      <c r="I78" s="520"/>
      <c r="J78" s="518">
        <f>IF(G78&gt;J77,J77,G78)</f>
        <v>0</v>
      </c>
      <c r="K78" s="518">
        <f t="shared" si="10"/>
        <v>0</v>
      </c>
      <c r="L78" s="521"/>
      <c r="M78" s="521">
        <f>D78-K78</f>
        <v>0</v>
      </c>
      <c r="N78" s="512"/>
      <c r="O78" s="482"/>
    </row>
    <row r="79" spans="1:15" x14ac:dyDescent="0.3">
      <c r="A79" s="515"/>
      <c r="B79" s="515">
        <v>2</v>
      </c>
      <c r="C79" s="145" t="s">
        <v>262</v>
      </c>
      <c r="D79" s="522">
        <v>0</v>
      </c>
      <c r="E79" s="522">
        <v>0</v>
      </c>
      <c r="F79" s="517" t="s">
        <v>202</v>
      </c>
      <c r="G79" s="518">
        <f t="shared" si="14"/>
        <v>0</v>
      </c>
      <c r="H79" s="519"/>
      <c r="I79" s="520"/>
      <c r="J79" s="518">
        <f>IF(SUM(G78:G78)&gt;=J77,0,MIN(G79,J77-SUM(G78:G78)))</f>
        <v>0</v>
      </c>
      <c r="K79" s="518">
        <f t="shared" si="10"/>
        <v>0</v>
      </c>
      <c r="L79" s="521"/>
      <c r="M79" s="521">
        <f>D79-K79</f>
        <v>0</v>
      </c>
      <c r="N79" s="512"/>
      <c r="O79" s="482"/>
    </row>
    <row r="80" spans="1:15" x14ac:dyDescent="0.3">
      <c r="A80" s="515" t="s">
        <v>274</v>
      </c>
      <c r="B80" s="515"/>
      <c r="C80" s="535" t="s">
        <v>264</v>
      </c>
      <c r="D80" s="525">
        <f>SUM(D81,D82,D89)</f>
        <v>0</v>
      </c>
      <c r="E80" s="525">
        <f>SUM(E81,E82,E89)</f>
        <v>0</v>
      </c>
      <c r="F80" s="424" t="s">
        <v>188</v>
      </c>
      <c r="G80" s="518">
        <f>SUM(G81:G89)</f>
        <v>0</v>
      </c>
      <c r="H80" s="532">
        <v>0</v>
      </c>
      <c r="I80" s="520">
        <f>IF($G$105=0,0,G80/$G$105)</f>
        <v>0</v>
      </c>
      <c r="J80" s="518">
        <f>IF(I80&lt;=H80,G80,$G$105*H80)</f>
        <v>0</v>
      </c>
      <c r="K80" s="518">
        <f t="shared" si="10"/>
        <v>0</v>
      </c>
      <c r="L80" s="521"/>
      <c r="M80" s="521">
        <f>D80-K80</f>
        <v>0</v>
      </c>
      <c r="N80" s="482"/>
      <c r="O80" s="482"/>
    </row>
    <row r="81" spans="1:15" x14ac:dyDescent="0.3">
      <c r="A81" s="515"/>
      <c r="B81" s="515">
        <v>1</v>
      </c>
      <c r="C81" s="425" t="s">
        <v>265</v>
      </c>
      <c r="D81" s="522">
        <v>0</v>
      </c>
      <c r="E81" s="522">
        <v>0</v>
      </c>
      <c r="F81" s="424" t="s">
        <v>188</v>
      </c>
      <c r="G81" s="518">
        <f t="shared" si="6"/>
        <v>0</v>
      </c>
      <c r="H81" s="532"/>
      <c r="I81" s="426"/>
      <c r="J81" s="518"/>
      <c r="K81" s="518"/>
      <c r="L81" s="521"/>
      <c r="M81" s="521"/>
      <c r="N81" s="482"/>
      <c r="O81" s="482"/>
    </row>
    <row r="82" spans="1:15" ht="26.4" x14ac:dyDescent="0.3">
      <c r="A82" s="515"/>
      <c r="B82" s="537">
        <v>2</v>
      </c>
      <c r="C82" s="425" t="s">
        <v>266</v>
      </c>
      <c r="D82" s="516">
        <f>SUM(D83:D88)</f>
        <v>0</v>
      </c>
      <c r="E82" s="516">
        <f>SUM(E83:E88)</f>
        <v>0</v>
      </c>
      <c r="F82" s="424" t="s">
        <v>188</v>
      </c>
      <c r="G82" s="518">
        <f t="shared" si="6"/>
        <v>0</v>
      </c>
      <c r="H82" s="532"/>
      <c r="I82" s="526"/>
      <c r="J82" s="518"/>
      <c r="K82" s="518"/>
      <c r="L82" s="521"/>
      <c r="M82" s="521"/>
      <c r="N82" s="482"/>
      <c r="O82" s="482"/>
    </row>
    <row r="83" spans="1:15" ht="26.4" x14ac:dyDescent="0.3">
      <c r="A83" s="515"/>
      <c r="B83" s="537"/>
      <c r="C83" s="425" t="s">
        <v>267</v>
      </c>
      <c r="D83" s="534">
        <v>0</v>
      </c>
      <c r="E83" s="534">
        <v>0</v>
      </c>
      <c r="F83" s="424" t="s">
        <v>188</v>
      </c>
      <c r="G83" s="518"/>
      <c r="H83" s="532"/>
      <c r="I83" s="526"/>
      <c r="J83" s="518"/>
      <c r="K83" s="518"/>
      <c r="L83" s="521"/>
      <c r="M83" s="521"/>
      <c r="N83" s="482"/>
      <c r="O83" s="482"/>
    </row>
    <row r="84" spans="1:15" ht="26.4" x14ac:dyDescent="0.3">
      <c r="A84" s="515"/>
      <c r="B84" s="537"/>
      <c r="C84" s="425" t="s">
        <v>268</v>
      </c>
      <c r="D84" s="534">
        <v>0</v>
      </c>
      <c r="E84" s="534">
        <v>0</v>
      </c>
      <c r="F84" s="424" t="s">
        <v>188</v>
      </c>
      <c r="G84" s="518"/>
      <c r="H84" s="532"/>
      <c r="I84" s="526"/>
      <c r="J84" s="518"/>
      <c r="K84" s="518"/>
      <c r="L84" s="521"/>
      <c r="M84" s="521"/>
      <c r="N84" s="482"/>
      <c r="O84" s="482"/>
    </row>
    <row r="85" spans="1:15" ht="26.4" x14ac:dyDescent="0.3">
      <c r="A85" s="515"/>
      <c r="B85" s="537"/>
      <c r="C85" s="425" t="s">
        <v>269</v>
      </c>
      <c r="D85" s="534">
        <v>0</v>
      </c>
      <c r="E85" s="534">
        <v>0</v>
      </c>
      <c r="F85" s="424" t="s">
        <v>188</v>
      </c>
      <c r="G85" s="518"/>
      <c r="H85" s="532"/>
      <c r="I85" s="526"/>
      <c r="J85" s="518"/>
      <c r="K85" s="518"/>
      <c r="L85" s="521"/>
      <c r="M85" s="521"/>
      <c r="N85" s="482"/>
      <c r="O85" s="482"/>
    </row>
    <row r="86" spans="1:15" ht="26.4" x14ac:dyDescent="0.3">
      <c r="A86" s="515"/>
      <c r="B86" s="537"/>
      <c r="C86" s="425" t="s">
        <v>270</v>
      </c>
      <c r="D86" s="534">
        <v>0</v>
      </c>
      <c r="E86" s="534">
        <v>0</v>
      </c>
      <c r="F86" s="424" t="s">
        <v>188</v>
      </c>
      <c r="G86" s="518"/>
      <c r="H86" s="532"/>
      <c r="I86" s="526"/>
      <c r="J86" s="518"/>
      <c r="K86" s="518"/>
      <c r="L86" s="521"/>
      <c r="M86" s="521"/>
      <c r="N86" s="482"/>
      <c r="O86" s="482"/>
    </row>
    <row r="87" spans="1:15" ht="39.6" x14ac:dyDescent="0.3">
      <c r="A87" s="515"/>
      <c r="B87" s="537"/>
      <c r="C87" s="425" t="s">
        <v>271</v>
      </c>
      <c r="D87" s="534">
        <v>0</v>
      </c>
      <c r="E87" s="534">
        <v>0</v>
      </c>
      <c r="F87" s="424" t="s">
        <v>188</v>
      </c>
      <c r="G87" s="518"/>
      <c r="H87" s="532"/>
      <c r="I87" s="526"/>
      <c r="J87" s="518"/>
      <c r="K87" s="518"/>
      <c r="L87" s="521"/>
      <c r="M87" s="521"/>
      <c r="N87" s="482"/>
      <c r="O87" s="482"/>
    </row>
    <row r="88" spans="1:15" ht="26.4" x14ac:dyDescent="0.3">
      <c r="A88" s="515"/>
      <c r="B88" s="537"/>
      <c r="C88" s="425" t="s">
        <v>272</v>
      </c>
      <c r="D88" s="534">
        <v>0</v>
      </c>
      <c r="E88" s="534">
        <v>0</v>
      </c>
      <c r="F88" s="424" t="s">
        <v>188</v>
      </c>
      <c r="G88" s="518"/>
      <c r="H88" s="532"/>
      <c r="I88" s="526"/>
      <c r="J88" s="518"/>
      <c r="K88" s="518"/>
      <c r="L88" s="521"/>
      <c r="M88" s="521"/>
      <c r="N88" s="482"/>
      <c r="O88" s="482"/>
    </row>
    <row r="89" spans="1:15" ht="26.4" x14ac:dyDescent="0.3">
      <c r="A89" s="538"/>
      <c r="B89" s="538">
        <v>3</v>
      </c>
      <c r="C89" s="425" t="s">
        <v>273</v>
      </c>
      <c r="D89" s="534">
        <v>0</v>
      </c>
      <c r="E89" s="534">
        <v>0</v>
      </c>
      <c r="F89" s="424" t="s">
        <v>188</v>
      </c>
      <c r="G89" s="518">
        <f t="shared" si="6"/>
        <v>0</v>
      </c>
      <c r="H89" s="532"/>
      <c r="I89" s="520"/>
      <c r="J89" s="518"/>
      <c r="K89" s="518"/>
      <c r="L89" s="521"/>
      <c r="M89" s="521"/>
      <c r="N89" s="482"/>
      <c r="O89" s="482"/>
    </row>
    <row r="90" spans="1:15" x14ac:dyDescent="0.3">
      <c r="A90" s="515" t="s">
        <v>955</v>
      </c>
      <c r="B90" s="539"/>
      <c r="C90" s="535" t="s">
        <v>275</v>
      </c>
      <c r="D90" s="516">
        <f>SUM(D91:D104)</f>
        <v>0</v>
      </c>
      <c r="E90" s="516">
        <f>SUM(E91:E104)</f>
        <v>0</v>
      </c>
      <c r="F90" s="424" t="s">
        <v>188</v>
      </c>
      <c r="G90" s="518">
        <f>SUM(G91:G104)</f>
        <v>0</v>
      </c>
      <c r="H90" s="532">
        <v>0</v>
      </c>
      <c r="I90" s="520">
        <f>IF($G$105=0,0,G90/$G$105)</f>
        <v>0</v>
      </c>
      <c r="J90" s="518">
        <f>IF(I90&lt;=H90,G90,$G$105*H90)</f>
        <v>0</v>
      </c>
      <c r="K90" s="518">
        <f>J90</f>
        <v>0</v>
      </c>
      <c r="L90" s="521">
        <f>SUM(L91:L104)</f>
        <v>0</v>
      </c>
      <c r="M90" s="521"/>
      <c r="N90" s="482"/>
      <c r="O90" s="482"/>
    </row>
    <row r="91" spans="1:15" x14ac:dyDescent="0.3">
      <c r="A91" s="515"/>
      <c r="B91" s="239">
        <v>1</v>
      </c>
      <c r="C91" s="427" t="s">
        <v>276</v>
      </c>
      <c r="D91" s="522">
        <v>0</v>
      </c>
      <c r="E91" s="522">
        <v>0</v>
      </c>
      <c r="F91" s="540" t="s">
        <v>188</v>
      </c>
      <c r="G91" s="518">
        <f t="shared" si="6"/>
        <v>0</v>
      </c>
      <c r="H91" s="532"/>
      <c r="I91" s="426"/>
      <c r="J91" s="518"/>
      <c r="K91" s="518"/>
      <c r="L91" s="521">
        <f>D91</f>
        <v>0</v>
      </c>
      <c r="M91" s="521"/>
      <c r="N91" s="482"/>
      <c r="O91" s="482"/>
    </row>
    <row r="92" spans="1:15" x14ac:dyDescent="0.3">
      <c r="A92" s="515"/>
      <c r="B92" s="239">
        <v>2</v>
      </c>
      <c r="C92" s="428" t="s">
        <v>111</v>
      </c>
      <c r="D92" s="522">
        <v>0</v>
      </c>
      <c r="E92" s="522">
        <v>0</v>
      </c>
      <c r="F92" s="540" t="s">
        <v>188</v>
      </c>
      <c r="G92" s="518">
        <f>D92*IF(F92="NO",0,1)</f>
        <v>0</v>
      </c>
      <c r="H92" s="532"/>
      <c r="I92" s="426"/>
      <c r="J92" s="518"/>
      <c r="K92" s="518"/>
      <c r="L92" s="521">
        <f>D92</f>
        <v>0</v>
      </c>
      <c r="M92" s="521"/>
      <c r="N92" s="482"/>
      <c r="O92" s="482"/>
    </row>
    <row r="93" spans="1:15" x14ac:dyDescent="0.3">
      <c r="A93" s="515"/>
      <c r="B93" s="239">
        <v>3</v>
      </c>
      <c r="C93" s="428" t="s">
        <v>113</v>
      </c>
      <c r="D93" s="522">
        <v>0</v>
      </c>
      <c r="E93" s="522">
        <v>0</v>
      </c>
      <c r="F93" s="540" t="s">
        <v>188</v>
      </c>
      <c r="G93" s="518">
        <f>D93*IF(F93="NO",0,1)</f>
        <v>0</v>
      </c>
      <c r="H93" s="532"/>
      <c r="I93" s="426"/>
      <c r="J93" s="518"/>
      <c r="K93" s="518"/>
      <c r="L93" s="521">
        <f t="shared" ref="L93:L104" si="15">D93</f>
        <v>0</v>
      </c>
      <c r="M93" s="521"/>
      <c r="N93" s="482"/>
      <c r="O93" s="482"/>
    </row>
    <row r="94" spans="1:15" x14ac:dyDescent="0.3">
      <c r="A94" s="515"/>
      <c r="B94" s="239">
        <v>4</v>
      </c>
      <c r="C94" s="429" t="s">
        <v>277</v>
      </c>
      <c r="D94" s="522">
        <v>0</v>
      </c>
      <c r="E94" s="522">
        <v>0</v>
      </c>
      <c r="F94" s="540" t="s">
        <v>188</v>
      </c>
      <c r="G94" s="518">
        <f t="shared" si="6"/>
        <v>0</v>
      </c>
      <c r="H94" s="532"/>
      <c r="I94" s="426"/>
      <c r="J94" s="518"/>
      <c r="K94" s="518"/>
      <c r="L94" s="521">
        <f t="shared" si="15"/>
        <v>0</v>
      </c>
      <c r="M94" s="521"/>
      <c r="N94" s="482"/>
      <c r="O94" s="482"/>
    </row>
    <row r="95" spans="1:15" x14ac:dyDescent="0.3">
      <c r="A95" s="515"/>
      <c r="B95" s="239">
        <v>5</v>
      </c>
      <c r="C95" s="429" t="s">
        <v>278</v>
      </c>
      <c r="D95" s="522">
        <v>0</v>
      </c>
      <c r="E95" s="522">
        <v>0</v>
      </c>
      <c r="F95" s="540" t="s">
        <v>188</v>
      </c>
      <c r="G95" s="518">
        <f t="shared" si="6"/>
        <v>0</v>
      </c>
      <c r="H95" s="532"/>
      <c r="I95" s="426"/>
      <c r="J95" s="518"/>
      <c r="K95" s="518"/>
      <c r="L95" s="521">
        <f t="shared" si="15"/>
        <v>0</v>
      </c>
      <c r="M95" s="521"/>
      <c r="N95" s="482"/>
      <c r="O95" s="482"/>
    </row>
    <row r="96" spans="1:15" x14ac:dyDescent="0.3">
      <c r="A96" s="515"/>
      <c r="B96" s="239">
        <v>6</v>
      </c>
      <c r="C96" s="429" t="s">
        <v>279</v>
      </c>
      <c r="D96" s="522">
        <v>0</v>
      </c>
      <c r="E96" s="522">
        <v>0</v>
      </c>
      <c r="F96" s="540" t="s">
        <v>188</v>
      </c>
      <c r="G96" s="518">
        <f t="shared" si="6"/>
        <v>0</v>
      </c>
      <c r="H96" s="532"/>
      <c r="I96" s="426"/>
      <c r="J96" s="518"/>
      <c r="K96" s="518"/>
      <c r="L96" s="521">
        <f t="shared" si="15"/>
        <v>0</v>
      </c>
      <c r="M96" s="521"/>
      <c r="N96" s="482"/>
      <c r="O96" s="482"/>
    </row>
    <row r="97" spans="1:15" x14ac:dyDescent="0.3">
      <c r="A97" s="515"/>
      <c r="B97" s="239">
        <v>7</v>
      </c>
      <c r="C97" s="429" t="s">
        <v>280</v>
      </c>
      <c r="D97" s="522">
        <v>0</v>
      </c>
      <c r="E97" s="522">
        <v>0</v>
      </c>
      <c r="F97" s="540" t="s">
        <v>188</v>
      </c>
      <c r="G97" s="518">
        <f t="shared" si="6"/>
        <v>0</v>
      </c>
      <c r="H97" s="532"/>
      <c r="I97" s="426"/>
      <c r="J97" s="518"/>
      <c r="K97" s="518"/>
      <c r="L97" s="521">
        <f t="shared" si="15"/>
        <v>0</v>
      </c>
      <c r="M97" s="521"/>
      <c r="N97" s="482"/>
      <c r="O97" s="482"/>
    </row>
    <row r="98" spans="1:15" x14ac:dyDescent="0.3">
      <c r="A98" s="515"/>
      <c r="B98" s="239">
        <v>8</v>
      </c>
      <c r="C98" s="429" t="s">
        <v>281</v>
      </c>
      <c r="D98" s="522">
        <v>0</v>
      </c>
      <c r="E98" s="522">
        <v>0</v>
      </c>
      <c r="F98" s="540" t="s">
        <v>188</v>
      </c>
      <c r="G98" s="518">
        <f t="shared" si="6"/>
        <v>0</v>
      </c>
      <c r="H98" s="532"/>
      <c r="I98" s="426"/>
      <c r="J98" s="518"/>
      <c r="K98" s="518"/>
      <c r="L98" s="521">
        <f t="shared" si="15"/>
        <v>0</v>
      </c>
      <c r="M98" s="521"/>
      <c r="N98" s="482"/>
      <c r="O98" s="482"/>
    </row>
    <row r="99" spans="1:15" ht="26.4" x14ac:dyDescent="0.3">
      <c r="A99" s="515"/>
      <c r="B99" s="239">
        <v>9</v>
      </c>
      <c r="C99" s="427" t="s">
        <v>282</v>
      </c>
      <c r="D99" s="522">
        <f>SUM('Table 2E - Coinsurance Detail'!J10:J59)</f>
        <v>0</v>
      </c>
      <c r="E99" s="522">
        <v>0</v>
      </c>
      <c r="F99" s="540" t="s">
        <v>188</v>
      </c>
      <c r="G99" s="518">
        <f>D99*IF(F99="NO",0,1)</f>
        <v>0</v>
      </c>
      <c r="H99" s="532"/>
      <c r="I99" s="426"/>
      <c r="J99" s="518"/>
      <c r="K99" s="518"/>
      <c r="L99" s="521">
        <f t="shared" si="15"/>
        <v>0</v>
      </c>
      <c r="M99" s="521"/>
      <c r="N99" s="482"/>
      <c r="O99" s="482"/>
    </row>
    <row r="100" spans="1:15" ht="26.4" x14ac:dyDescent="0.3">
      <c r="A100" s="515"/>
      <c r="B100" s="239">
        <v>10</v>
      </c>
      <c r="C100" s="427" t="s">
        <v>283</v>
      </c>
      <c r="D100" s="522">
        <v>0</v>
      </c>
      <c r="E100" s="522">
        <v>0</v>
      </c>
      <c r="F100" s="540" t="s">
        <v>188</v>
      </c>
      <c r="G100" s="518">
        <f t="shared" si="6"/>
        <v>0</v>
      </c>
      <c r="H100" s="532"/>
      <c r="I100" s="426"/>
      <c r="J100" s="518"/>
      <c r="K100" s="518"/>
      <c r="L100" s="521">
        <f t="shared" si="15"/>
        <v>0</v>
      </c>
      <c r="M100" s="521"/>
      <c r="N100" s="482"/>
      <c r="O100" s="482"/>
    </row>
    <row r="101" spans="1:15" x14ac:dyDescent="0.3">
      <c r="A101" s="515"/>
      <c r="B101" s="239">
        <v>11</v>
      </c>
      <c r="C101" s="429" t="s">
        <v>284</v>
      </c>
      <c r="D101" s="522">
        <v>0</v>
      </c>
      <c r="E101" s="522">
        <v>0</v>
      </c>
      <c r="F101" s="540" t="s">
        <v>188</v>
      </c>
      <c r="G101" s="518">
        <f>D101*IF(F101="NO",0,1)</f>
        <v>0</v>
      </c>
      <c r="H101" s="532"/>
      <c r="I101" s="426"/>
      <c r="J101" s="518"/>
      <c r="K101" s="518"/>
      <c r="L101" s="521">
        <f t="shared" si="15"/>
        <v>0</v>
      </c>
      <c r="M101" s="521"/>
      <c r="N101" s="482"/>
      <c r="O101" s="482"/>
    </row>
    <row r="102" spans="1:15" x14ac:dyDescent="0.3">
      <c r="A102" s="515"/>
      <c r="B102" s="239">
        <v>12</v>
      </c>
      <c r="C102" s="429" t="s">
        <v>285</v>
      </c>
      <c r="D102" s="522">
        <v>0</v>
      </c>
      <c r="E102" s="522">
        <v>0</v>
      </c>
      <c r="F102" s="540" t="s">
        <v>188</v>
      </c>
      <c r="G102" s="518">
        <f>D102*IF(F102="NO",0,1)</f>
        <v>0</v>
      </c>
      <c r="H102" s="532"/>
      <c r="I102" s="426"/>
      <c r="J102" s="518"/>
      <c r="K102" s="518"/>
      <c r="L102" s="521">
        <f t="shared" si="15"/>
        <v>0</v>
      </c>
      <c r="M102" s="521"/>
      <c r="N102" s="482"/>
      <c r="O102" s="482"/>
    </row>
    <row r="103" spans="1:15" ht="26.4" x14ac:dyDescent="0.3">
      <c r="A103" s="515"/>
      <c r="B103" s="239">
        <v>13</v>
      </c>
      <c r="C103" s="427" t="s">
        <v>286</v>
      </c>
      <c r="D103" s="522">
        <f>SUM('Table 2C - Reinsurance Details'!J10:J58)</f>
        <v>0</v>
      </c>
      <c r="E103" s="541">
        <v>0</v>
      </c>
      <c r="F103" s="542" t="s">
        <v>188</v>
      </c>
      <c r="G103" s="518">
        <f t="shared" si="6"/>
        <v>0</v>
      </c>
      <c r="H103" s="532"/>
      <c r="I103" s="426"/>
      <c r="J103" s="518"/>
      <c r="K103" s="518"/>
      <c r="L103" s="521">
        <f t="shared" si="15"/>
        <v>0</v>
      </c>
      <c r="M103" s="521"/>
      <c r="N103" s="482"/>
      <c r="O103" s="482"/>
    </row>
    <row r="104" spans="1:15" ht="27" thickBot="1" x14ac:dyDescent="0.35">
      <c r="A104" s="515"/>
      <c r="B104" s="239">
        <v>14</v>
      </c>
      <c r="C104" s="427" t="s">
        <v>287</v>
      </c>
      <c r="D104" s="543"/>
      <c r="E104" s="543"/>
      <c r="F104" s="540" t="s">
        <v>188</v>
      </c>
      <c r="G104" s="544">
        <f t="shared" si="6"/>
        <v>0</v>
      </c>
      <c r="H104" s="532"/>
      <c r="I104" s="426"/>
      <c r="J104" s="544"/>
      <c r="K104" s="544"/>
      <c r="L104" s="545">
        <f t="shared" si="15"/>
        <v>0</v>
      </c>
      <c r="M104" s="545"/>
      <c r="N104" s="482"/>
      <c r="O104" s="482"/>
    </row>
    <row r="105" spans="1:15" ht="13.8" thickBot="1" x14ac:dyDescent="0.35">
      <c r="A105" s="515"/>
      <c r="B105" s="515"/>
      <c r="C105" s="546" t="s">
        <v>288</v>
      </c>
      <c r="D105" s="547">
        <f>SUM(D8,D11,D16,D17,D47,D58,D59,D60,D61,D64,D65,D66,D67,D68,D69,D70,D71,D77,D80,D57,D90)</f>
        <v>0</v>
      </c>
      <c r="E105" s="547">
        <f>SUM(E8,E11,E16,E17,E47,E58,E59,E60,E61,E64,E65,E66,E67,E68,E69,E70,E71,E77,E80,E57,E90)</f>
        <v>0</v>
      </c>
      <c r="F105" s="430"/>
      <c r="G105" s="547">
        <f>SUM(G8,G11,G16,G17,G47,G58,G59,G60,G61,G64,G65,G66,G67,G68,G69,G70,G71,G77,G80,G57,G90)</f>
        <v>0</v>
      </c>
      <c r="H105" s="548"/>
      <c r="I105" s="431"/>
      <c r="J105" s="547">
        <f>SUM(J8,J11,J16,J17,J47,J58,J59,J60,J61,J64,J65,J66,J67,J68,J69,J70,J71,J77,J80,J57,J90)</f>
        <v>0</v>
      </c>
      <c r="K105" s="547">
        <f>SUM(K8,K11,K16,K17,K47,K58,K59,K60,K61,K64,K65,K66,K67,K68,K69,K70,K71,K77,K80,K57,K90)</f>
        <v>0</v>
      </c>
      <c r="L105" s="547">
        <f>SUM(L8,L11,L16,L17,L47,L58,L59,L60,L61,L64,L65,L66,L67,L68,L69,L70,L71,L77,L80,L57,L90)</f>
        <v>0</v>
      </c>
      <c r="M105" s="547">
        <f>SUM(M8,M11,M16,M17,M47,M58,M59,M60,M61,M64,M65,M66,M67,M68,M69,M70,M71,M77,M80,M57,M90)</f>
        <v>0</v>
      </c>
      <c r="N105" s="482"/>
      <c r="O105" s="482"/>
    </row>
    <row r="106" spans="1:15" x14ac:dyDescent="0.3">
      <c r="A106" s="482"/>
      <c r="B106" s="482"/>
      <c r="C106" s="549"/>
      <c r="D106" s="550"/>
      <c r="E106" s="550"/>
      <c r="F106" s="432"/>
      <c r="G106" s="550"/>
      <c r="H106" s="510"/>
      <c r="I106" s="432"/>
      <c r="J106" s="550"/>
      <c r="K106" s="550"/>
      <c r="L106" s="550"/>
      <c r="M106" s="550"/>
      <c r="N106" s="482"/>
      <c r="O106" s="482"/>
    </row>
    <row r="107" spans="1:15" x14ac:dyDescent="0.25">
      <c r="A107" s="482"/>
      <c r="B107" s="19" t="s">
        <v>77</v>
      </c>
      <c r="C107" s="159"/>
      <c r="D107" s="509"/>
      <c r="E107" s="482"/>
      <c r="F107" s="482"/>
      <c r="G107" s="509"/>
      <c r="H107" s="509"/>
      <c r="I107" s="509"/>
      <c r="J107" s="509"/>
      <c r="K107" s="509"/>
      <c r="L107" s="509"/>
      <c r="M107" s="473"/>
      <c r="N107" s="482"/>
      <c r="O107" s="482"/>
    </row>
    <row r="108" spans="1:15" ht="12.6" customHeight="1" x14ac:dyDescent="0.25">
      <c r="A108" s="482"/>
      <c r="B108" s="904" t="s">
        <v>289</v>
      </c>
      <c r="C108" s="904"/>
      <c r="D108" s="904"/>
      <c r="E108" s="904"/>
      <c r="F108" s="482"/>
      <c r="G108" s="509"/>
      <c r="H108" s="509"/>
      <c r="I108" s="509"/>
      <c r="J108" s="509"/>
      <c r="K108" s="509"/>
      <c r="L108" s="509"/>
      <c r="M108" s="473"/>
      <c r="N108" s="482"/>
      <c r="O108" s="482"/>
    </row>
    <row r="109" spans="1:15" x14ac:dyDescent="0.25">
      <c r="A109" s="482"/>
      <c r="B109" s="19" t="s">
        <v>183</v>
      </c>
      <c r="C109" s="159"/>
      <c r="D109" s="509"/>
      <c r="E109" s="482"/>
      <c r="F109" s="482"/>
      <c r="G109" s="509"/>
      <c r="H109" s="509"/>
      <c r="I109" s="509"/>
      <c r="J109" s="509"/>
      <c r="K109" s="509"/>
      <c r="L109" s="509"/>
      <c r="M109" s="473"/>
      <c r="N109" s="482"/>
      <c r="O109" s="482"/>
    </row>
    <row r="110" spans="1:15" x14ac:dyDescent="0.25">
      <c r="A110" s="482"/>
      <c r="B110" s="19" t="s">
        <v>184</v>
      </c>
      <c r="C110" s="159"/>
      <c r="D110" s="509"/>
      <c r="E110" s="482"/>
      <c r="F110" s="482"/>
      <c r="G110" s="509"/>
      <c r="H110" s="509"/>
      <c r="I110" s="509"/>
      <c r="J110" s="509"/>
      <c r="K110" s="509"/>
      <c r="L110" s="509"/>
      <c r="M110" s="473"/>
      <c r="N110" s="482"/>
      <c r="O110" s="482"/>
    </row>
    <row r="111" spans="1:15" x14ac:dyDescent="0.25">
      <c r="A111" s="482"/>
      <c r="B111" s="19"/>
      <c r="C111" s="159"/>
      <c r="D111" s="509"/>
      <c r="E111" s="482"/>
      <c r="F111" s="482"/>
      <c r="G111" s="509"/>
      <c r="H111" s="509"/>
      <c r="I111" s="509"/>
      <c r="J111" s="509"/>
      <c r="K111" s="509"/>
      <c r="L111" s="509"/>
      <c r="M111" s="473"/>
      <c r="N111" s="482"/>
      <c r="O111" s="482"/>
    </row>
    <row r="112" spans="1:15" x14ac:dyDescent="0.25">
      <c r="A112" s="410"/>
      <c r="B112" s="411" t="s">
        <v>290</v>
      </c>
      <c r="C112" s="410"/>
      <c r="D112" s="389"/>
      <c r="E112" s="410"/>
      <c r="F112" s="410"/>
      <c r="G112" s="509"/>
      <c r="H112" s="509"/>
      <c r="I112" s="509"/>
      <c r="J112" s="509"/>
      <c r="K112" s="509"/>
      <c r="L112" s="509"/>
      <c r="M112" s="20"/>
      <c r="N112" s="410"/>
      <c r="O112" s="482"/>
    </row>
    <row r="113" spans="1:15" s="410" customFormat="1" ht="12.6" customHeight="1" x14ac:dyDescent="0.3">
      <c r="A113" s="482"/>
      <c r="B113" s="905" t="s">
        <v>291</v>
      </c>
      <c r="C113" s="905"/>
      <c r="D113" s="905"/>
      <c r="E113" s="905"/>
      <c r="F113" s="482"/>
      <c r="G113" s="509"/>
      <c r="H113" s="509"/>
      <c r="I113" s="509"/>
      <c r="J113" s="509"/>
      <c r="K113" s="509"/>
      <c r="L113" s="509"/>
      <c r="M113" s="482"/>
      <c r="N113" s="482"/>
      <c r="O113" s="433"/>
    </row>
    <row r="114" spans="1:15" ht="13.8" thickBot="1" x14ac:dyDescent="0.3">
      <c r="A114" s="482"/>
      <c r="B114" s="434"/>
      <c r="C114" s="434"/>
      <c r="D114" s="473" t="s">
        <v>185</v>
      </c>
      <c r="E114" s="434"/>
      <c r="F114" s="482"/>
      <c r="G114" s="509"/>
      <c r="H114" s="509"/>
      <c r="I114" s="509"/>
      <c r="J114" s="509"/>
      <c r="K114" s="509"/>
      <c r="L114" s="509"/>
      <c r="M114" s="482"/>
      <c r="N114" s="482"/>
      <c r="O114" s="513"/>
    </row>
    <row r="115" spans="1:15" ht="26.4" x14ac:dyDescent="0.25">
      <c r="A115" s="352" t="s">
        <v>188</v>
      </c>
      <c r="B115" s="435" t="s">
        <v>189</v>
      </c>
      <c r="C115" s="436" t="s">
        <v>74</v>
      </c>
      <c r="D115" s="435" t="s">
        <v>190</v>
      </c>
      <c r="E115" s="437" t="s">
        <v>191</v>
      </c>
      <c r="F115" s="482"/>
      <c r="G115" s="509"/>
      <c r="H115" s="509"/>
      <c r="I115" s="509"/>
      <c r="J115" s="509"/>
      <c r="K115" s="509"/>
      <c r="L115" s="509"/>
      <c r="M115" s="473"/>
      <c r="N115" s="482"/>
      <c r="O115" s="513"/>
    </row>
    <row r="116" spans="1:15" ht="12.9" customHeight="1" thickBot="1" x14ac:dyDescent="0.35">
      <c r="A116" s="551">
        <v>1</v>
      </c>
      <c r="B116" s="896" t="s">
        <v>292</v>
      </c>
      <c r="C116" s="897"/>
      <c r="D116" s="552">
        <f>D117+D119+D124+D132+D134+D136+D141</f>
        <v>0</v>
      </c>
      <c r="E116" s="553">
        <f>E117+E119+E124+E132+E134+E136+E141</f>
        <v>0</v>
      </c>
      <c r="F116" s="482"/>
      <c r="G116" s="509"/>
      <c r="H116" s="509"/>
      <c r="I116" s="509"/>
      <c r="J116" s="509"/>
      <c r="K116" s="509"/>
      <c r="L116" s="509"/>
      <c r="M116" s="482"/>
      <c r="N116" s="482"/>
      <c r="O116" s="513"/>
    </row>
    <row r="117" spans="1:15" x14ac:dyDescent="0.3">
      <c r="A117" s="487"/>
      <c r="B117" s="554" t="s">
        <v>293</v>
      </c>
      <c r="C117" s="110" t="s">
        <v>294</v>
      </c>
      <c r="D117" s="555">
        <f>SUM(D118)</f>
        <v>0</v>
      </c>
      <c r="E117" s="556">
        <f>SUM(E118:E120)</f>
        <v>0</v>
      </c>
      <c r="F117" s="482"/>
      <c r="G117" s="509"/>
      <c r="H117" s="509"/>
      <c r="I117" s="509"/>
      <c r="J117" s="509"/>
      <c r="K117" s="509"/>
      <c r="L117" s="509"/>
      <c r="M117" s="482"/>
      <c r="N117" s="482"/>
      <c r="O117" s="513"/>
    </row>
    <row r="118" spans="1:15" ht="13.8" thickBot="1" x14ac:dyDescent="0.35">
      <c r="A118" s="487"/>
      <c r="B118" s="438"/>
      <c r="C118" s="111" t="s">
        <v>295</v>
      </c>
      <c r="D118" s="557">
        <f>'Table 2A - Liability Breakdown'!F12+'Table 2A - Liability Breakdown'!K12</f>
        <v>0</v>
      </c>
      <c r="E118" s="558">
        <v>0</v>
      </c>
      <c r="F118" s="482"/>
      <c r="G118" s="509"/>
      <c r="H118" s="509"/>
      <c r="I118" s="509"/>
      <c r="J118" s="509"/>
      <c r="K118" s="509"/>
      <c r="L118" s="509"/>
      <c r="M118" s="482"/>
      <c r="N118" s="482"/>
      <c r="O118" s="513"/>
    </row>
    <row r="119" spans="1:15" x14ac:dyDescent="0.3">
      <c r="A119" s="487"/>
      <c r="B119" s="439" t="s">
        <v>296</v>
      </c>
      <c r="C119" s="110" t="s">
        <v>297</v>
      </c>
      <c r="D119" s="555">
        <f>SUM(D120:D123)</f>
        <v>0</v>
      </c>
      <c r="E119" s="559">
        <f>SUM(E120:E123)</f>
        <v>0</v>
      </c>
      <c r="F119" s="482"/>
      <c r="G119" s="509"/>
      <c r="H119" s="509"/>
      <c r="I119" s="509"/>
      <c r="J119" s="509"/>
      <c r="K119" s="509"/>
      <c r="L119" s="509"/>
      <c r="M119" s="482"/>
      <c r="N119" s="482"/>
      <c r="O119" s="513"/>
    </row>
    <row r="120" spans="1:15" x14ac:dyDescent="0.3">
      <c r="A120" s="487"/>
      <c r="B120" s="440"/>
      <c r="C120" s="99" t="s">
        <v>298</v>
      </c>
      <c r="D120" s="560">
        <f>'Table 2A - Liability Breakdown'!F14+'Table 2A - Liability Breakdown'!K14</f>
        <v>0</v>
      </c>
      <c r="E120" s="561">
        <v>0</v>
      </c>
      <c r="F120" s="482"/>
      <c r="G120" s="509"/>
      <c r="H120" s="509"/>
      <c r="I120" s="509"/>
      <c r="J120" s="509"/>
      <c r="K120" s="509"/>
      <c r="L120" s="509"/>
      <c r="M120" s="482"/>
      <c r="N120" s="482"/>
      <c r="O120" s="513"/>
    </row>
    <row r="121" spans="1:15" x14ac:dyDescent="0.3">
      <c r="A121" s="487"/>
      <c r="B121" s="440"/>
      <c r="C121" s="99" t="s">
        <v>299</v>
      </c>
      <c r="D121" s="560">
        <f>'Table 2A - Liability Breakdown'!F15+'Table 2A - Liability Breakdown'!K15</f>
        <v>0</v>
      </c>
      <c r="E121" s="561">
        <v>0</v>
      </c>
      <c r="F121" s="482"/>
      <c r="G121" s="509"/>
      <c r="H121" s="509"/>
      <c r="I121" s="509"/>
      <c r="J121" s="509"/>
      <c r="K121" s="509"/>
      <c r="L121" s="509"/>
      <c r="M121" s="482"/>
      <c r="N121" s="482"/>
      <c r="O121" s="513"/>
    </row>
    <row r="122" spans="1:15" x14ac:dyDescent="0.3">
      <c r="A122" s="487"/>
      <c r="B122" s="441"/>
      <c r="C122" s="99" t="s">
        <v>300</v>
      </c>
      <c r="D122" s="560">
        <f>'Table 2A - Liability Breakdown'!F16+'Table 2A - Liability Breakdown'!K16</f>
        <v>0</v>
      </c>
      <c r="E122" s="561">
        <v>0</v>
      </c>
      <c r="F122" s="482"/>
      <c r="G122" s="509"/>
      <c r="H122" s="509"/>
      <c r="I122" s="509"/>
      <c r="J122" s="509"/>
      <c r="K122" s="509"/>
      <c r="L122" s="509"/>
      <c r="M122" s="482"/>
      <c r="N122" s="482"/>
      <c r="O122" s="562"/>
    </row>
    <row r="123" spans="1:15" ht="13.8" thickBot="1" x14ac:dyDescent="0.35">
      <c r="A123" s="487"/>
      <c r="B123" s="442"/>
      <c r="C123" s="111" t="s">
        <v>301</v>
      </c>
      <c r="D123" s="557">
        <f>'Table 2A - Liability Breakdown'!F17+'Table 2A - Liability Breakdown'!K17</f>
        <v>0</v>
      </c>
      <c r="E123" s="558">
        <v>0</v>
      </c>
      <c r="F123" s="482"/>
      <c r="G123" s="509"/>
      <c r="H123" s="509"/>
      <c r="I123" s="509"/>
      <c r="J123" s="509"/>
      <c r="K123" s="509"/>
      <c r="L123" s="509"/>
      <c r="M123" s="482"/>
      <c r="N123" s="482"/>
      <c r="O123" s="513"/>
    </row>
    <row r="124" spans="1:15" x14ac:dyDescent="0.3">
      <c r="A124" s="487"/>
      <c r="B124" s="443" t="s">
        <v>302</v>
      </c>
      <c r="C124" s="110" t="s">
        <v>303</v>
      </c>
      <c r="D124" s="555">
        <f>SUM(D125:D131)</f>
        <v>0</v>
      </c>
      <c r="E124" s="556">
        <f>SUM(E125:E131)</f>
        <v>0</v>
      </c>
      <c r="F124" s="482"/>
      <c r="G124" s="509"/>
      <c r="H124" s="509"/>
      <c r="I124" s="509"/>
      <c r="J124" s="509"/>
      <c r="K124" s="509"/>
      <c r="L124" s="509"/>
      <c r="M124" s="482"/>
      <c r="N124" s="482"/>
      <c r="O124" s="513"/>
    </row>
    <row r="125" spans="1:15" x14ac:dyDescent="0.3">
      <c r="A125" s="487"/>
      <c r="B125" s="444"/>
      <c r="C125" s="99" t="s">
        <v>304</v>
      </c>
      <c r="D125" s="560">
        <f>'Table 2A - Liability Breakdown'!F19+'Table 2A - Liability Breakdown'!K19</f>
        <v>0</v>
      </c>
      <c r="E125" s="561">
        <v>0</v>
      </c>
      <c r="F125" s="482"/>
      <c r="G125" s="509"/>
      <c r="H125" s="509"/>
      <c r="I125" s="509"/>
      <c r="J125" s="509"/>
      <c r="K125" s="509"/>
      <c r="L125" s="509"/>
      <c r="M125" s="482"/>
      <c r="N125" s="482"/>
      <c r="O125" s="513"/>
    </row>
    <row r="126" spans="1:15" x14ac:dyDescent="0.3">
      <c r="A126" s="487"/>
      <c r="B126" s="444"/>
      <c r="C126" s="99" t="s">
        <v>305</v>
      </c>
      <c r="D126" s="560">
        <f>'Table 2A - Liability Breakdown'!F20+'Table 2A - Liability Breakdown'!K20</f>
        <v>0</v>
      </c>
      <c r="E126" s="561">
        <v>0</v>
      </c>
      <c r="F126" s="482"/>
      <c r="G126" s="509"/>
      <c r="H126" s="509"/>
      <c r="I126" s="509"/>
      <c r="J126" s="509"/>
      <c r="K126" s="509"/>
      <c r="L126" s="509"/>
      <c r="M126" s="482"/>
      <c r="N126" s="482"/>
      <c r="O126" s="513"/>
    </row>
    <row r="127" spans="1:15" x14ac:dyDescent="0.3">
      <c r="A127" s="487"/>
      <c r="B127" s="444"/>
      <c r="C127" s="99" t="s">
        <v>306</v>
      </c>
      <c r="D127" s="560">
        <f>'Table 2A - Liability Breakdown'!F21+'Table 2A - Liability Breakdown'!K21</f>
        <v>0</v>
      </c>
      <c r="E127" s="561">
        <v>0</v>
      </c>
      <c r="F127" s="482"/>
      <c r="G127" s="509"/>
      <c r="H127" s="509"/>
      <c r="I127" s="509"/>
      <c r="J127" s="509"/>
      <c r="K127" s="509"/>
      <c r="L127" s="509"/>
      <c r="M127" s="482"/>
      <c r="N127" s="482"/>
      <c r="O127" s="513"/>
    </row>
    <row r="128" spans="1:15" x14ac:dyDescent="0.3">
      <c r="A128" s="487"/>
      <c r="B128" s="444"/>
      <c r="C128" s="99" t="s">
        <v>307</v>
      </c>
      <c r="D128" s="560">
        <f>'Table 2A - Liability Breakdown'!F22+'Table 2A - Liability Breakdown'!K22</f>
        <v>0</v>
      </c>
      <c r="E128" s="561">
        <v>0</v>
      </c>
      <c r="F128" s="482"/>
      <c r="G128" s="509"/>
      <c r="H128" s="509"/>
      <c r="I128" s="509"/>
      <c r="J128" s="509"/>
      <c r="K128" s="509"/>
      <c r="L128" s="509"/>
      <c r="M128" s="482"/>
      <c r="N128" s="482"/>
      <c r="O128" s="513"/>
    </row>
    <row r="129" spans="1:15" x14ac:dyDescent="0.3">
      <c r="A129" s="487"/>
      <c r="B129" s="444"/>
      <c r="C129" s="99" t="s">
        <v>308</v>
      </c>
      <c r="D129" s="560">
        <f>'Table 2A - Liability Breakdown'!F23+'Table 2A - Liability Breakdown'!K23</f>
        <v>0</v>
      </c>
      <c r="E129" s="561">
        <v>0</v>
      </c>
      <c r="F129" s="482"/>
      <c r="G129" s="509"/>
      <c r="H129" s="509"/>
      <c r="I129" s="509"/>
      <c r="J129" s="509"/>
      <c r="K129" s="509"/>
      <c r="L129" s="509"/>
      <c r="M129" s="482"/>
      <c r="N129" s="482"/>
      <c r="O129" s="513"/>
    </row>
    <row r="130" spans="1:15" x14ac:dyDescent="0.3">
      <c r="A130" s="487"/>
      <c r="B130" s="444"/>
      <c r="C130" s="99" t="s">
        <v>309</v>
      </c>
      <c r="D130" s="560">
        <f>'Table 2A - Liability Breakdown'!F24+'Table 2A - Liability Breakdown'!K24</f>
        <v>0</v>
      </c>
      <c r="E130" s="561">
        <v>0</v>
      </c>
      <c r="F130" s="482"/>
      <c r="G130" s="509"/>
      <c r="H130" s="509"/>
      <c r="I130" s="509"/>
      <c r="J130" s="509"/>
      <c r="K130" s="509"/>
      <c r="L130" s="509"/>
      <c r="M130" s="482"/>
      <c r="N130" s="482"/>
      <c r="O130" s="513"/>
    </row>
    <row r="131" spans="1:15" ht="13.8" thickBot="1" x14ac:dyDescent="0.35">
      <c r="A131" s="487"/>
      <c r="B131" s="445"/>
      <c r="C131" s="111" t="s">
        <v>310</v>
      </c>
      <c r="D131" s="557">
        <f>'Table 2A - Liability Breakdown'!F25+'Table 2A - Liability Breakdown'!K25</f>
        <v>0</v>
      </c>
      <c r="E131" s="558">
        <v>0</v>
      </c>
      <c r="F131" s="482"/>
      <c r="G131" s="509"/>
      <c r="H131" s="509"/>
      <c r="I131" s="509"/>
      <c r="J131" s="509"/>
      <c r="K131" s="509"/>
      <c r="L131" s="509"/>
      <c r="M131" s="482"/>
      <c r="N131" s="482"/>
      <c r="O131" s="513"/>
    </row>
    <row r="132" spans="1:15" x14ac:dyDescent="0.3">
      <c r="A132" s="487"/>
      <c r="B132" s="443" t="s">
        <v>311</v>
      </c>
      <c r="C132" s="110" t="s">
        <v>312</v>
      </c>
      <c r="D132" s="555">
        <f>SUM(D133)</f>
        <v>0</v>
      </c>
      <c r="E132" s="556">
        <f>SUM(E133)</f>
        <v>0</v>
      </c>
      <c r="F132" s="482"/>
      <c r="G132" s="509"/>
      <c r="H132" s="509"/>
      <c r="I132" s="509"/>
      <c r="J132" s="509"/>
      <c r="K132" s="509"/>
      <c r="L132" s="509"/>
      <c r="M132" s="482"/>
      <c r="N132" s="482"/>
      <c r="O132" s="513"/>
    </row>
    <row r="133" spans="1:15" ht="13.8" thickBot="1" x14ac:dyDescent="0.35">
      <c r="A133" s="487"/>
      <c r="B133" s="445"/>
      <c r="C133" s="111" t="s">
        <v>313</v>
      </c>
      <c r="D133" s="557">
        <f>'Table 2A - Liability Breakdown'!F27+'Table 2A - Liability Breakdown'!K27</f>
        <v>0</v>
      </c>
      <c r="E133" s="558">
        <v>0</v>
      </c>
      <c r="F133" s="482"/>
      <c r="G133" s="509"/>
      <c r="H133" s="509"/>
      <c r="I133" s="509"/>
      <c r="J133" s="509"/>
      <c r="K133" s="509"/>
      <c r="L133" s="509"/>
      <c r="M133" s="482"/>
      <c r="N133" s="482"/>
      <c r="O133" s="513"/>
    </row>
    <row r="134" spans="1:15" x14ac:dyDescent="0.3">
      <c r="A134" s="487"/>
      <c r="B134" s="443" t="s">
        <v>314</v>
      </c>
      <c r="C134" s="110" t="s">
        <v>315</v>
      </c>
      <c r="D134" s="555">
        <f>SUM(D135)</f>
        <v>0</v>
      </c>
      <c r="E134" s="556">
        <f>SUM(E135)</f>
        <v>0</v>
      </c>
      <c r="F134" s="482"/>
      <c r="G134" s="509"/>
      <c r="H134" s="509"/>
      <c r="I134" s="509"/>
      <c r="J134" s="509"/>
      <c r="K134" s="509"/>
      <c r="L134" s="509"/>
      <c r="M134" s="482"/>
      <c r="N134" s="482"/>
      <c r="O134" s="513"/>
    </row>
    <row r="135" spans="1:15" ht="13.8" thickBot="1" x14ac:dyDescent="0.35">
      <c r="A135" s="487"/>
      <c r="B135" s="445"/>
      <c r="C135" s="111" t="s">
        <v>316</v>
      </c>
      <c r="D135" s="557">
        <f>'Table 2A - Liability Breakdown'!F29+'Table 2A - Liability Breakdown'!K29</f>
        <v>0</v>
      </c>
      <c r="E135" s="558">
        <v>0</v>
      </c>
      <c r="F135" s="482"/>
      <c r="G135" s="509"/>
      <c r="H135" s="509"/>
      <c r="I135" s="509"/>
      <c r="J135" s="509"/>
      <c r="K135" s="509"/>
      <c r="L135" s="509"/>
      <c r="M135" s="482"/>
      <c r="N135" s="482"/>
      <c r="O135" s="513"/>
    </row>
    <row r="136" spans="1:15" x14ac:dyDescent="0.3">
      <c r="A136" s="487"/>
      <c r="B136" s="446" t="s">
        <v>317</v>
      </c>
      <c r="C136" s="109" t="s">
        <v>318</v>
      </c>
      <c r="D136" s="555">
        <f>SUM(D137:D140)</f>
        <v>0</v>
      </c>
      <c r="E136" s="556">
        <f>SUM(E137:E140)</f>
        <v>0</v>
      </c>
      <c r="F136" s="482"/>
      <c r="G136" s="509"/>
      <c r="H136" s="509"/>
      <c r="I136" s="509"/>
      <c r="J136" s="509"/>
      <c r="K136" s="509"/>
      <c r="L136" s="509"/>
      <c r="M136" s="482"/>
      <c r="N136" s="482"/>
      <c r="O136" s="513"/>
    </row>
    <row r="137" spans="1:15" x14ac:dyDescent="0.3">
      <c r="A137" s="487"/>
      <c r="B137" s="444"/>
      <c r="C137" s="99" t="s">
        <v>319</v>
      </c>
      <c r="D137" s="560">
        <f>'Table 2A - Liability Breakdown'!F31+'Table 2A - Liability Breakdown'!K31</f>
        <v>0</v>
      </c>
      <c r="E137" s="561">
        <v>0</v>
      </c>
      <c r="F137" s="482"/>
      <c r="G137" s="509"/>
      <c r="H137" s="509"/>
      <c r="I137" s="509"/>
      <c r="J137" s="509"/>
      <c r="K137" s="509"/>
      <c r="L137" s="509"/>
      <c r="M137" s="482"/>
      <c r="N137" s="482"/>
      <c r="O137" s="513"/>
    </row>
    <row r="138" spans="1:15" x14ac:dyDescent="0.3">
      <c r="A138" s="487"/>
      <c r="B138" s="444"/>
      <c r="C138" s="99" t="s">
        <v>320</v>
      </c>
      <c r="D138" s="560">
        <f>'Table 2A - Liability Breakdown'!F32+'Table 2A - Liability Breakdown'!K32</f>
        <v>0</v>
      </c>
      <c r="E138" s="561">
        <v>0</v>
      </c>
      <c r="F138" s="482"/>
      <c r="G138" s="509"/>
      <c r="H138" s="509"/>
      <c r="I138" s="509"/>
      <c r="J138" s="509"/>
      <c r="K138" s="509"/>
      <c r="L138" s="509"/>
      <c r="M138" s="482"/>
      <c r="N138" s="482"/>
      <c r="O138" s="513"/>
    </row>
    <row r="139" spans="1:15" x14ac:dyDescent="0.3">
      <c r="A139" s="487"/>
      <c r="B139" s="444"/>
      <c r="C139" s="99" t="s">
        <v>321</v>
      </c>
      <c r="D139" s="560">
        <f>'Table 2A - Liability Breakdown'!F33+'Table 2A - Liability Breakdown'!K33</f>
        <v>0</v>
      </c>
      <c r="E139" s="561">
        <v>0</v>
      </c>
      <c r="F139" s="482"/>
      <c r="G139" s="509"/>
      <c r="H139" s="509"/>
      <c r="I139" s="509"/>
      <c r="J139" s="509"/>
      <c r="K139" s="509"/>
      <c r="L139" s="509"/>
      <c r="M139" s="482"/>
      <c r="N139" s="482"/>
      <c r="O139" s="513"/>
    </row>
    <row r="140" spans="1:15" ht="13.8" thickBot="1" x14ac:dyDescent="0.35">
      <c r="A140" s="487"/>
      <c r="B140" s="445"/>
      <c r="C140" s="99" t="s">
        <v>322</v>
      </c>
      <c r="D140" s="560">
        <f>'Table 2A - Liability Breakdown'!F34+'Table 2A - Liability Breakdown'!K34</f>
        <v>0</v>
      </c>
      <c r="E140" s="561">
        <v>0</v>
      </c>
      <c r="F140" s="482"/>
      <c r="G140" s="509"/>
      <c r="H140" s="509"/>
      <c r="I140" s="509"/>
      <c r="J140" s="509"/>
      <c r="K140" s="509"/>
      <c r="L140" s="509"/>
      <c r="M140" s="482"/>
      <c r="N140" s="482"/>
      <c r="O140" s="513"/>
    </row>
    <row r="141" spans="1:15" ht="13.8" thickBot="1" x14ac:dyDescent="0.35">
      <c r="A141" s="487"/>
      <c r="B141" s="447" t="s">
        <v>311</v>
      </c>
      <c r="C141" s="448" t="s">
        <v>323</v>
      </c>
      <c r="D141" s="563">
        <f>'Table 2A - Liability Breakdown'!N18+'Table 2A - Liability Breakdown'!N26</f>
        <v>0</v>
      </c>
      <c r="E141" s="564">
        <v>0</v>
      </c>
      <c r="F141" s="482"/>
      <c r="G141" s="509"/>
      <c r="H141" s="509"/>
      <c r="I141" s="509"/>
      <c r="J141" s="509"/>
      <c r="K141" s="509"/>
      <c r="L141" s="509"/>
      <c r="M141" s="482"/>
      <c r="N141" s="482"/>
      <c r="O141" s="513"/>
    </row>
    <row r="142" spans="1:15" ht="12.6" customHeight="1" x14ac:dyDescent="0.3">
      <c r="A142" s="565">
        <v>2</v>
      </c>
      <c r="B142" s="902" t="s">
        <v>324</v>
      </c>
      <c r="C142" s="903"/>
      <c r="D142" s="566">
        <f>SUM(D143:D147)</f>
        <v>0</v>
      </c>
      <c r="E142" s="567">
        <f>SUM(E143:E147)</f>
        <v>0</v>
      </c>
      <c r="F142" s="482"/>
      <c r="G142" s="509"/>
      <c r="H142" s="509"/>
      <c r="I142" s="509"/>
      <c r="J142" s="509"/>
      <c r="K142" s="509"/>
      <c r="L142" s="509"/>
      <c r="M142" s="482"/>
      <c r="N142" s="482"/>
      <c r="O142" s="513"/>
    </row>
    <row r="143" spans="1:15" x14ac:dyDescent="0.3">
      <c r="A143" s="565"/>
      <c r="B143" s="568" t="s">
        <v>293</v>
      </c>
      <c r="C143" s="42" t="s">
        <v>325</v>
      </c>
      <c r="D143" s="560">
        <f>SUM('Table 2C - Reinsurance Details'!K10:K58)</f>
        <v>0</v>
      </c>
      <c r="E143" s="561">
        <v>0</v>
      </c>
      <c r="F143" s="482"/>
      <c r="G143" s="509"/>
      <c r="H143" s="509"/>
      <c r="I143" s="509"/>
      <c r="J143" s="509"/>
      <c r="K143" s="509"/>
      <c r="L143" s="509"/>
      <c r="M143" s="482"/>
      <c r="N143" s="482"/>
      <c r="O143" s="513"/>
    </row>
    <row r="144" spans="1:15" x14ac:dyDescent="0.3">
      <c r="A144" s="565"/>
      <c r="B144" s="568" t="s">
        <v>296</v>
      </c>
      <c r="C144" s="42" t="s">
        <v>326</v>
      </c>
      <c r="D144" s="560">
        <f>SUM('Table 2E - Coinsurance Detail'!K10:K58)</f>
        <v>0</v>
      </c>
      <c r="E144" s="561">
        <v>0</v>
      </c>
      <c r="F144" s="482"/>
      <c r="G144" s="509"/>
      <c r="H144" s="509"/>
      <c r="I144" s="509"/>
      <c r="J144" s="509"/>
      <c r="K144" s="509"/>
      <c r="L144" s="509"/>
      <c r="M144" s="482"/>
      <c r="N144" s="482"/>
      <c r="O144" s="513"/>
    </row>
    <row r="145" spans="1:15" x14ac:dyDescent="0.3">
      <c r="A145" s="565"/>
      <c r="B145" s="568" t="s">
        <v>302</v>
      </c>
      <c r="C145" s="41" t="s">
        <v>327</v>
      </c>
      <c r="D145" s="560">
        <f>E145</f>
        <v>0</v>
      </c>
      <c r="E145" s="561">
        <v>0</v>
      </c>
      <c r="F145" s="482"/>
      <c r="G145" s="509"/>
      <c r="H145" s="509"/>
      <c r="I145" s="509"/>
      <c r="J145" s="509"/>
      <c r="K145" s="509"/>
      <c r="L145" s="509"/>
      <c r="M145" s="482"/>
      <c r="N145" s="482"/>
      <c r="O145" s="513"/>
    </row>
    <row r="146" spans="1:15" x14ac:dyDescent="0.3">
      <c r="A146" s="565"/>
      <c r="B146" s="568" t="s">
        <v>311</v>
      </c>
      <c r="C146" s="41" t="s">
        <v>327</v>
      </c>
      <c r="D146" s="560">
        <f>E146</f>
        <v>0</v>
      </c>
      <c r="E146" s="561">
        <v>0</v>
      </c>
      <c r="F146" s="482"/>
      <c r="G146" s="509"/>
      <c r="H146" s="509"/>
      <c r="I146" s="509"/>
      <c r="J146" s="509"/>
      <c r="K146" s="509"/>
      <c r="L146" s="509"/>
      <c r="M146" s="482"/>
      <c r="N146" s="482"/>
      <c r="O146" s="513"/>
    </row>
    <row r="147" spans="1:15" ht="13.8" thickBot="1" x14ac:dyDescent="0.35">
      <c r="A147" s="569"/>
      <c r="B147" s="570" t="s">
        <v>314</v>
      </c>
      <c r="C147" s="43" t="s">
        <v>327</v>
      </c>
      <c r="D147" s="557">
        <f>E147</f>
        <v>0</v>
      </c>
      <c r="E147" s="558">
        <v>0</v>
      </c>
      <c r="F147" s="482"/>
      <c r="G147" s="509"/>
      <c r="H147" s="509"/>
      <c r="I147" s="509"/>
      <c r="J147" s="509"/>
      <c r="K147" s="509"/>
      <c r="L147" s="509"/>
      <c r="M147" s="482"/>
      <c r="N147" s="482"/>
      <c r="O147" s="571"/>
    </row>
    <row r="148" spans="1:15" x14ac:dyDescent="0.3">
      <c r="A148" s="482"/>
      <c r="B148" s="482"/>
      <c r="C148" s="572"/>
      <c r="D148" s="573"/>
      <c r="E148" s="573"/>
      <c r="F148" s="482"/>
      <c r="G148" s="509"/>
      <c r="H148" s="509"/>
      <c r="I148" s="509"/>
      <c r="J148" s="509"/>
      <c r="K148" s="509"/>
      <c r="L148" s="509"/>
      <c r="M148" s="482"/>
      <c r="N148" s="482"/>
      <c r="O148" s="513"/>
    </row>
    <row r="149" spans="1:15" x14ac:dyDescent="0.3">
      <c r="A149" s="482"/>
      <c r="B149" s="482"/>
      <c r="C149" s="482"/>
      <c r="D149" s="509"/>
      <c r="E149" s="482"/>
      <c r="F149" s="482"/>
      <c r="G149" s="509"/>
      <c r="H149" s="509"/>
      <c r="I149" s="509"/>
      <c r="J149" s="509"/>
      <c r="K149" s="509"/>
      <c r="L149" s="509"/>
      <c r="M149" s="482"/>
      <c r="N149" s="482"/>
      <c r="O149" s="482"/>
    </row>
    <row r="150" spans="1:15" x14ac:dyDescent="0.25">
      <c r="A150" s="482"/>
      <c r="B150" s="482"/>
      <c r="C150" s="19" t="s">
        <v>79</v>
      </c>
      <c r="D150" s="509"/>
      <c r="E150" s="482"/>
      <c r="F150" s="482"/>
      <c r="G150" s="509"/>
      <c r="H150" s="509"/>
      <c r="I150" s="509"/>
      <c r="J150" s="509"/>
      <c r="K150" s="509"/>
      <c r="L150" s="509"/>
      <c r="M150" s="482"/>
      <c r="N150" s="482"/>
      <c r="O150" s="482"/>
    </row>
    <row r="151" spans="1:15" ht="12.6" customHeight="1" x14ac:dyDescent="0.3">
      <c r="A151" s="482"/>
      <c r="B151" s="482"/>
      <c r="C151" s="904" t="s">
        <v>328</v>
      </c>
      <c r="D151" s="904"/>
      <c r="E151" s="904"/>
      <c r="F151" s="904"/>
      <c r="G151" s="509"/>
      <c r="H151" s="509"/>
      <c r="I151" s="509"/>
      <c r="J151" s="509"/>
      <c r="K151" s="509"/>
      <c r="L151" s="509"/>
      <c r="M151" s="482"/>
      <c r="N151" s="482"/>
      <c r="O151" s="482"/>
    </row>
    <row r="152" spans="1:15" x14ac:dyDescent="0.25">
      <c r="A152" s="482"/>
      <c r="B152" s="482"/>
      <c r="C152" s="19" t="s">
        <v>183</v>
      </c>
      <c r="D152" s="509"/>
      <c r="E152" s="482"/>
      <c r="F152" s="482"/>
      <c r="G152" s="509"/>
      <c r="H152" s="509"/>
      <c r="I152" s="509"/>
      <c r="J152" s="509"/>
      <c r="K152" s="509"/>
      <c r="L152" s="509"/>
      <c r="M152" s="482"/>
      <c r="N152" s="482"/>
      <c r="O152" s="482"/>
    </row>
    <row r="153" spans="1:15" x14ac:dyDescent="0.25">
      <c r="A153" s="482"/>
      <c r="B153" s="482"/>
      <c r="C153" s="19" t="s">
        <v>184</v>
      </c>
      <c r="D153" s="509"/>
      <c r="E153" s="482"/>
      <c r="F153" s="482"/>
      <c r="G153" s="509"/>
      <c r="H153" s="509"/>
      <c r="I153" s="509"/>
      <c r="J153" s="509"/>
      <c r="K153" s="509"/>
      <c r="L153" s="509"/>
      <c r="M153" s="482"/>
      <c r="N153" s="482"/>
      <c r="O153" s="482"/>
    </row>
    <row r="154" spans="1:15" x14ac:dyDescent="0.25">
      <c r="A154" s="482"/>
      <c r="B154" s="482"/>
      <c r="C154" s="19"/>
      <c r="D154" s="509"/>
      <c r="E154" s="482"/>
      <c r="F154" s="482"/>
      <c r="G154" s="509"/>
      <c r="H154" s="509"/>
      <c r="I154" s="509"/>
      <c r="J154" s="509"/>
      <c r="K154" s="509"/>
      <c r="L154" s="509"/>
      <c r="M154" s="482"/>
      <c r="N154" s="482"/>
      <c r="O154" s="482"/>
    </row>
    <row r="155" spans="1:15" x14ac:dyDescent="0.3">
      <c r="A155" s="482"/>
      <c r="B155" s="482"/>
      <c r="C155" s="411" t="s">
        <v>329</v>
      </c>
      <c r="D155" s="509"/>
      <c r="E155" s="482"/>
      <c r="F155" s="482"/>
      <c r="G155" s="509"/>
      <c r="H155" s="509"/>
      <c r="I155" s="509"/>
      <c r="J155" s="509"/>
      <c r="K155" s="509"/>
      <c r="L155" s="509"/>
      <c r="M155" s="482"/>
      <c r="N155" s="482"/>
      <c r="O155" s="482"/>
    </row>
    <row r="156" spans="1:15" ht="26.4" x14ac:dyDescent="0.3">
      <c r="A156" s="410"/>
      <c r="B156" s="449" t="s">
        <v>189</v>
      </c>
      <c r="C156" s="450" t="s">
        <v>74</v>
      </c>
      <c r="D156" s="416" t="s">
        <v>190</v>
      </c>
      <c r="E156" s="417" t="s">
        <v>330</v>
      </c>
      <c r="F156" s="410"/>
      <c r="G156" s="509"/>
      <c r="H156" s="509"/>
      <c r="I156" s="509"/>
      <c r="J156" s="509"/>
      <c r="K156" s="509"/>
      <c r="L156" s="509"/>
      <c r="M156" s="410"/>
      <c r="N156" s="410"/>
      <c r="O156" s="482"/>
    </row>
    <row r="157" spans="1:15" s="410" customFormat="1" x14ac:dyDescent="0.3">
      <c r="A157" s="482"/>
      <c r="B157" s="898" t="s">
        <v>331</v>
      </c>
      <c r="C157" s="899"/>
      <c r="D157" s="574">
        <f>SUM(D158:D161)+SUM(D167:D174)</f>
        <v>0</v>
      </c>
      <c r="E157" s="574">
        <f>SUM(E158:E161)+SUM(E167:E174)</f>
        <v>0</v>
      </c>
      <c r="F157" s="482"/>
      <c r="G157" s="509"/>
      <c r="H157" s="509"/>
      <c r="I157" s="509"/>
      <c r="J157" s="509"/>
      <c r="K157" s="509"/>
      <c r="L157" s="509"/>
      <c r="M157" s="482"/>
      <c r="N157" s="482"/>
    </row>
    <row r="158" spans="1:15" x14ac:dyDescent="0.3">
      <c r="A158" s="482"/>
      <c r="B158" s="515">
        <v>1</v>
      </c>
      <c r="C158" s="575" t="s">
        <v>332</v>
      </c>
      <c r="D158" s="527">
        <f>E158</f>
        <v>0</v>
      </c>
      <c r="E158" s="522">
        <v>0</v>
      </c>
      <c r="F158" s="482"/>
      <c r="G158" s="509"/>
      <c r="H158" s="509"/>
      <c r="I158" s="509"/>
      <c r="J158" s="509"/>
      <c r="K158" s="509"/>
      <c r="L158" s="509"/>
      <c r="M158" s="482"/>
      <c r="N158" s="482"/>
      <c r="O158" s="513"/>
    </row>
    <row r="159" spans="1:15" x14ac:dyDescent="0.3">
      <c r="A159" s="482"/>
      <c r="B159" s="515">
        <v>2</v>
      </c>
      <c r="C159" s="451" t="s">
        <v>333</v>
      </c>
      <c r="D159" s="560">
        <f>E159</f>
        <v>0</v>
      </c>
      <c r="E159" s="576">
        <v>0</v>
      </c>
      <c r="F159" s="482"/>
      <c r="G159" s="509"/>
      <c r="H159" s="509"/>
      <c r="I159" s="509"/>
      <c r="J159" s="509"/>
      <c r="K159" s="509"/>
      <c r="L159" s="509"/>
      <c r="M159" s="482"/>
      <c r="N159" s="482"/>
      <c r="O159" s="513"/>
    </row>
    <row r="160" spans="1:15" x14ac:dyDescent="0.3">
      <c r="A160" s="482"/>
      <c r="B160" s="515">
        <v>3</v>
      </c>
      <c r="C160" s="577" t="s">
        <v>334</v>
      </c>
      <c r="D160" s="560">
        <f>E160</f>
        <v>0</v>
      </c>
      <c r="E160" s="576">
        <v>0</v>
      </c>
      <c r="F160" s="482"/>
      <c r="G160" s="509"/>
      <c r="H160" s="509"/>
      <c r="I160" s="509"/>
      <c r="J160" s="509"/>
      <c r="K160" s="509"/>
      <c r="L160" s="509"/>
      <c r="M160" s="482"/>
      <c r="N160" s="482"/>
      <c r="O160" s="513"/>
    </row>
    <row r="161" spans="1:15" x14ac:dyDescent="0.3">
      <c r="A161" s="482"/>
      <c r="B161" s="515">
        <v>4</v>
      </c>
      <c r="C161" s="577" t="s">
        <v>335</v>
      </c>
      <c r="D161" s="560">
        <f>SUM(D162:D166)</f>
        <v>0</v>
      </c>
      <c r="E161" s="560">
        <f>SUM(E162:E166)</f>
        <v>0</v>
      </c>
      <c r="F161" s="482"/>
      <c r="G161" s="509"/>
      <c r="H161" s="509"/>
      <c r="I161" s="509"/>
      <c r="J161" s="509"/>
      <c r="K161" s="509"/>
      <c r="L161" s="509"/>
      <c r="M161" s="482"/>
      <c r="N161" s="482"/>
      <c r="O161" s="513"/>
    </row>
    <row r="162" spans="1:15" x14ac:dyDescent="0.3">
      <c r="A162" s="482"/>
      <c r="B162" s="515"/>
      <c r="C162" s="577" t="s">
        <v>336</v>
      </c>
      <c r="D162" s="560">
        <f>E162</f>
        <v>0</v>
      </c>
      <c r="E162" s="576">
        <v>0</v>
      </c>
      <c r="F162" s="482"/>
      <c r="G162" s="509"/>
      <c r="H162" s="509"/>
      <c r="I162" s="509"/>
      <c r="J162" s="509"/>
      <c r="K162" s="509"/>
      <c r="L162" s="509"/>
      <c r="M162" s="482"/>
      <c r="N162" s="482"/>
      <c r="O162" s="513"/>
    </row>
    <row r="163" spans="1:15" ht="26.4" x14ac:dyDescent="0.3">
      <c r="A163" s="482"/>
      <c r="B163" s="515"/>
      <c r="C163" s="578" t="s">
        <v>337</v>
      </c>
      <c r="D163" s="576">
        <v>0</v>
      </c>
      <c r="E163" s="576">
        <v>0</v>
      </c>
      <c r="F163" s="482"/>
      <c r="G163" s="509"/>
      <c r="H163" s="509"/>
      <c r="I163" s="509"/>
      <c r="J163" s="509"/>
      <c r="K163" s="509"/>
      <c r="L163" s="509"/>
      <c r="M163" s="482"/>
      <c r="N163" s="482"/>
      <c r="O163" s="513"/>
    </row>
    <row r="164" spans="1:15" ht="26.4" x14ac:dyDescent="0.3">
      <c r="A164" s="482"/>
      <c r="B164" s="515"/>
      <c r="C164" s="578" t="s">
        <v>338</v>
      </c>
      <c r="D164" s="576">
        <v>0</v>
      </c>
      <c r="E164" s="576">
        <v>0</v>
      </c>
      <c r="F164" s="482"/>
      <c r="G164" s="509"/>
      <c r="H164" s="509"/>
      <c r="I164" s="509"/>
      <c r="J164" s="509"/>
      <c r="K164" s="509"/>
      <c r="L164" s="509"/>
      <c r="M164" s="482"/>
      <c r="N164" s="482"/>
      <c r="O164" s="513"/>
    </row>
    <row r="165" spans="1:15" ht="26.4" x14ac:dyDescent="0.3">
      <c r="A165" s="482"/>
      <c r="B165" s="515"/>
      <c r="C165" s="579" t="s">
        <v>339</v>
      </c>
      <c r="D165" s="576">
        <v>0</v>
      </c>
      <c r="E165" s="576">
        <v>0</v>
      </c>
      <c r="F165" s="482"/>
      <c r="G165" s="509"/>
      <c r="H165" s="509"/>
      <c r="I165" s="509"/>
      <c r="J165" s="509"/>
      <c r="K165" s="509"/>
      <c r="L165" s="509"/>
      <c r="M165" s="482"/>
      <c r="N165" s="482"/>
      <c r="O165" s="513"/>
    </row>
    <row r="166" spans="1:15" x14ac:dyDescent="0.3">
      <c r="A166" s="482"/>
      <c r="B166" s="515"/>
      <c r="C166" s="580" t="s">
        <v>340</v>
      </c>
      <c r="D166" s="576">
        <v>0</v>
      </c>
      <c r="E166" s="576">
        <v>0</v>
      </c>
      <c r="F166" s="482"/>
      <c r="G166" s="509"/>
      <c r="H166" s="509"/>
      <c r="I166" s="509"/>
      <c r="J166" s="509"/>
      <c r="K166" s="509"/>
      <c r="L166" s="509"/>
      <c r="M166" s="482"/>
      <c r="N166" s="482"/>
      <c r="O166" s="513"/>
    </row>
    <row r="167" spans="1:15" x14ac:dyDescent="0.3">
      <c r="B167" s="515"/>
      <c r="C167" s="581"/>
      <c r="D167" s="582"/>
      <c r="E167" s="582"/>
      <c r="F167" s="482"/>
      <c r="G167" s="509"/>
      <c r="H167" s="509"/>
      <c r="I167" s="509"/>
      <c r="J167" s="509"/>
      <c r="K167" s="509"/>
      <c r="L167" s="509"/>
      <c r="M167" s="482"/>
      <c r="N167" s="482"/>
      <c r="O167" s="513"/>
    </row>
    <row r="168" spans="1:15" x14ac:dyDescent="0.3">
      <c r="B168" s="515">
        <v>6</v>
      </c>
      <c r="C168" s="577" t="s">
        <v>341</v>
      </c>
      <c r="D168" s="560">
        <f>E168</f>
        <v>0</v>
      </c>
      <c r="E168" s="576">
        <v>0</v>
      </c>
      <c r="F168" s="482"/>
      <c r="G168" s="509"/>
      <c r="H168" s="509"/>
      <c r="I168" s="509"/>
      <c r="J168" s="509"/>
      <c r="K168" s="509"/>
      <c r="L168" s="509"/>
      <c r="M168" s="482"/>
      <c r="N168" s="482"/>
      <c r="O168" s="513"/>
    </row>
    <row r="169" spans="1:15" x14ac:dyDescent="0.3">
      <c r="B169" s="515">
        <v>7</v>
      </c>
      <c r="C169" s="577" t="s">
        <v>342</v>
      </c>
      <c r="D169" s="560">
        <f t="shared" ref="D169:D174" si="16">E169</f>
        <v>0</v>
      </c>
      <c r="E169" s="576">
        <v>0</v>
      </c>
      <c r="F169" s="482"/>
      <c r="G169" s="509"/>
      <c r="H169" s="509"/>
      <c r="I169" s="509"/>
      <c r="J169" s="509"/>
      <c r="K169" s="509"/>
      <c r="L169" s="509"/>
      <c r="M169" s="482"/>
      <c r="N169" s="482"/>
      <c r="O169" s="513"/>
    </row>
    <row r="170" spans="1:15" x14ac:dyDescent="0.3">
      <c r="B170" s="515">
        <v>8</v>
      </c>
      <c r="C170" s="577" t="s">
        <v>343</v>
      </c>
      <c r="D170" s="560">
        <f t="shared" si="16"/>
        <v>0</v>
      </c>
      <c r="E170" s="576">
        <v>0</v>
      </c>
      <c r="F170" s="482"/>
      <c r="G170" s="509"/>
      <c r="H170" s="509"/>
      <c r="I170" s="509"/>
      <c r="J170" s="509"/>
      <c r="K170" s="509"/>
      <c r="L170" s="509"/>
      <c r="M170" s="482"/>
      <c r="N170" s="482"/>
      <c r="O170" s="513"/>
    </row>
    <row r="171" spans="1:15" x14ac:dyDescent="0.3">
      <c r="B171" s="515">
        <v>9</v>
      </c>
      <c r="C171" s="577" t="s">
        <v>344</v>
      </c>
      <c r="D171" s="560">
        <f t="shared" si="16"/>
        <v>0</v>
      </c>
      <c r="E171" s="576">
        <v>0</v>
      </c>
      <c r="F171" s="482"/>
      <c r="G171" s="482"/>
      <c r="H171" s="509"/>
      <c r="I171" s="509"/>
      <c r="J171" s="509"/>
      <c r="K171" s="509"/>
      <c r="L171" s="509"/>
      <c r="M171" s="482"/>
      <c r="N171" s="482"/>
      <c r="O171" s="513"/>
    </row>
    <row r="172" spans="1:15" x14ac:dyDescent="0.3">
      <c r="B172" s="515">
        <v>10</v>
      </c>
      <c r="C172" s="577" t="s">
        <v>345</v>
      </c>
      <c r="D172" s="560">
        <f t="shared" si="16"/>
        <v>0</v>
      </c>
      <c r="E172" s="576">
        <v>0</v>
      </c>
      <c r="F172" s="482"/>
      <c r="G172" s="482"/>
      <c r="H172" s="509"/>
      <c r="I172" s="509"/>
      <c r="J172" s="509"/>
      <c r="K172" s="509"/>
      <c r="L172" s="509"/>
      <c r="M172" s="482"/>
      <c r="N172" s="482"/>
      <c r="O172" s="513"/>
    </row>
    <row r="173" spans="1:15" x14ac:dyDescent="0.3">
      <c r="B173" s="515">
        <v>11</v>
      </c>
      <c r="C173" s="583" t="s">
        <v>346</v>
      </c>
      <c r="D173" s="560">
        <f t="shared" si="16"/>
        <v>0</v>
      </c>
      <c r="E173" s="576">
        <v>0</v>
      </c>
      <c r="F173" s="482"/>
      <c r="G173" s="482"/>
      <c r="H173" s="509"/>
      <c r="I173" s="509"/>
      <c r="J173" s="509"/>
      <c r="K173" s="509"/>
      <c r="L173" s="509"/>
      <c r="M173" s="482"/>
      <c r="N173" s="482"/>
      <c r="O173" s="513"/>
    </row>
    <row r="174" spans="1:15" ht="27" thickBot="1" x14ac:dyDescent="0.35">
      <c r="B174" s="514">
        <v>12</v>
      </c>
      <c r="C174" s="584" t="s">
        <v>347</v>
      </c>
      <c r="D174" s="585">
        <f t="shared" si="16"/>
        <v>0</v>
      </c>
      <c r="E174" s="586">
        <v>0</v>
      </c>
      <c r="F174" s="482"/>
      <c r="G174" s="482"/>
      <c r="H174" s="509"/>
      <c r="I174" s="509"/>
      <c r="J174" s="509"/>
      <c r="K174" s="509"/>
      <c r="L174" s="509"/>
      <c r="M174" s="482"/>
      <c r="N174" s="482"/>
      <c r="O174" s="513"/>
    </row>
    <row r="175" spans="1:15" ht="13.8" thickBot="1" x14ac:dyDescent="0.35">
      <c r="B175" s="452"/>
      <c r="C175" s="587" t="s">
        <v>348</v>
      </c>
      <c r="D175" s="588">
        <f>D116+D142+D157</f>
        <v>0</v>
      </c>
      <c r="E175" s="588">
        <f>E116+E142+E157</f>
        <v>0</v>
      </c>
      <c r="F175" s="482"/>
      <c r="G175" s="482"/>
      <c r="H175" s="509"/>
      <c r="I175" s="509"/>
      <c r="J175" s="509"/>
      <c r="K175" s="509"/>
      <c r="L175" s="509"/>
      <c r="M175" s="482"/>
      <c r="N175" s="482"/>
      <c r="O175" s="513"/>
    </row>
    <row r="176" spans="1:15" ht="13.8" thickBot="1" x14ac:dyDescent="0.35">
      <c r="B176" s="482"/>
      <c r="C176" s="453" t="s">
        <v>349</v>
      </c>
      <c r="D176" s="454" t="b">
        <f>(D175=D105)</f>
        <v>1</v>
      </c>
      <c r="E176" s="455" t="b">
        <f>(E175=E105)</f>
        <v>1</v>
      </c>
      <c r="F176" s="482"/>
      <c r="G176" s="482"/>
      <c r="H176" s="509"/>
      <c r="I176" s="509"/>
      <c r="J176" s="509"/>
      <c r="K176" s="509"/>
      <c r="L176" s="509"/>
      <c r="M176" s="512"/>
      <c r="N176" s="512"/>
      <c r="O176" s="513"/>
    </row>
    <row r="177" spans="2:15" x14ac:dyDescent="0.3">
      <c r="B177" s="482"/>
      <c r="C177" s="482"/>
      <c r="D177" s="509"/>
      <c r="E177" s="482"/>
      <c r="F177" s="482"/>
      <c r="G177" s="482"/>
      <c r="H177" s="509"/>
      <c r="I177" s="509"/>
      <c r="J177" s="509"/>
      <c r="K177" s="509"/>
      <c r="L177" s="509"/>
      <c r="M177" s="482"/>
      <c r="N177" s="482"/>
      <c r="O177" s="482"/>
    </row>
    <row r="178" spans="2:15" s="159" customFormat="1" x14ac:dyDescent="0.3">
      <c r="B178" s="409" t="s">
        <v>936</v>
      </c>
      <c r="C178" s="475"/>
      <c r="D178" s="390"/>
      <c r="E178" s="390"/>
      <c r="J178" s="845"/>
      <c r="K178" s="845"/>
      <c r="L178" s="845"/>
      <c r="M178" s="845"/>
      <c r="N178" s="203"/>
    </row>
    <row r="179" spans="2:15" s="159" customFormat="1" x14ac:dyDescent="0.3">
      <c r="B179" s="846"/>
      <c r="C179" s="425" t="s">
        <v>937</v>
      </c>
      <c r="D179" s="847" t="s">
        <v>938</v>
      </c>
      <c r="E179" s="390"/>
      <c r="J179" s="845"/>
      <c r="K179" s="845"/>
      <c r="L179" s="845"/>
      <c r="M179" s="845"/>
      <c r="N179" s="203"/>
    </row>
    <row r="180" spans="2:15" s="159" customFormat="1" x14ac:dyDescent="0.3">
      <c r="B180" s="846"/>
      <c r="C180" s="848" t="s">
        <v>939</v>
      </c>
      <c r="D180" s="849">
        <f>E105</f>
        <v>0</v>
      </c>
      <c r="E180" s="390"/>
      <c r="J180" s="845"/>
      <c r="K180" s="845"/>
      <c r="L180" s="845"/>
      <c r="M180" s="845"/>
      <c r="N180" s="203"/>
    </row>
    <row r="181" spans="2:15" s="159" customFormat="1" ht="26.4" x14ac:dyDescent="0.3">
      <c r="B181" s="846" t="s">
        <v>293</v>
      </c>
      <c r="C181" s="425" t="s">
        <v>940</v>
      </c>
      <c r="D181" s="40"/>
      <c r="E181" s="390"/>
      <c r="J181" s="845"/>
      <c r="K181" s="845"/>
      <c r="L181" s="845"/>
      <c r="M181" s="845"/>
      <c r="N181" s="203"/>
    </row>
    <row r="182" spans="2:15" s="159" customFormat="1" ht="26.4" x14ac:dyDescent="0.3">
      <c r="B182" s="846" t="s">
        <v>296</v>
      </c>
      <c r="C182" s="425" t="s">
        <v>941</v>
      </c>
      <c r="D182" s="40"/>
      <c r="E182" s="390"/>
      <c r="J182" s="845"/>
      <c r="K182" s="845"/>
      <c r="L182" s="845"/>
      <c r="M182" s="845"/>
      <c r="N182" s="203"/>
    </row>
    <row r="183" spans="2:15" s="159" customFormat="1" x14ac:dyDescent="0.3">
      <c r="B183" s="846" t="s">
        <v>302</v>
      </c>
      <c r="C183" s="425" t="s">
        <v>942</v>
      </c>
      <c r="D183" s="850"/>
      <c r="E183" s="390"/>
      <c r="J183" s="845"/>
      <c r="K183" s="845"/>
      <c r="L183" s="845"/>
      <c r="M183" s="845"/>
      <c r="N183" s="203"/>
    </row>
    <row r="184" spans="2:15" s="159" customFormat="1" x14ac:dyDescent="0.3">
      <c r="B184" s="846" t="s">
        <v>311</v>
      </c>
      <c r="C184" s="425" t="s">
        <v>943</v>
      </c>
      <c r="D184" s="850"/>
      <c r="E184" s="390"/>
      <c r="J184" s="845"/>
      <c r="K184" s="845"/>
      <c r="L184" s="845"/>
      <c r="M184" s="845"/>
      <c r="N184" s="203"/>
    </row>
    <row r="185" spans="2:15" s="159" customFormat="1" x14ac:dyDescent="0.3">
      <c r="B185" s="846" t="s">
        <v>314</v>
      </c>
      <c r="C185" s="425" t="s">
        <v>943</v>
      </c>
      <c r="D185" s="850"/>
      <c r="E185" s="390"/>
      <c r="J185" s="845"/>
      <c r="K185" s="845"/>
      <c r="L185" s="845"/>
      <c r="M185" s="845"/>
      <c r="N185" s="203"/>
    </row>
    <row r="186" spans="2:15" s="159" customFormat="1" x14ac:dyDescent="0.3">
      <c r="B186" s="846" t="s">
        <v>314</v>
      </c>
      <c r="C186" s="425" t="s">
        <v>944</v>
      </c>
      <c r="D186" s="850"/>
      <c r="E186" s="390"/>
      <c r="J186" s="845"/>
      <c r="K186" s="845"/>
      <c r="L186" s="845"/>
      <c r="M186" s="845"/>
      <c r="N186" s="203"/>
    </row>
    <row r="187" spans="2:15" s="159" customFormat="1" x14ac:dyDescent="0.3">
      <c r="B187" s="846"/>
      <c r="C187" s="848" t="s">
        <v>945</v>
      </c>
      <c r="D187" s="849">
        <f>SUM(D180:D186)</f>
        <v>0</v>
      </c>
      <c r="E187" s="474"/>
      <c r="J187" s="845"/>
      <c r="K187" s="845"/>
      <c r="L187" s="845"/>
      <c r="M187" s="845"/>
      <c r="N187" s="203"/>
    </row>
    <row r="188" spans="2:15" s="159" customFormat="1" x14ac:dyDescent="0.3">
      <c r="B188" s="474"/>
      <c r="C188" s="474"/>
      <c r="D188" s="851" t="b">
        <f>D187=D105</f>
        <v>1</v>
      </c>
      <c r="E188" s="474"/>
      <c r="J188" s="845"/>
      <c r="K188" s="845"/>
      <c r="L188" s="845"/>
      <c r="M188" s="845"/>
      <c r="N188" s="203"/>
    </row>
    <row r="189" spans="2:15" s="159" customFormat="1" x14ac:dyDescent="0.3">
      <c r="B189" s="474"/>
      <c r="C189" s="475"/>
      <c r="D189" s="851" t="b">
        <f>(D180-D187)=D164</f>
        <v>1</v>
      </c>
      <c r="E189" s="390"/>
      <c r="J189" s="845"/>
      <c r="K189" s="845"/>
      <c r="L189" s="845"/>
      <c r="M189" s="845"/>
      <c r="N189" s="203"/>
    </row>
    <row r="190" spans="2:15" s="159" customFormat="1" x14ac:dyDescent="0.3">
      <c r="B190" s="474"/>
      <c r="C190" s="475"/>
      <c r="D190" s="390"/>
      <c r="E190" s="390"/>
      <c r="J190" s="845"/>
      <c r="K190" s="845"/>
      <c r="L190" s="845"/>
      <c r="M190" s="845"/>
      <c r="N190" s="203"/>
    </row>
    <row r="191" spans="2:15" s="159" customFormat="1" x14ac:dyDescent="0.3">
      <c r="B191" s="409" t="s">
        <v>946</v>
      </c>
      <c r="C191" s="475"/>
      <c r="D191" s="390"/>
      <c r="E191" s="390"/>
      <c r="J191" s="845"/>
      <c r="K191" s="845"/>
      <c r="L191" s="845"/>
      <c r="M191" s="845"/>
      <c r="N191" s="203"/>
    </row>
    <row r="192" spans="2:15" s="159" customFormat="1" x14ac:dyDescent="0.3">
      <c r="B192" s="846"/>
      <c r="C192" s="425" t="s">
        <v>947</v>
      </c>
      <c r="D192" s="847" t="s">
        <v>938</v>
      </c>
      <c r="E192" s="390"/>
      <c r="J192" s="845"/>
      <c r="K192" s="845"/>
      <c r="L192" s="845"/>
      <c r="M192" s="845"/>
      <c r="N192" s="203"/>
    </row>
    <row r="193" spans="2:14" s="159" customFormat="1" x14ac:dyDescent="0.3">
      <c r="B193" s="846"/>
      <c r="C193" s="848" t="s">
        <v>948</v>
      </c>
      <c r="D193" s="849">
        <f>E116+E142</f>
        <v>0</v>
      </c>
      <c r="E193" s="390"/>
      <c r="J193" s="845"/>
      <c r="K193" s="845"/>
      <c r="L193" s="845"/>
      <c r="M193" s="845"/>
      <c r="N193" s="203"/>
    </row>
    <row r="194" spans="2:14" s="159" customFormat="1" x14ac:dyDescent="0.3">
      <c r="B194" s="846" t="s">
        <v>293</v>
      </c>
      <c r="C194" s="425" t="s">
        <v>949</v>
      </c>
      <c r="D194" s="40"/>
      <c r="E194" s="390"/>
      <c r="J194" s="845"/>
      <c r="K194" s="845"/>
      <c r="L194" s="845"/>
      <c r="M194" s="845"/>
      <c r="N194" s="203"/>
    </row>
    <row r="195" spans="2:14" s="159" customFormat="1" x14ac:dyDescent="0.3">
      <c r="B195" s="846" t="s">
        <v>296</v>
      </c>
      <c r="C195" s="425" t="s">
        <v>950</v>
      </c>
      <c r="D195" s="40"/>
      <c r="E195" s="390"/>
      <c r="J195" s="845"/>
      <c r="K195" s="845"/>
      <c r="L195" s="845"/>
      <c r="M195" s="845"/>
      <c r="N195" s="203"/>
    </row>
    <row r="196" spans="2:14" s="159" customFormat="1" x14ac:dyDescent="0.3">
      <c r="B196" s="846" t="s">
        <v>302</v>
      </c>
      <c r="C196" s="425" t="s">
        <v>951</v>
      </c>
      <c r="D196" s="850"/>
      <c r="E196" s="390"/>
      <c r="J196" s="845"/>
      <c r="K196" s="845"/>
      <c r="L196" s="845"/>
      <c r="M196" s="845"/>
      <c r="N196" s="203"/>
    </row>
    <row r="197" spans="2:14" s="159" customFormat="1" x14ac:dyDescent="0.3">
      <c r="B197" s="846" t="s">
        <v>311</v>
      </c>
      <c r="C197" s="425" t="s">
        <v>943</v>
      </c>
      <c r="D197" s="850"/>
      <c r="E197" s="390"/>
      <c r="J197" s="845"/>
      <c r="K197" s="845"/>
      <c r="L197" s="845"/>
      <c r="M197" s="845"/>
      <c r="N197" s="203"/>
    </row>
    <row r="198" spans="2:14" s="159" customFormat="1" x14ac:dyDescent="0.3">
      <c r="B198" s="846" t="s">
        <v>314</v>
      </c>
      <c r="C198" s="425" t="s">
        <v>943</v>
      </c>
      <c r="D198" s="850"/>
      <c r="E198" s="390"/>
      <c r="J198" s="845"/>
      <c r="K198" s="845"/>
      <c r="L198" s="845"/>
      <c r="M198" s="845"/>
      <c r="N198" s="203"/>
    </row>
    <row r="199" spans="2:14" s="159" customFormat="1" x14ac:dyDescent="0.3">
      <c r="B199" s="846" t="s">
        <v>314</v>
      </c>
      <c r="C199" s="425" t="s">
        <v>952</v>
      </c>
      <c r="D199" s="850"/>
      <c r="E199" s="390"/>
      <c r="J199" s="845"/>
      <c r="K199" s="845"/>
      <c r="L199" s="845"/>
      <c r="M199" s="845"/>
      <c r="N199" s="203"/>
    </row>
    <row r="200" spans="2:14" s="159" customFormat="1" x14ac:dyDescent="0.3">
      <c r="B200" s="846"/>
      <c r="C200" s="848" t="s">
        <v>953</v>
      </c>
      <c r="D200" s="849">
        <f>SUM(D193:D199)</f>
        <v>0</v>
      </c>
      <c r="E200" s="390"/>
      <c r="J200" s="845"/>
      <c r="K200" s="845"/>
      <c r="L200" s="845"/>
      <c r="M200" s="845"/>
      <c r="N200" s="203"/>
    </row>
    <row r="201" spans="2:14" s="159" customFormat="1" x14ac:dyDescent="0.3">
      <c r="B201" s="474"/>
      <c r="C201" s="474"/>
      <c r="D201" s="851" t="b">
        <f>D200=(D116+D142)</f>
        <v>1</v>
      </c>
      <c r="E201" s="390"/>
      <c r="J201" s="845"/>
      <c r="K201" s="845"/>
      <c r="L201" s="845"/>
      <c r="M201" s="845"/>
      <c r="N201" s="203"/>
    </row>
    <row r="202" spans="2:14" s="159" customFormat="1" x14ac:dyDescent="0.3">
      <c r="B202" s="474"/>
      <c r="C202" s="475"/>
      <c r="D202" s="851" t="b">
        <f>(D193-D200)=D165</f>
        <v>1</v>
      </c>
      <c r="E202" s="390"/>
      <c r="J202" s="845"/>
      <c r="K202" s="845"/>
      <c r="L202" s="845"/>
      <c r="M202" s="845"/>
      <c r="N202" s="203"/>
    </row>
    <row r="203" spans="2:14" s="159" customFormat="1" x14ac:dyDescent="0.3">
      <c r="B203" s="474"/>
      <c r="C203" s="475"/>
      <c r="D203" s="390"/>
      <c r="E203" s="390"/>
      <c r="J203" s="845"/>
      <c r="K203" s="845"/>
      <c r="L203" s="845"/>
      <c r="M203" s="845"/>
      <c r="N203" s="203"/>
    </row>
  </sheetData>
  <sheetProtection selectLockedCells="1"/>
  <mergeCells count="7">
    <mergeCell ref="B116:C116"/>
    <mergeCell ref="B157:C157"/>
    <mergeCell ref="L6:M6"/>
    <mergeCell ref="B142:C142"/>
    <mergeCell ref="B108:E108"/>
    <mergeCell ref="B113:E113"/>
    <mergeCell ref="C151:F151"/>
  </mergeCells>
  <hyperlinks>
    <hyperlink ref="B1" r:id="rId1" xr:uid="{6F7B4B23-70CE-47D4-8FE9-D3AD1F77A8EE}"/>
  </hyperlinks>
  <pageMargins left="0.7" right="0.7" top="0.75" bottom="0.75" header="0.3" footer="0.3"/>
  <pageSetup scale="60"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6932-9174-4B79-BDC4-5AC6A9A00262}">
  <sheetPr>
    <tabColor rgb="FFFFFF99"/>
  </sheetPr>
  <dimension ref="A1:H52"/>
  <sheetViews>
    <sheetView zoomScale="85" zoomScaleNormal="85" workbookViewId="0"/>
  </sheetViews>
  <sheetFormatPr defaultColWidth="9.109375" defaultRowHeight="13.2" x14ac:dyDescent="0.25"/>
  <cols>
    <col min="1" max="1" width="9.109375" style="72"/>
    <col min="2" max="2" width="4.5546875" style="72" customWidth="1"/>
    <col min="3" max="3" width="33.88671875" style="72" customWidth="1"/>
    <col min="4" max="4" width="16.44140625" style="72" customWidth="1"/>
    <col min="5" max="5" width="24.44140625" style="72" bestFit="1" customWidth="1"/>
    <col min="6" max="8" width="17.44140625" style="72" customWidth="1"/>
    <col min="9" max="16384" width="9.109375" style="72"/>
  </cols>
  <sheetData>
    <row r="1" spans="1:8" s="20" customFormat="1" x14ac:dyDescent="0.25">
      <c r="A1" s="389"/>
      <c r="B1" s="19" t="s">
        <v>350</v>
      </c>
    </row>
    <row r="2" spans="1:8" s="20" customFormat="1" x14ac:dyDescent="0.25">
      <c r="A2" s="389"/>
      <c r="B2" s="473" t="s">
        <v>351</v>
      </c>
    </row>
    <row r="3" spans="1:8" x14ac:dyDescent="0.25">
      <c r="A3" s="390"/>
      <c r="B3" s="363" t="s">
        <v>352</v>
      </c>
      <c r="C3" s="363"/>
      <c r="D3" s="19"/>
      <c r="E3" s="473"/>
      <c r="F3" s="473"/>
      <c r="G3" s="473"/>
      <c r="H3" s="473"/>
    </row>
    <row r="4" spans="1:8" x14ac:dyDescent="0.25">
      <c r="A4" s="390"/>
      <c r="B4" s="19" t="s">
        <v>183</v>
      </c>
      <c r="C4" s="19"/>
      <c r="D4" s="19"/>
      <c r="E4" s="473"/>
      <c r="F4" s="473"/>
      <c r="G4" s="473"/>
      <c r="H4" s="473"/>
    </row>
    <row r="5" spans="1:8" x14ac:dyDescent="0.25">
      <c r="A5" s="390"/>
      <c r="B5" s="19" t="s">
        <v>184</v>
      </c>
      <c r="C5" s="19"/>
      <c r="D5" s="19"/>
      <c r="E5" s="473"/>
      <c r="F5" s="473"/>
      <c r="G5" s="473"/>
      <c r="H5" s="473"/>
    </row>
    <row r="6" spans="1:8" ht="13.8" thickBot="1" x14ac:dyDescent="0.3">
      <c r="A6" s="390"/>
      <c r="B6" s="19"/>
      <c r="C6" s="19"/>
      <c r="D6" s="19"/>
      <c r="E6" s="473"/>
      <c r="F6" s="473"/>
      <c r="G6" s="19" t="s">
        <v>185</v>
      </c>
      <c r="H6" s="473"/>
    </row>
    <row r="7" spans="1:8" ht="67.5" customHeight="1" x14ac:dyDescent="0.25">
      <c r="A7" s="473"/>
      <c r="B7" s="391" t="s">
        <v>353</v>
      </c>
      <c r="C7" s="23" t="s">
        <v>354</v>
      </c>
      <c r="D7" s="23" t="s">
        <v>355</v>
      </c>
      <c r="E7" s="23" t="s">
        <v>356</v>
      </c>
      <c r="F7" s="23" t="s">
        <v>190</v>
      </c>
      <c r="G7" s="23" t="s">
        <v>357</v>
      </c>
      <c r="H7" s="24" t="s">
        <v>358</v>
      </c>
    </row>
    <row r="8" spans="1:8" x14ac:dyDescent="0.25">
      <c r="A8" s="473"/>
      <c r="B8" s="589"/>
      <c r="C8" s="392">
        <v>-1</v>
      </c>
      <c r="D8" s="393">
        <v>-2</v>
      </c>
      <c r="E8" s="393">
        <v>-3</v>
      </c>
      <c r="F8" s="393">
        <v>-4</v>
      </c>
      <c r="G8" s="393">
        <v>-5</v>
      </c>
      <c r="H8" s="394">
        <v>-6</v>
      </c>
    </row>
    <row r="9" spans="1:8" ht="26.4" x14ac:dyDescent="0.25">
      <c r="A9" s="473"/>
      <c r="B9" s="92">
        <v>1</v>
      </c>
      <c r="C9" s="401" t="s">
        <v>359</v>
      </c>
      <c r="D9" s="123"/>
      <c r="E9" s="123"/>
      <c r="F9" s="123"/>
      <c r="G9" s="123"/>
      <c r="H9" s="233"/>
    </row>
    <row r="10" spans="1:8" x14ac:dyDescent="0.25">
      <c r="A10" s="473"/>
      <c r="B10" s="589"/>
      <c r="C10" s="396" t="s">
        <v>360</v>
      </c>
      <c r="D10" s="123"/>
      <c r="E10" s="398"/>
      <c r="F10" s="398"/>
      <c r="G10" s="398"/>
      <c r="H10" s="316"/>
    </row>
    <row r="11" spans="1:8" x14ac:dyDescent="0.25">
      <c r="A11" s="473"/>
      <c r="B11" s="589"/>
      <c r="C11" s="396" t="s">
        <v>293</v>
      </c>
      <c r="D11" s="123"/>
      <c r="E11" s="398"/>
      <c r="F11" s="398"/>
      <c r="G11" s="398"/>
      <c r="H11" s="316"/>
    </row>
    <row r="12" spans="1:8" x14ac:dyDescent="0.25">
      <c r="A12" s="473"/>
      <c r="B12" s="589"/>
      <c r="C12" s="396" t="s">
        <v>296</v>
      </c>
      <c r="D12" s="123"/>
      <c r="E12" s="398"/>
      <c r="F12" s="398"/>
      <c r="G12" s="398"/>
      <c r="H12" s="316"/>
    </row>
    <row r="13" spans="1:8" x14ac:dyDescent="0.25">
      <c r="A13" s="473"/>
      <c r="B13" s="589"/>
      <c r="C13" s="396" t="s">
        <v>302</v>
      </c>
      <c r="D13" s="123"/>
      <c r="E13" s="398"/>
      <c r="F13" s="398"/>
      <c r="G13" s="398"/>
      <c r="H13" s="316"/>
    </row>
    <row r="14" spans="1:8" x14ac:dyDescent="0.25">
      <c r="A14" s="473"/>
      <c r="B14" s="589"/>
      <c r="C14" s="396" t="s">
        <v>361</v>
      </c>
      <c r="D14" s="123"/>
      <c r="E14" s="398"/>
      <c r="F14" s="398"/>
      <c r="G14" s="398"/>
      <c r="H14" s="316"/>
    </row>
    <row r="15" spans="1:8" x14ac:dyDescent="0.25">
      <c r="A15" s="473"/>
      <c r="B15" s="589"/>
      <c r="C15" s="396" t="s">
        <v>293</v>
      </c>
      <c r="D15" s="123"/>
      <c r="E15" s="398"/>
      <c r="F15" s="398"/>
      <c r="G15" s="398"/>
      <c r="H15" s="316"/>
    </row>
    <row r="16" spans="1:8" x14ac:dyDescent="0.25">
      <c r="A16" s="473"/>
      <c r="B16" s="589"/>
      <c r="C16" s="396" t="s">
        <v>296</v>
      </c>
      <c r="D16" s="123"/>
      <c r="E16" s="398"/>
      <c r="F16" s="398"/>
      <c r="G16" s="398"/>
      <c r="H16" s="316"/>
    </row>
    <row r="17" spans="2:8" x14ac:dyDescent="0.25">
      <c r="B17" s="589"/>
      <c r="C17" s="396" t="s">
        <v>302</v>
      </c>
      <c r="D17" s="123"/>
      <c r="E17" s="398"/>
      <c r="F17" s="398"/>
      <c r="G17" s="398"/>
      <c r="H17" s="316"/>
    </row>
    <row r="18" spans="2:8" x14ac:dyDescent="0.25">
      <c r="B18" s="589"/>
      <c r="C18" s="396" t="s">
        <v>362</v>
      </c>
      <c r="D18" s="123"/>
      <c r="E18" s="398"/>
      <c r="F18" s="398"/>
      <c r="G18" s="398"/>
      <c r="H18" s="316"/>
    </row>
    <row r="19" spans="2:8" x14ac:dyDescent="0.25">
      <c r="B19" s="589"/>
      <c r="C19" s="396" t="s">
        <v>293</v>
      </c>
      <c r="D19" s="123"/>
      <c r="E19" s="398"/>
      <c r="F19" s="398"/>
      <c r="G19" s="398"/>
      <c r="H19" s="316"/>
    </row>
    <row r="20" spans="2:8" x14ac:dyDescent="0.25">
      <c r="B20" s="589"/>
      <c r="C20" s="396" t="s">
        <v>296</v>
      </c>
      <c r="D20" s="123"/>
      <c r="E20" s="398"/>
      <c r="F20" s="398"/>
      <c r="G20" s="398"/>
      <c r="H20" s="316"/>
    </row>
    <row r="21" spans="2:8" x14ac:dyDescent="0.25">
      <c r="B21" s="589"/>
      <c r="C21" s="396" t="s">
        <v>302</v>
      </c>
      <c r="D21" s="123"/>
      <c r="E21" s="398"/>
      <c r="F21" s="398"/>
      <c r="G21" s="398"/>
      <c r="H21" s="316"/>
    </row>
    <row r="22" spans="2:8" x14ac:dyDescent="0.25">
      <c r="B22" s="589"/>
      <c r="C22" s="395" t="s">
        <v>363</v>
      </c>
      <c r="D22" s="123"/>
      <c r="E22" s="318">
        <f>SUM(E10:E21)</f>
        <v>0</v>
      </c>
      <c r="F22" s="318">
        <f>SUM(F10:F21)</f>
        <v>0</v>
      </c>
      <c r="G22" s="318">
        <f>SUM(G10:G21)</f>
        <v>0</v>
      </c>
      <c r="H22" s="316">
        <f>SUM(H10:H21)</f>
        <v>0</v>
      </c>
    </row>
    <row r="23" spans="2:8" ht="26.4" x14ac:dyDescent="0.25">
      <c r="B23" s="589">
        <v>2</v>
      </c>
      <c r="C23" s="395" t="s">
        <v>203</v>
      </c>
      <c r="D23" s="123"/>
      <c r="E23" s="318"/>
      <c r="F23" s="318"/>
      <c r="G23" s="318"/>
      <c r="H23" s="402"/>
    </row>
    <row r="24" spans="2:8" x14ac:dyDescent="0.25">
      <c r="B24" s="589"/>
      <c r="C24" s="396" t="s">
        <v>360</v>
      </c>
      <c r="D24" s="123"/>
      <c r="E24" s="398"/>
      <c r="F24" s="398"/>
      <c r="G24" s="398"/>
      <c r="H24" s="316"/>
    </row>
    <row r="25" spans="2:8" x14ac:dyDescent="0.25">
      <c r="B25" s="589"/>
      <c r="C25" s="396" t="s">
        <v>293</v>
      </c>
      <c r="D25" s="123"/>
      <c r="E25" s="398"/>
      <c r="F25" s="398"/>
      <c r="G25" s="398"/>
      <c r="H25" s="316"/>
    </row>
    <row r="26" spans="2:8" x14ac:dyDescent="0.25">
      <c r="B26" s="589"/>
      <c r="C26" s="396" t="s">
        <v>296</v>
      </c>
      <c r="D26" s="123"/>
      <c r="E26" s="398"/>
      <c r="F26" s="398"/>
      <c r="G26" s="398"/>
      <c r="H26" s="316"/>
    </row>
    <row r="27" spans="2:8" x14ac:dyDescent="0.25">
      <c r="B27" s="589"/>
      <c r="C27" s="396" t="s">
        <v>302</v>
      </c>
      <c r="D27" s="123"/>
      <c r="E27" s="398"/>
      <c r="F27" s="398"/>
      <c r="G27" s="398"/>
      <c r="H27" s="316"/>
    </row>
    <row r="28" spans="2:8" x14ac:dyDescent="0.25">
      <c r="B28" s="589"/>
      <c r="C28" s="396" t="s">
        <v>361</v>
      </c>
      <c r="D28" s="123"/>
      <c r="E28" s="398"/>
      <c r="F28" s="398"/>
      <c r="G28" s="398"/>
      <c r="H28" s="316"/>
    </row>
    <row r="29" spans="2:8" x14ac:dyDescent="0.25">
      <c r="B29" s="589"/>
      <c r="C29" s="396" t="s">
        <v>293</v>
      </c>
      <c r="D29" s="123"/>
      <c r="E29" s="398"/>
      <c r="F29" s="398"/>
      <c r="G29" s="398"/>
      <c r="H29" s="316"/>
    </row>
    <row r="30" spans="2:8" x14ac:dyDescent="0.25">
      <c r="B30" s="589"/>
      <c r="C30" s="396" t="s">
        <v>296</v>
      </c>
      <c r="D30" s="123"/>
      <c r="E30" s="398"/>
      <c r="F30" s="398"/>
      <c r="G30" s="398"/>
      <c r="H30" s="316"/>
    </row>
    <row r="31" spans="2:8" x14ac:dyDescent="0.25">
      <c r="B31" s="589"/>
      <c r="C31" s="396" t="s">
        <v>302</v>
      </c>
      <c r="D31" s="123"/>
      <c r="E31" s="398"/>
      <c r="F31" s="398"/>
      <c r="G31" s="398"/>
      <c r="H31" s="316"/>
    </row>
    <row r="32" spans="2:8" x14ac:dyDescent="0.25">
      <c r="B32" s="589"/>
      <c r="C32" s="396" t="s">
        <v>362</v>
      </c>
      <c r="D32" s="123"/>
      <c r="E32" s="590"/>
      <c r="F32" s="398"/>
      <c r="G32" s="398"/>
      <c r="H32" s="316"/>
    </row>
    <row r="33" spans="1:8" x14ac:dyDescent="0.25">
      <c r="A33" s="473"/>
      <c r="B33" s="589"/>
      <c r="C33" s="396" t="s">
        <v>293</v>
      </c>
      <c r="D33" s="123"/>
      <c r="E33" s="398"/>
      <c r="F33" s="398"/>
      <c r="G33" s="398"/>
      <c r="H33" s="316"/>
    </row>
    <row r="34" spans="1:8" x14ac:dyDescent="0.25">
      <c r="A34" s="473"/>
      <c r="B34" s="589"/>
      <c r="C34" s="396" t="s">
        <v>296</v>
      </c>
      <c r="D34" s="123"/>
      <c r="E34" s="398"/>
      <c r="F34" s="398"/>
      <c r="G34" s="398"/>
      <c r="H34" s="316"/>
    </row>
    <row r="35" spans="1:8" x14ac:dyDescent="0.25">
      <c r="A35" s="473"/>
      <c r="B35" s="589"/>
      <c r="C35" s="396" t="s">
        <v>302</v>
      </c>
      <c r="D35" s="123"/>
      <c r="E35" s="398"/>
      <c r="F35" s="398"/>
      <c r="G35" s="398"/>
      <c r="H35" s="316"/>
    </row>
    <row r="36" spans="1:8" x14ac:dyDescent="0.25">
      <c r="A36" s="473"/>
      <c r="B36" s="589"/>
      <c r="C36" s="395" t="s">
        <v>363</v>
      </c>
      <c r="D36" s="123"/>
      <c r="E36" s="318">
        <f>SUM(E24:E35)</f>
        <v>0</v>
      </c>
      <c r="F36" s="318">
        <f>SUM(F24:F35)</f>
        <v>0</v>
      </c>
      <c r="G36" s="318">
        <f>SUM(G24:G35)</f>
        <v>0</v>
      </c>
      <c r="H36" s="316">
        <f>SUM(H24:H35)</f>
        <v>0</v>
      </c>
    </row>
    <row r="37" spans="1:8" x14ac:dyDescent="0.25">
      <c r="A37" s="473"/>
      <c r="B37" s="589"/>
      <c r="C37" s="395"/>
      <c r="D37" s="230"/>
      <c r="E37" s="403"/>
      <c r="F37" s="403"/>
      <c r="G37" s="403"/>
      <c r="H37" s="404"/>
    </row>
    <row r="38" spans="1:8" ht="13.8" thickBot="1" x14ac:dyDescent="0.3">
      <c r="A38" s="473"/>
      <c r="B38" s="591"/>
      <c r="C38" s="399" t="s">
        <v>364</v>
      </c>
      <c r="D38" s="399"/>
      <c r="E38" s="405">
        <f>E22+E36</f>
        <v>0</v>
      </c>
      <c r="F38" s="405">
        <f>F22+F36</f>
        <v>0</v>
      </c>
      <c r="G38" s="405">
        <f>G22+G36</f>
        <v>0</v>
      </c>
      <c r="H38" s="337">
        <f>H22+H36</f>
        <v>0</v>
      </c>
    </row>
    <row r="40" spans="1:8" x14ac:dyDescent="0.25">
      <c r="A40" s="17" t="s">
        <v>365</v>
      </c>
      <c r="B40" s="473"/>
      <c r="C40" s="473"/>
      <c r="D40" s="473"/>
      <c r="E40" s="473"/>
      <c r="F40" s="473"/>
      <c r="G40" s="473"/>
      <c r="H40" s="473"/>
    </row>
    <row r="41" spans="1:8" x14ac:dyDescent="0.25">
      <c r="A41" s="19" t="s">
        <v>366</v>
      </c>
      <c r="B41" s="473"/>
      <c r="C41" s="473"/>
      <c r="D41" s="473"/>
      <c r="E41" s="473"/>
      <c r="F41" s="473"/>
      <c r="G41" s="473"/>
      <c r="H41" s="473"/>
    </row>
    <row r="46" spans="1:8" x14ac:dyDescent="0.25">
      <c r="A46" s="473"/>
      <c r="B46" s="473"/>
      <c r="C46" s="362" t="s">
        <v>367</v>
      </c>
      <c r="D46" s="472"/>
      <c r="E46" s="472" t="s">
        <v>368</v>
      </c>
      <c r="F46" s="472" t="s">
        <v>369</v>
      </c>
      <c r="G46" s="472" t="s">
        <v>370</v>
      </c>
      <c r="H46" s="472" t="s">
        <v>371</v>
      </c>
    </row>
    <row r="47" spans="1:8" ht="26.4" x14ac:dyDescent="0.25">
      <c r="A47" s="473"/>
      <c r="B47" s="473"/>
      <c r="C47" s="592" t="s">
        <v>359</v>
      </c>
      <c r="D47" s="472"/>
      <c r="E47" s="593">
        <f>'Market Consistent Balance Sheet'!D9</f>
        <v>0</v>
      </c>
      <c r="F47" s="593">
        <f>'Market Consistent Balance Sheet'!E9</f>
        <v>0</v>
      </c>
      <c r="G47" s="593">
        <f>'Market Consistent Balance Sheet'!K9</f>
        <v>0</v>
      </c>
      <c r="H47" s="593">
        <f>'Market Consistent Balance Sheet'!M9</f>
        <v>0</v>
      </c>
    </row>
    <row r="48" spans="1:8" ht="26.4" x14ac:dyDescent="0.25">
      <c r="A48" s="473"/>
      <c r="B48" s="473"/>
      <c r="C48" s="592" t="s">
        <v>203</v>
      </c>
      <c r="D48" s="472"/>
      <c r="E48" s="593">
        <f>'Market Consistent Balance Sheet'!D10</f>
        <v>0</v>
      </c>
      <c r="F48" s="593">
        <f>'Market Consistent Balance Sheet'!E10</f>
        <v>0</v>
      </c>
      <c r="G48" s="593">
        <f>'Market Consistent Balance Sheet'!K10</f>
        <v>0</v>
      </c>
      <c r="H48" s="593">
        <f>'Market Consistent Balance Sheet'!M10</f>
        <v>0</v>
      </c>
    </row>
    <row r="49" spans="3:8" x14ac:dyDescent="0.25">
      <c r="C49" s="472"/>
      <c r="D49" s="472"/>
      <c r="E49" s="593"/>
      <c r="F49" s="593"/>
      <c r="G49" s="593"/>
      <c r="H49" s="593"/>
    </row>
    <row r="50" spans="3:8" x14ac:dyDescent="0.25">
      <c r="C50" s="472" t="s">
        <v>372</v>
      </c>
      <c r="D50" s="472"/>
      <c r="E50" s="593"/>
      <c r="F50" s="593"/>
      <c r="G50" s="593"/>
      <c r="H50" s="593"/>
    </row>
    <row r="51" spans="3:8" ht="26.4" x14ac:dyDescent="0.25">
      <c r="C51" s="592" t="s">
        <v>359</v>
      </c>
      <c r="D51" s="472"/>
      <c r="E51" s="593">
        <f>E47-F22</f>
        <v>0</v>
      </c>
      <c r="F51" s="593">
        <f>F47-E22</f>
        <v>0</v>
      </c>
      <c r="G51" s="593">
        <f>G47-G22</f>
        <v>0</v>
      </c>
      <c r="H51" s="593">
        <f>H47-H22</f>
        <v>0</v>
      </c>
    </row>
    <row r="52" spans="3:8" ht="26.4" x14ac:dyDescent="0.25">
      <c r="C52" s="592" t="s">
        <v>203</v>
      </c>
      <c r="D52" s="472"/>
      <c r="E52" s="593">
        <f>E48-F36</f>
        <v>0</v>
      </c>
      <c r="F52" s="593">
        <f>F48-E36</f>
        <v>0</v>
      </c>
      <c r="G52" s="593">
        <f>G48-G36</f>
        <v>0</v>
      </c>
      <c r="H52" s="593">
        <f>H48-H36</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BA00-FCF1-40B5-9CA2-A23A573BEEFB}">
  <sheetPr>
    <tabColor rgb="FFFFFF99"/>
  </sheetPr>
  <dimension ref="A1:IV38"/>
  <sheetViews>
    <sheetView workbookViewId="0"/>
  </sheetViews>
  <sheetFormatPr defaultColWidth="9.109375" defaultRowHeight="13.2" x14ac:dyDescent="0.25"/>
  <cols>
    <col min="1" max="1" width="9.109375" style="72"/>
    <col min="2" max="2" width="4.5546875" style="72" customWidth="1"/>
    <col min="3" max="3" width="43.88671875" style="72" customWidth="1"/>
    <col min="4" max="4" width="19.88671875" style="72" customWidth="1"/>
    <col min="5" max="5" width="17.5546875" style="72" customWidth="1"/>
    <col min="6" max="6" width="24.44140625" style="72" bestFit="1" customWidth="1"/>
    <col min="7" max="7" width="17.88671875" style="72" customWidth="1"/>
    <col min="8" max="8" width="17.44140625" style="72" customWidth="1"/>
    <col min="9" max="9" width="16.44140625" style="72" customWidth="1"/>
    <col min="10" max="16384" width="9.109375" style="72"/>
  </cols>
  <sheetData>
    <row r="1" spans="1:9" s="20" customFormat="1" x14ac:dyDescent="0.25">
      <c r="A1" s="389"/>
      <c r="B1" s="19" t="s">
        <v>373</v>
      </c>
    </row>
    <row r="2" spans="1:9" s="20" customFormat="1" x14ac:dyDescent="0.25">
      <c r="A2" s="389"/>
      <c r="B2" s="473" t="s">
        <v>374</v>
      </c>
    </row>
    <row r="3" spans="1:9" x14ac:dyDescent="0.25">
      <c r="A3" s="390"/>
      <c r="B3" s="363" t="s">
        <v>375</v>
      </c>
      <c r="C3" s="363"/>
      <c r="D3" s="363"/>
      <c r="E3" s="19"/>
      <c r="F3" s="19"/>
      <c r="G3" s="473"/>
      <c r="H3" s="473"/>
      <c r="I3" s="473"/>
    </row>
    <row r="4" spans="1:9" x14ac:dyDescent="0.25">
      <c r="A4" s="390"/>
      <c r="B4" s="19" t="s">
        <v>183</v>
      </c>
      <c r="C4" s="19"/>
      <c r="D4" s="19"/>
      <c r="E4" s="19"/>
      <c r="F4" s="19"/>
      <c r="G4" s="473"/>
      <c r="H4" s="473"/>
      <c r="I4" s="473"/>
    </row>
    <row r="5" spans="1:9" x14ac:dyDescent="0.25">
      <c r="A5" s="390"/>
      <c r="B5" s="19" t="s">
        <v>184</v>
      </c>
      <c r="C5" s="19"/>
      <c r="D5" s="19"/>
      <c r="E5" s="19"/>
      <c r="F5" s="19"/>
      <c r="G5" s="473"/>
      <c r="H5" s="473"/>
      <c r="I5" s="473"/>
    </row>
    <row r="6" spans="1:9" ht="13.8" thickBot="1" x14ac:dyDescent="0.3">
      <c r="A6" s="390"/>
      <c r="B6" s="19"/>
      <c r="C6" s="19"/>
      <c r="D6" s="19"/>
      <c r="E6" s="19"/>
      <c r="F6" s="19"/>
      <c r="G6" s="473"/>
      <c r="H6" s="473" t="s">
        <v>185</v>
      </c>
      <c r="I6" s="473"/>
    </row>
    <row r="7" spans="1:9" ht="53.25" customHeight="1" x14ac:dyDescent="0.25">
      <c r="A7" s="473"/>
      <c r="B7" s="391" t="s">
        <v>353</v>
      </c>
      <c r="C7" s="23" t="s">
        <v>354</v>
      </c>
      <c r="D7" s="23" t="s">
        <v>376</v>
      </c>
      <c r="E7" s="23" t="s">
        <v>355</v>
      </c>
      <c r="F7" s="23" t="s">
        <v>356</v>
      </c>
      <c r="G7" s="23" t="s">
        <v>190</v>
      </c>
      <c r="H7" s="23" t="s">
        <v>357</v>
      </c>
      <c r="I7" s="24" t="s">
        <v>358</v>
      </c>
    </row>
    <row r="8" spans="1:9" x14ac:dyDescent="0.25">
      <c r="A8" s="473"/>
      <c r="B8" s="589"/>
      <c r="C8" s="392">
        <v>-1</v>
      </c>
      <c r="D8" s="393">
        <v>-2</v>
      </c>
      <c r="E8" s="393">
        <v>-3</v>
      </c>
      <c r="F8" s="393">
        <v>-4</v>
      </c>
      <c r="G8" s="393">
        <v>-5</v>
      </c>
      <c r="H8" s="393">
        <v>-6</v>
      </c>
      <c r="I8" s="394">
        <v>-7</v>
      </c>
    </row>
    <row r="9" spans="1:9" ht="84.75" customHeight="1" x14ac:dyDescent="0.25">
      <c r="A9" s="473"/>
      <c r="B9" s="594">
        <v>1</v>
      </c>
      <c r="C9" s="395" t="str">
        <f>'Market Consistent Balance Sheet'!C11</f>
        <v xml:space="preserve">Debt Securities issued or fully guaranteed by a  foreign government or a  Central Bank of a  foreign country and carrying an investment grade rating to the instrument </v>
      </c>
      <c r="D9" s="395"/>
      <c r="E9" s="396"/>
      <c r="F9" s="123"/>
      <c r="G9" s="123"/>
      <c r="H9" s="123"/>
      <c r="I9" s="595"/>
    </row>
    <row r="10" spans="1:9" x14ac:dyDescent="0.25">
      <c r="A10" s="473"/>
      <c r="B10" s="589"/>
      <c r="C10" s="396"/>
      <c r="D10" s="396"/>
      <c r="E10" s="396"/>
      <c r="F10" s="123"/>
      <c r="G10" s="123"/>
      <c r="H10" s="123"/>
      <c r="I10" s="595"/>
    </row>
    <row r="11" spans="1:9" x14ac:dyDescent="0.25">
      <c r="A11" s="473"/>
      <c r="B11" s="589"/>
      <c r="C11" s="396" t="s">
        <v>293</v>
      </c>
      <c r="D11" s="397"/>
      <c r="E11" s="397"/>
      <c r="F11" s="398"/>
      <c r="G11" s="398"/>
      <c r="H11" s="398"/>
      <c r="I11" s="596"/>
    </row>
    <row r="12" spans="1:9" x14ac:dyDescent="0.25">
      <c r="A12" s="473"/>
      <c r="B12" s="589"/>
      <c r="C12" s="396" t="s">
        <v>296</v>
      </c>
      <c r="D12" s="397"/>
      <c r="E12" s="397"/>
      <c r="F12" s="398"/>
      <c r="G12" s="398"/>
      <c r="H12" s="398"/>
      <c r="I12" s="596"/>
    </row>
    <row r="13" spans="1:9" x14ac:dyDescent="0.25">
      <c r="A13" s="473"/>
      <c r="B13" s="589"/>
      <c r="C13" s="396" t="s">
        <v>302</v>
      </c>
      <c r="D13" s="397"/>
      <c r="E13" s="397"/>
      <c r="F13" s="398"/>
      <c r="G13" s="398"/>
      <c r="H13" s="398"/>
      <c r="I13" s="596"/>
    </row>
    <row r="14" spans="1:9" x14ac:dyDescent="0.25">
      <c r="A14" s="473"/>
      <c r="B14" s="589"/>
      <c r="C14" s="396" t="s">
        <v>311</v>
      </c>
      <c r="D14" s="397"/>
      <c r="E14" s="397"/>
      <c r="F14" s="398"/>
      <c r="G14" s="398"/>
      <c r="H14" s="398"/>
      <c r="I14" s="596"/>
    </row>
    <row r="15" spans="1:9" x14ac:dyDescent="0.25">
      <c r="A15" s="473"/>
      <c r="B15" s="589"/>
      <c r="C15" s="396" t="s">
        <v>314</v>
      </c>
      <c r="D15" s="397"/>
      <c r="E15" s="397"/>
      <c r="F15" s="398"/>
      <c r="G15" s="398"/>
      <c r="H15" s="398"/>
      <c r="I15" s="596"/>
    </row>
    <row r="16" spans="1:9" x14ac:dyDescent="0.25">
      <c r="A16" s="473"/>
      <c r="B16" s="589"/>
      <c r="C16" s="395" t="s">
        <v>363</v>
      </c>
      <c r="D16" s="395"/>
      <c r="E16" s="395"/>
      <c r="F16" s="318">
        <f>SUM(F11:F15)</f>
        <v>0</v>
      </c>
      <c r="G16" s="318">
        <f>SUM(G11:G15)</f>
        <v>0</v>
      </c>
      <c r="H16" s="318">
        <f>SUM(H11:H15)</f>
        <v>0</v>
      </c>
      <c r="I16" s="316">
        <f>SUM(I11:I15)</f>
        <v>0</v>
      </c>
    </row>
    <row r="17" spans="1:256" x14ac:dyDescent="0.25">
      <c r="A17" s="473"/>
      <c r="B17" s="589"/>
      <c r="C17" s="395"/>
      <c r="D17" s="395"/>
      <c r="E17" s="395"/>
      <c r="F17" s="230"/>
      <c r="G17" s="230"/>
      <c r="H17" s="230"/>
      <c r="I17" s="595"/>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73"/>
      <c r="DV17" s="473"/>
      <c r="DW17" s="473"/>
      <c r="DX17" s="473"/>
      <c r="DY17" s="473"/>
      <c r="DZ17" s="473"/>
      <c r="EA17" s="473"/>
      <c r="EB17" s="473"/>
      <c r="EC17" s="473"/>
      <c r="ED17" s="473"/>
      <c r="EE17" s="473"/>
      <c r="EF17" s="473"/>
      <c r="EG17" s="473"/>
      <c r="EH17" s="473"/>
      <c r="EI17" s="473"/>
      <c r="EJ17" s="473"/>
      <c r="EK17" s="473"/>
      <c r="EL17" s="473"/>
      <c r="EM17" s="473"/>
      <c r="EN17" s="473"/>
      <c r="EO17" s="473"/>
      <c r="EP17" s="473"/>
      <c r="EQ17" s="473"/>
      <c r="ER17" s="473"/>
      <c r="ES17" s="473"/>
      <c r="ET17" s="473"/>
      <c r="EU17" s="473"/>
      <c r="EV17" s="473"/>
      <c r="EW17" s="473"/>
      <c r="EX17" s="473"/>
      <c r="EY17" s="473"/>
      <c r="EZ17" s="473"/>
      <c r="FA17" s="473"/>
      <c r="FB17" s="473"/>
      <c r="FC17" s="473"/>
      <c r="FD17" s="473"/>
      <c r="FE17" s="473"/>
      <c r="FF17" s="473"/>
      <c r="FG17" s="473"/>
      <c r="FH17" s="473"/>
      <c r="FI17" s="473"/>
      <c r="FJ17" s="473"/>
      <c r="FK17" s="473"/>
      <c r="FL17" s="473"/>
      <c r="FM17" s="473"/>
      <c r="FN17" s="473"/>
      <c r="FO17" s="473"/>
      <c r="FP17" s="473"/>
      <c r="FQ17" s="473"/>
      <c r="FR17" s="473"/>
      <c r="FS17" s="473"/>
      <c r="FT17" s="473"/>
      <c r="FU17" s="473"/>
      <c r="FV17" s="473"/>
      <c r="FW17" s="473"/>
      <c r="FX17" s="473"/>
      <c r="FY17" s="473"/>
      <c r="FZ17" s="473"/>
      <c r="GA17" s="473"/>
      <c r="GB17" s="473"/>
      <c r="GC17" s="473"/>
      <c r="GD17" s="473"/>
      <c r="GE17" s="473"/>
      <c r="GF17" s="473"/>
      <c r="GG17" s="473"/>
      <c r="GH17" s="473"/>
      <c r="GI17" s="473"/>
      <c r="GJ17" s="473"/>
      <c r="GK17" s="473"/>
      <c r="GL17" s="473"/>
      <c r="GM17" s="473"/>
      <c r="GN17" s="473"/>
      <c r="GO17" s="473"/>
      <c r="GP17" s="473"/>
      <c r="GQ17" s="473"/>
      <c r="GR17" s="473"/>
      <c r="GS17" s="473"/>
      <c r="GT17" s="473"/>
      <c r="GU17" s="473"/>
      <c r="GV17" s="473"/>
      <c r="GW17" s="473"/>
      <c r="GX17" s="473"/>
      <c r="GY17" s="473"/>
      <c r="GZ17" s="473"/>
      <c r="HA17" s="473"/>
      <c r="HB17" s="473"/>
      <c r="HC17" s="473"/>
      <c r="HD17" s="473"/>
      <c r="HE17" s="473"/>
      <c r="HF17" s="473"/>
      <c r="HG17" s="473"/>
      <c r="HH17" s="473"/>
      <c r="HI17" s="473"/>
      <c r="HJ17" s="473"/>
      <c r="HK17" s="473"/>
      <c r="HL17" s="473"/>
      <c r="HM17" s="473"/>
      <c r="HN17" s="473"/>
      <c r="HO17" s="473"/>
      <c r="HP17" s="473"/>
      <c r="HQ17" s="473"/>
      <c r="HR17" s="473"/>
      <c r="HS17" s="473"/>
      <c r="HT17" s="473"/>
      <c r="HU17" s="473"/>
      <c r="HV17" s="473"/>
      <c r="HW17" s="473"/>
      <c r="HX17" s="473"/>
      <c r="HY17" s="473"/>
      <c r="HZ17" s="473"/>
      <c r="IA17" s="473"/>
      <c r="IB17" s="473"/>
      <c r="IC17" s="473"/>
      <c r="ID17" s="473"/>
      <c r="IE17" s="473"/>
      <c r="IF17" s="473"/>
      <c r="IG17" s="473"/>
      <c r="IH17" s="473"/>
      <c r="II17" s="473"/>
      <c r="IJ17" s="473"/>
      <c r="IK17" s="473"/>
      <c r="IL17" s="473"/>
      <c r="IM17" s="473"/>
      <c r="IN17" s="473"/>
      <c r="IO17" s="473"/>
      <c r="IP17" s="473"/>
      <c r="IQ17" s="473"/>
      <c r="IR17" s="473"/>
      <c r="IS17" s="473"/>
      <c r="IT17" s="473"/>
      <c r="IU17" s="473"/>
      <c r="IV17" s="473"/>
    </row>
    <row r="18" spans="1:256" ht="13.8" thickBot="1" x14ac:dyDescent="0.3">
      <c r="A18" s="473"/>
      <c r="B18" s="591"/>
      <c r="C18" s="399" t="s">
        <v>377</v>
      </c>
      <c r="D18" s="399"/>
      <c r="E18" s="399"/>
      <c r="F18" s="400">
        <f>F16</f>
        <v>0</v>
      </c>
      <c r="G18" s="400">
        <f>G16</f>
        <v>0</v>
      </c>
      <c r="H18" s="400">
        <f>H16</f>
        <v>0</v>
      </c>
      <c r="I18" s="337">
        <f>I16</f>
        <v>0</v>
      </c>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73"/>
      <c r="DV18" s="473"/>
      <c r="DW18" s="473"/>
      <c r="DX18" s="473"/>
      <c r="DY18" s="473"/>
      <c r="DZ18" s="473"/>
      <c r="EA18" s="473"/>
      <c r="EB18" s="473"/>
      <c r="EC18" s="473"/>
      <c r="ED18" s="473"/>
      <c r="EE18" s="473"/>
      <c r="EF18" s="473"/>
      <c r="EG18" s="473"/>
      <c r="EH18" s="473"/>
      <c r="EI18" s="473"/>
      <c r="EJ18" s="473"/>
      <c r="EK18" s="473"/>
      <c r="EL18" s="473"/>
      <c r="EM18" s="473"/>
      <c r="EN18" s="473"/>
      <c r="EO18" s="473"/>
      <c r="EP18" s="473"/>
      <c r="EQ18" s="473"/>
      <c r="ER18" s="473"/>
      <c r="ES18" s="473"/>
      <c r="ET18" s="473"/>
      <c r="EU18" s="473"/>
      <c r="EV18" s="473"/>
      <c r="EW18" s="473"/>
      <c r="EX18" s="473"/>
      <c r="EY18" s="473"/>
      <c r="EZ18" s="473"/>
      <c r="FA18" s="473"/>
      <c r="FB18" s="473"/>
      <c r="FC18" s="473"/>
      <c r="FD18" s="473"/>
      <c r="FE18" s="473"/>
      <c r="FF18" s="473"/>
      <c r="FG18" s="473"/>
      <c r="FH18" s="473"/>
      <c r="FI18" s="473"/>
      <c r="FJ18" s="473"/>
      <c r="FK18" s="473"/>
      <c r="FL18" s="473"/>
      <c r="FM18" s="473"/>
      <c r="FN18" s="473"/>
      <c r="FO18" s="473"/>
      <c r="FP18" s="473"/>
      <c r="FQ18" s="473"/>
      <c r="FR18" s="473"/>
      <c r="FS18" s="473"/>
      <c r="FT18" s="473"/>
      <c r="FU18" s="473"/>
      <c r="FV18" s="473"/>
      <c r="FW18" s="473"/>
      <c r="FX18" s="473"/>
      <c r="FY18" s="473"/>
      <c r="FZ18" s="473"/>
      <c r="GA18" s="473"/>
      <c r="GB18" s="473"/>
      <c r="GC18" s="473"/>
      <c r="GD18" s="473"/>
      <c r="GE18" s="473"/>
      <c r="GF18" s="473"/>
      <c r="GG18" s="473"/>
      <c r="GH18" s="473"/>
      <c r="GI18" s="473"/>
      <c r="GJ18" s="473"/>
      <c r="GK18" s="473"/>
      <c r="GL18" s="473"/>
      <c r="GM18" s="473"/>
      <c r="GN18" s="473"/>
      <c r="GO18" s="473"/>
      <c r="GP18" s="473"/>
      <c r="GQ18" s="473"/>
      <c r="GR18" s="473"/>
      <c r="GS18" s="473"/>
      <c r="GT18" s="473"/>
      <c r="GU18" s="473"/>
      <c r="GV18" s="473"/>
      <c r="GW18" s="473"/>
      <c r="GX18" s="473"/>
      <c r="GY18" s="473"/>
      <c r="GZ18" s="473"/>
      <c r="HA18" s="473"/>
      <c r="HB18" s="473"/>
      <c r="HC18" s="473"/>
      <c r="HD18" s="473"/>
      <c r="HE18" s="473"/>
      <c r="HF18" s="473"/>
      <c r="HG18" s="473"/>
      <c r="HH18" s="473"/>
      <c r="HI18" s="473"/>
      <c r="HJ18" s="473"/>
      <c r="HK18" s="473"/>
      <c r="HL18" s="473"/>
      <c r="HM18" s="473"/>
      <c r="HN18" s="473"/>
      <c r="HO18" s="473"/>
      <c r="HP18" s="473"/>
      <c r="HQ18" s="473"/>
      <c r="HR18" s="473"/>
      <c r="HS18" s="473"/>
      <c r="HT18" s="473"/>
      <c r="HU18" s="473"/>
      <c r="HV18" s="473"/>
      <c r="HW18" s="473"/>
      <c r="HX18" s="473"/>
      <c r="HY18" s="473"/>
      <c r="HZ18" s="473"/>
      <c r="IA18" s="473"/>
      <c r="IB18" s="473"/>
      <c r="IC18" s="473"/>
      <c r="ID18" s="473"/>
      <c r="IE18" s="473"/>
      <c r="IF18" s="473"/>
      <c r="IG18" s="473"/>
      <c r="IH18" s="473"/>
      <c r="II18" s="473"/>
      <c r="IJ18" s="473"/>
      <c r="IK18" s="473"/>
      <c r="IL18" s="473"/>
      <c r="IM18" s="473"/>
      <c r="IN18" s="473"/>
      <c r="IO18" s="473"/>
      <c r="IP18" s="473"/>
      <c r="IQ18" s="473"/>
      <c r="IR18" s="473"/>
      <c r="IS18" s="473"/>
      <c r="IT18" s="473"/>
      <c r="IU18" s="473"/>
      <c r="IV18" s="473"/>
    </row>
    <row r="20" spans="1:256" x14ac:dyDescent="0.25">
      <c r="A20" s="17" t="s">
        <v>365</v>
      </c>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473"/>
      <c r="GM20" s="473"/>
      <c r="GN20" s="473"/>
      <c r="GO20" s="473"/>
      <c r="GP20" s="473"/>
      <c r="GQ20" s="473"/>
      <c r="GR20" s="473"/>
      <c r="GS20" s="473"/>
      <c r="GT20" s="473"/>
      <c r="GU20" s="473"/>
      <c r="GV20" s="473"/>
      <c r="GW20" s="473"/>
      <c r="GX20" s="473"/>
      <c r="GY20" s="473"/>
      <c r="GZ20" s="473"/>
      <c r="HA20" s="473"/>
      <c r="HB20" s="473"/>
      <c r="HC20" s="473"/>
      <c r="HD20" s="473"/>
      <c r="HE20" s="473"/>
      <c r="HF20" s="473"/>
      <c r="HG20" s="473"/>
      <c r="HH20" s="473"/>
      <c r="HI20" s="473"/>
      <c r="HJ20" s="473"/>
      <c r="HK20" s="473"/>
      <c r="HL20" s="473"/>
      <c r="HM20" s="473"/>
      <c r="HN20" s="473"/>
      <c r="HO20" s="473"/>
      <c r="HP20" s="473"/>
      <c r="HQ20" s="473"/>
      <c r="HR20" s="473"/>
      <c r="HS20" s="473"/>
      <c r="HT20" s="473"/>
      <c r="HU20" s="473"/>
      <c r="HV20" s="473"/>
      <c r="HW20" s="473"/>
      <c r="HX20" s="473"/>
      <c r="HY20" s="473"/>
      <c r="HZ20" s="473"/>
      <c r="IA20" s="473"/>
      <c r="IB20" s="473"/>
      <c r="IC20" s="473"/>
      <c r="ID20" s="473"/>
      <c r="IE20" s="473"/>
      <c r="IF20" s="473"/>
      <c r="IG20" s="473"/>
      <c r="IH20" s="473"/>
      <c r="II20" s="473"/>
      <c r="IJ20" s="473"/>
      <c r="IK20" s="473"/>
      <c r="IL20" s="473"/>
      <c r="IM20" s="473"/>
      <c r="IN20" s="473"/>
      <c r="IO20" s="473"/>
      <c r="IP20" s="473"/>
      <c r="IQ20" s="473"/>
      <c r="IR20" s="473"/>
      <c r="IS20" s="473"/>
      <c r="IT20" s="473"/>
      <c r="IU20" s="473"/>
      <c r="IV20" s="473"/>
    </row>
    <row r="21" spans="1:256" x14ac:dyDescent="0.25">
      <c r="A21" s="344" t="s">
        <v>378</v>
      </c>
      <c r="B21" s="344"/>
      <c r="C21" s="19"/>
      <c r="D21" s="19"/>
      <c r="E21" s="19"/>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473"/>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73"/>
      <c r="DV21" s="473"/>
      <c r="DW21" s="473"/>
      <c r="DX21" s="473"/>
      <c r="DY21" s="473"/>
      <c r="DZ21" s="473"/>
      <c r="EA21" s="473"/>
      <c r="EB21" s="473"/>
      <c r="EC21" s="473"/>
      <c r="ED21" s="473"/>
      <c r="EE21" s="473"/>
      <c r="EF21" s="473"/>
      <c r="EG21" s="473"/>
      <c r="EH21" s="473"/>
      <c r="EI21" s="473"/>
      <c r="EJ21" s="473"/>
      <c r="EK21" s="473"/>
      <c r="EL21" s="473"/>
      <c r="EM21" s="473"/>
      <c r="EN21" s="473"/>
      <c r="EO21" s="473"/>
      <c r="EP21" s="473"/>
      <c r="EQ21" s="473"/>
      <c r="ER21" s="473"/>
      <c r="ES21" s="473"/>
      <c r="ET21" s="473"/>
      <c r="EU21" s="473"/>
      <c r="EV21" s="473"/>
      <c r="EW21" s="473"/>
      <c r="EX21" s="473"/>
      <c r="EY21" s="473"/>
      <c r="EZ21" s="473"/>
      <c r="FA21" s="473"/>
      <c r="FB21" s="473"/>
      <c r="FC21" s="473"/>
      <c r="FD21" s="473"/>
      <c r="FE21" s="473"/>
      <c r="FF21" s="473"/>
      <c r="FG21" s="473"/>
      <c r="FH21" s="473"/>
      <c r="FI21" s="473"/>
      <c r="FJ21" s="473"/>
      <c r="FK21" s="473"/>
      <c r="FL21" s="473"/>
      <c r="FM21" s="473"/>
      <c r="FN21" s="473"/>
      <c r="FO21" s="473"/>
      <c r="FP21" s="473"/>
      <c r="FQ21" s="473"/>
      <c r="FR21" s="473"/>
      <c r="FS21" s="473"/>
      <c r="FT21" s="473"/>
      <c r="FU21" s="473"/>
      <c r="FV21" s="473"/>
      <c r="FW21" s="473"/>
      <c r="FX21" s="473"/>
      <c r="FY21" s="473"/>
      <c r="FZ21" s="473"/>
      <c r="GA21" s="473"/>
      <c r="GB21" s="473"/>
      <c r="GC21" s="473"/>
      <c r="GD21" s="473"/>
      <c r="GE21" s="473"/>
      <c r="GF21" s="473"/>
      <c r="GG21" s="473"/>
      <c r="GH21" s="473"/>
      <c r="GI21" s="473"/>
      <c r="GJ21" s="473"/>
      <c r="GK21" s="473"/>
      <c r="GL21" s="473"/>
      <c r="GM21" s="473"/>
      <c r="GN21" s="473"/>
      <c r="GO21" s="473"/>
      <c r="GP21" s="473"/>
      <c r="GQ21" s="473"/>
      <c r="GR21" s="473"/>
      <c r="GS21" s="473"/>
      <c r="GT21" s="473"/>
      <c r="GU21" s="473"/>
      <c r="GV21" s="473"/>
      <c r="GW21" s="473"/>
      <c r="GX21" s="473"/>
      <c r="GY21" s="473"/>
      <c r="GZ21" s="473"/>
      <c r="HA21" s="473"/>
      <c r="HB21" s="473"/>
      <c r="HC21" s="473"/>
      <c r="HD21" s="473"/>
      <c r="HE21" s="473"/>
      <c r="HF21" s="473"/>
      <c r="HG21" s="473"/>
      <c r="HH21" s="473"/>
      <c r="HI21" s="473"/>
      <c r="HJ21" s="473"/>
      <c r="HK21" s="473"/>
      <c r="HL21" s="473"/>
      <c r="HM21" s="473"/>
      <c r="HN21" s="473"/>
      <c r="HO21" s="473"/>
      <c r="HP21" s="473"/>
      <c r="HQ21" s="473"/>
      <c r="HR21" s="473"/>
      <c r="HS21" s="473"/>
      <c r="HT21" s="473"/>
      <c r="HU21" s="473"/>
      <c r="HV21" s="473"/>
      <c r="HW21" s="473"/>
      <c r="HX21" s="473"/>
      <c r="HY21" s="473"/>
      <c r="HZ21" s="473"/>
      <c r="IA21" s="473"/>
      <c r="IB21" s="473"/>
      <c r="IC21" s="473"/>
      <c r="ID21" s="473"/>
      <c r="IE21" s="473"/>
      <c r="IF21" s="473"/>
      <c r="IG21" s="473"/>
      <c r="IH21" s="473"/>
      <c r="II21" s="473"/>
      <c r="IJ21" s="473"/>
      <c r="IK21" s="473"/>
      <c r="IL21" s="473"/>
      <c r="IM21" s="473"/>
      <c r="IN21" s="473"/>
      <c r="IO21" s="473"/>
      <c r="IP21" s="473"/>
      <c r="IQ21" s="473"/>
      <c r="IR21" s="473"/>
      <c r="IS21" s="473"/>
      <c r="IT21" s="473"/>
      <c r="IU21" s="473"/>
      <c r="IV21" s="473"/>
    </row>
    <row r="22" spans="1:256" s="344" customFormat="1" ht="18.75" customHeight="1" x14ac:dyDescent="0.2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73"/>
      <c r="DV22" s="473"/>
      <c r="DW22" s="473"/>
      <c r="DX22" s="473"/>
      <c r="DY22" s="473"/>
      <c r="DZ22" s="473"/>
      <c r="EA22" s="473"/>
      <c r="EB22" s="473"/>
      <c r="EC22" s="473"/>
      <c r="ED22" s="473"/>
      <c r="EE22" s="473"/>
      <c r="EF22" s="473"/>
      <c r="EG22" s="473"/>
      <c r="EH22" s="473"/>
      <c r="EI22" s="473"/>
      <c r="EJ22" s="473"/>
      <c r="EK22" s="473"/>
      <c r="EL22" s="473"/>
      <c r="EM22" s="473"/>
      <c r="EN22" s="473"/>
      <c r="EO22" s="473"/>
      <c r="EP22" s="473"/>
      <c r="EQ22" s="473"/>
      <c r="ER22" s="473"/>
      <c r="ES22" s="473"/>
      <c r="ET22" s="473"/>
      <c r="EU22" s="473"/>
      <c r="EV22" s="473"/>
      <c r="EW22" s="473"/>
      <c r="EX22" s="473"/>
      <c r="EY22" s="473"/>
      <c r="EZ22" s="473"/>
      <c r="FA22" s="473"/>
      <c r="FB22" s="473"/>
      <c r="FC22" s="473"/>
      <c r="FD22" s="473"/>
      <c r="FE22" s="473"/>
      <c r="FF22" s="473"/>
      <c r="FG22" s="473"/>
      <c r="FH22" s="473"/>
      <c r="FI22" s="473"/>
      <c r="FJ22" s="473"/>
      <c r="FK22" s="473"/>
      <c r="FL22" s="473"/>
      <c r="FM22" s="473"/>
      <c r="FN22" s="473"/>
      <c r="FO22" s="473"/>
      <c r="FP22" s="473"/>
      <c r="FQ22" s="473"/>
      <c r="FR22" s="473"/>
      <c r="FS22" s="473"/>
      <c r="FT22" s="473"/>
      <c r="FU22" s="473"/>
      <c r="FV22" s="473"/>
      <c r="FW22" s="473"/>
      <c r="FX22" s="473"/>
      <c r="FY22" s="473"/>
      <c r="FZ22" s="473"/>
      <c r="GA22" s="473"/>
      <c r="GB22" s="473"/>
      <c r="GC22" s="473"/>
      <c r="GD22" s="473"/>
      <c r="GE22" s="473"/>
      <c r="GF22" s="473"/>
      <c r="GG22" s="473"/>
      <c r="GH22" s="473"/>
      <c r="GI22" s="473"/>
      <c r="GJ22" s="473"/>
      <c r="GK22" s="473"/>
      <c r="GL22" s="473"/>
      <c r="GM22" s="473"/>
      <c r="GN22" s="473"/>
      <c r="GO22" s="473"/>
      <c r="GP22" s="473"/>
      <c r="GQ22" s="473"/>
      <c r="GR22" s="473"/>
      <c r="GS22" s="473"/>
      <c r="GT22" s="473"/>
      <c r="GU22" s="473"/>
      <c r="GV22" s="473"/>
      <c r="GW22" s="473"/>
      <c r="GX22" s="473"/>
      <c r="GY22" s="473"/>
      <c r="GZ22" s="473"/>
      <c r="HA22" s="473"/>
      <c r="HB22" s="473"/>
      <c r="HC22" s="473"/>
      <c r="HD22" s="473"/>
      <c r="HE22" s="473"/>
      <c r="HF22" s="473"/>
      <c r="HG22" s="473"/>
      <c r="HH22" s="473"/>
      <c r="HI22" s="473"/>
      <c r="HJ22" s="473"/>
      <c r="HK22" s="473"/>
      <c r="HL22" s="473"/>
      <c r="HM22" s="473"/>
      <c r="HN22" s="473"/>
      <c r="HO22" s="473"/>
      <c r="HP22" s="473"/>
      <c r="HQ22" s="473"/>
      <c r="HR22" s="473"/>
      <c r="HS22" s="473"/>
      <c r="HT22" s="473"/>
      <c r="HU22" s="473"/>
      <c r="HV22" s="473"/>
      <c r="HW22" s="473"/>
      <c r="HX22" s="473"/>
      <c r="HY22" s="473"/>
      <c r="HZ22" s="473"/>
      <c r="IA22" s="473"/>
      <c r="IB22" s="473"/>
      <c r="IC22" s="473"/>
      <c r="ID22" s="473"/>
      <c r="IE22" s="473"/>
      <c r="IF22" s="473"/>
      <c r="IG22" s="473"/>
      <c r="IH22" s="473"/>
      <c r="II22" s="473"/>
      <c r="IJ22" s="473"/>
      <c r="IK22" s="473"/>
      <c r="IL22" s="473"/>
      <c r="IM22" s="473"/>
      <c r="IN22" s="473"/>
      <c r="IO22" s="473"/>
      <c r="IP22" s="473"/>
      <c r="IQ22" s="473"/>
      <c r="IR22" s="473"/>
      <c r="IS22" s="473"/>
      <c r="IT22" s="473"/>
      <c r="IU22" s="473"/>
      <c r="IV22" s="473"/>
    </row>
    <row r="23" spans="1:256" s="344" customFormat="1" x14ac:dyDescent="0.25">
      <c r="A23" s="473"/>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473"/>
      <c r="AM23" s="473"/>
      <c r="AN23" s="473"/>
      <c r="AO23" s="473"/>
      <c r="AP23" s="473"/>
      <c r="AQ23" s="473"/>
      <c r="AR23" s="473"/>
      <c r="AS23" s="473"/>
      <c r="AT23" s="473"/>
      <c r="AU23" s="473"/>
      <c r="AV23" s="473"/>
      <c r="AW23" s="473"/>
      <c r="AX23" s="473"/>
      <c r="AY23" s="473"/>
      <c r="AZ23" s="473"/>
      <c r="BA23" s="473"/>
      <c r="BB23" s="473"/>
      <c r="BC23" s="473"/>
      <c r="BD23" s="473"/>
      <c r="BE23" s="473"/>
      <c r="BF23" s="473"/>
      <c r="BG23" s="473"/>
      <c r="BH23" s="473"/>
      <c r="BI23" s="473"/>
      <c r="BJ23" s="473"/>
      <c r="BK23" s="473"/>
      <c r="BL23" s="473"/>
      <c r="BM23" s="473"/>
      <c r="BN23" s="473"/>
      <c r="BO23" s="473"/>
      <c r="BP23" s="473"/>
      <c r="BQ23" s="473"/>
      <c r="BR23" s="473"/>
      <c r="BS23" s="473"/>
      <c r="BT23" s="473"/>
      <c r="BU23" s="473"/>
      <c r="BV23" s="473"/>
      <c r="BW23" s="473"/>
      <c r="BX23" s="473"/>
      <c r="BY23" s="473"/>
      <c r="BZ23" s="473"/>
      <c r="CA23" s="473"/>
      <c r="CB23" s="473"/>
      <c r="CC23" s="473"/>
      <c r="CD23" s="473"/>
      <c r="CE23" s="473"/>
      <c r="CF23" s="473"/>
      <c r="CG23" s="473"/>
      <c r="CH23" s="473"/>
      <c r="CI23" s="473"/>
      <c r="CJ23" s="473"/>
      <c r="CK23" s="473"/>
      <c r="CL23" s="473"/>
      <c r="CM23" s="473"/>
      <c r="CN23" s="473"/>
      <c r="CO23" s="473"/>
      <c r="CP23" s="473"/>
      <c r="CQ23" s="473"/>
      <c r="CR23" s="473"/>
      <c r="CS23" s="473"/>
      <c r="CT23" s="473"/>
      <c r="CU23" s="473"/>
      <c r="CV23" s="473"/>
      <c r="CW23" s="473"/>
      <c r="CX23" s="473"/>
      <c r="CY23" s="473"/>
      <c r="CZ23" s="473"/>
      <c r="DA23" s="473"/>
      <c r="DB23" s="473"/>
      <c r="DC23" s="473"/>
      <c r="DD23" s="473"/>
      <c r="DE23" s="473"/>
      <c r="DF23" s="473"/>
      <c r="DG23" s="473"/>
      <c r="DH23" s="473"/>
      <c r="DI23" s="473"/>
      <c r="DJ23" s="473"/>
      <c r="DK23" s="473"/>
      <c r="DL23" s="473"/>
      <c r="DM23" s="473"/>
      <c r="DN23" s="473"/>
      <c r="DO23" s="473"/>
      <c r="DP23" s="473"/>
      <c r="DQ23" s="473"/>
      <c r="DR23" s="473"/>
      <c r="DS23" s="473"/>
      <c r="DT23" s="473"/>
      <c r="DU23" s="473"/>
      <c r="DV23" s="473"/>
      <c r="DW23" s="473"/>
      <c r="DX23" s="473"/>
      <c r="DY23" s="473"/>
      <c r="DZ23" s="473"/>
      <c r="EA23" s="473"/>
      <c r="EB23" s="473"/>
      <c r="EC23" s="473"/>
      <c r="ED23" s="473"/>
      <c r="EE23" s="473"/>
      <c r="EF23" s="473"/>
      <c r="EG23" s="473"/>
      <c r="EH23" s="473"/>
      <c r="EI23" s="473"/>
      <c r="EJ23" s="473"/>
      <c r="EK23" s="473"/>
      <c r="EL23" s="473"/>
      <c r="EM23" s="473"/>
      <c r="EN23" s="473"/>
      <c r="EO23" s="473"/>
      <c r="EP23" s="473"/>
      <c r="EQ23" s="473"/>
      <c r="ER23" s="473"/>
      <c r="ES23" s="473"/>
      <c r="ET23" s="473"/>
      <c r="EU23" s="473"/>
      <c r="EV23" s="473"/>
      <c r="EW23" s="473"/>
      <c r="EX23" s="473"/>
      <c r="EY23" s="473"/>
      <c r="EZ23" s="473"/>
      <c r="FA23" s="473"/>
      <c r="FB23" s="473"/>
      <c r="FC23" s="473"/>
      <c r="FD23" s="473"/>
      <c r="FE23" s="473"/>
      <c r="FF23" s="473"/>
      <c r="FG23" s="473"/>
      <c r="FH23" s="473"/>
      <c r="FI23" s="473"/>
      <c r="FJ23" s="473"/>
      <c r="FK23" s="473"/>
      <c r="FL23" s="473"/>
      <c r="FM23" s="473"/>
      <c r="FN23" s="473"/>
      <c r="FO23" s="473"/>
      <c r="FP23" s="473"/>
      <c r="FQ23" s="473"/>
      <c r="FR23" s="473"/>
      <c r="FS23" s="473"/>
      <c r="FT23" s="473"/>
      <c r="FU23" s="473"/>
      <c r="FV23" s="473"/>
      <c r="FW23" s="473"/>
      <c r="FX23" s="473"/>
      <c r="FY23" s="473"/>
      <c r="FZ23" s="473"/>
      <c r="GA23" s="473"/>
      <c r="GB23" s="473"/>
      <c r="GC23" s="473"/>
      <c r="GD23" s="473"/>
      <c r="GE23" s="473"/>
      <c r="GF23" s="473"/>
      <c r="GG23" s="473"/>
      <c r="GH23" s="473"/>
      <c r="GI23" s="473"/>
      <c r="GJ23" s="473"/>
      <c r="GK23" s="473"/>
      <c r="GL23" s="473"/>
      <c r="GM23" s="473"/>
      <c r="GN23" s="473"/>
      <c r="GO23" s="473"/>
      <c r="GP23" s="473"/>
      <c r="GQ23" s="473"/>
      <c r="GR23" s="473"/>
      <c r="GS23" s="473"/>
      <c r="GT23" s="473"/>
      <c r="GU23" s="473"/>
      <c r="GV23" s="473"/>
      <c r="GW23" s="473"/>
      <c r="GX23" s="473"/>
      <c r="GY23" s="473"/>
      <c r="GZ23" s="473"/>
      <c r="HA23" s="473"/>
      <c r="HB23" s="473"/>
      <c r="HC23" s="473"/>
      <c r="HD23" s="473"/>
      <c r="HE23" s="473"/>
      <c r="HF23" s="473"/>
      <c r="HG23" s="473"/>
      <c r="HH23" s="473"/>
      <c r="HI23" s="473"/>
      <c r="HJ23" s="473"/>
      <c r="HK23" s="473"/>
      <c r="HL23" s="473"/>
      <c r="HM23" s="473"/>
      <c r="HN23" s="473"/>
      <c r="HO23" s="473"/>
      <c r="HP23" s="473"/>
      <c r="HQ23" s="473"/>
      <c r="HR23" s="473"/>
      <c r="HS23" s="473"/>
      <c r="HT23" s="473"/>
      <c r="HU23" s="473"/>
      <c r="HV23" s="473"/>
      <c r="HW23" s="473"/>
      <c r="HX23" s="473"/>
      <c r="HY23" s="473"/>
      <c r="HZ23" s="473"/>
      <c r="IA23" s="473"/>
      <c r="IB23" s="473"/>
      <c r="IC23" s="473"/>
      <c r="ID23" s="473"/>
      <c r="IE23" s="473"/>
      <c r="IF23" s="473"/>
      <c r="IG23" s="473"/>
      <c r="IH23" s="473"/>
      <c r="II23" s="473"/>
      <c r="IJ23" s="473"/>
      <c r="IK23" s="473"/>
      <c r="IL23" s="473"/>
      <c r="IM23" s="473"/>
      <c r="IN23" s="473"/>
      <c r="IO23" s="473"/>
      <c r="IP23" s="473"/>
      <c r="IQ23" s="473"/>
      <c r="IR23" s="473"/>
      <c r="IS23" s="473"/>
      <c r="IT23" s="473"/>
      <c r="IU23" s="473"/>
      <c r="IV23" s="473"/>
    </row>
    <row r="24" spans="1:256" s="344" customFormat="1" x14ac:dyDescent="0.25">
      <c r="A24" s="473"/>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c r="BP24" s="473"/>
      <c r="BQ24" s="473"/>
      <c r="BR24" s="473"/>
      <c r="BS24" s="473"/>
      <c r="BT24" s="473"/>
      <c r="BU24" s="473"/>
      <c r="BV24" s="473"/>
      <c r="BW24" s="473"/>
      <c r="BX24" s="473"/>
      <c r="BY24" s="473"/>
      <c r="BZ24" s="473"/>
      <c r="CA24" s="473"/>
      <c r="CB24" s="473"/>
      <c r="CC24" s="473"/>
      <c r="CD24" s="473"/>
      <c r="CE24" s="473"/>
      <c r="CF24" s="473"/>
      <c r="CG24" s="473"/>
      <c r="CH24" s="473"/>
      <c r="CI24" s="473"/>
      <c r="CJ24" s="473"/>
      <c r="CK24" s="473"/>
      <c r="CL24" s="473"/>
      <c r="CM24" s="473"/>
      <c r="CN24" s="473"/>
      <c r="CO24" s="473"/>
      <c r="CP24" s="473"/>
      <c r="CQ24" s="473"/>
      <c r="CR24" s="473"/>
      <c r="CS24" s="473"/>
      <c r="CT24" s="473"/>
      <c r="CU24" s="473"/>
      <c r="CV24" s="473"/>
      <c r="CW24" s="473"/>
      <c r="CX24" s="473"/>
      <c r="CY24" s="473"/>
      <c r="CZ24" s="473"/>
      <c r="DA24" s="473"/>
      <c r="DB24" s="473"/>
      <c r="DC24" s="473"/>
      <c r="DD24" s="473"/>
      <c r="DE24" s="473"/>
      <c r="DF24" s="473"/>
      <c r="DG24" s="473"/>
      <c r="DH24" s="473"/>
      <c r="DI24" s="473"/>
      <c r="DJ24" s="473"/>
      <c r="DK24" s="473"/>
      <c r="DL24" s="473"/>
      <c r="DM24" s="473"/>
      <c r="DN24" s="473"/>
      <c r="DO24" s="473"/>
      <c r="DP24" s="473"/>
      <c r="DQ24" s="473"/>
      <c r="DR24" s="473"/>
      <c r="DS24" s="473"/>
      <c r="DT24" s="473"/>
      <c r="DU24" s="473"/>
      <c r="DV24" s="473"/>
      <c r="DW24" s="473"/>
      <c r="DX24" s="473"/>
      <c r="DY24" s="473"/>
      <c r="DZ24" s="473"/>
      <c r="EA24" s="473"/>
      <c r="EB24" s="473"/>
      <c r="EC24" s="473"/>
      <c r="ED24" s="473"/>
      <c r="EE24" s="473"/>
      <c r="EF24" s="473"/>
      <c r="EG24" s="473"/>
      <c r="EH24" s="473"/>
      <c r="EI24" s="473"/>
      <c r="EJ24" s="473"/>
      <c r="EK24" s="473"/>
      <c r="EL24" s="473"/>
      <c r="EM24" s="473"/>
      <c r="EN24" s="473"/>
      <c r="EO24" s="473"/>
      <c r="EP24" s="473"/>
      <c r="EQ24" s="473"/>
      <c r="ER24" s="473"/>
      <c r="ES24" s="473"/>
      <c r="ET24" s="473"/>
      <c r="EU24" s="473"/>
      <c r="EV24" s="473"/>
      <c r="EW24" s="473"/>
      <c r="EX24" s="473"/>
      <c r="EY24" s="473"/>
      <c r="EZ24" s="473"/>
      <c r="FA24" s="473"/>
      <c r="FB24" s="473"/>
      <c r="FC24" s="473"/>
      <c r="FD24" s="473"/>
      <c r="FE24" s="473"/>
      <c r="FF24" s="473"/>
      <c r="FG24" s="473"/>
      <c r="FH24" s="473"/>
      <c r="FI24" s="473"/>
      <c r="FJ24" s="473"/>
      <c r="FK24" s="473"/>
      <c r="FL24" s="473"/>
      <c r="FM24" s="473"/>
      <c r="FN24" s="473"/>
      <c r="FO24" s="473"/>
      <c r="FP24" s="473"/>
      <c r="FQ24" s="473"/>
      <c r="FR24" s="473"/>
      <c r="FS24" s="473"/>
      <c r="FT24" s="473"/>
      <c r="FU24" s="473"/>
      <c r="FV24" s="473"/>
      <c r="FW24" s="473"/>
      <c r="FX24" s="473"/>
      <c r="FY24" s="473"/>
      <c r="FZ24" s="473"/>
      <c r="GA24" s="473"/>
      <c r="GB24" s="473"/>
      <c r="GC24" s="473"/>
      <c r="GD24" s="473"/>
      <c r="GE24" s="473"/>
      <c r="GF24" s="473"/>
      <c r="GG24" s="473"/>
      <c r="GH24" s="473"/>
      <c r="GI24" s="473"/>
      <c r="GJ24" s="473"/>
      <c r="GK24" s="473"/>
      <c r="GL24" s="473"/>
      <c r="GM24" s="473"/>
      <c r="GN24" s="473"/>
      <c r="GO24" s="473"/>
      <c r="GP24" s="473"/>
      <c r="GQ24" s="473"/>
      <c r="GR24" s="473"/>
      <c r="GS24" s="473"/>
      <c r="GT24" s="473"/>
      <c r="GU24" s="473"/>
      <c r="GV24" s="473"/>
      <c r="GW24" s="473"/>
      <c r="GX24" s="473"/>
      <c r="GY24" s="473"/>
      <c r="GZ24" s="473"/>
      <c r="HA24" s="473"/>
      <c r="HB24" s="473"/>
      <c r="HC24" s="473"/>
      <c r="HD24" s="473"/>
      <c r="HE24" s="473"/>
      <c r="HF24" s="473"/>
      <c r="HG24" s="473"/>
      <c r="HH24" s="473"/>
      <c r="HI24" s="473"/>
      <c r="HJ24" s="473"/>
      <c r="HK24" s="473"/>
      <c r="HL24" s="473"/>
      <c r="HM24" s="473"/>
      <c r="HN24" s="473"/>
      <c r="HO24" s="473"/>
      <c r="HP24" s="473"/>
      <c r="HQ24" s="473"/>
      <c r="HR24" s="473"/>
      <c r="HS24" s="473"/>
      <c r="HT24" s="473"/>
      <c r="HU24" s="473"/>
      <c r="HV24" s="473"/>
      <c r="HW24" s="473"/>
      <c r="HX24" s="473"/>
      <c r="HY24" s="473"/>
      <c r="HZ24" s="473"/>
      <c r="IA24" s="473"/>
      <c r="IB24" s="473"/>
      <c r="IC24" s="473"/>
      <c r="ID24" s="473"/>
      <c r="IE24" s="473"/>
      <c r="IF24" s="473"/>
      <c r="IG24" s="473"/>
      <c r="IH24" s="473"/>
      <c r="II24" s="473"/>
      <c r="IJ24" s="473"/>
      <c r="IK24" s="473"/>
      <c r="IL24" s="473"/>
      <c r="IM24" s="473"/>
      <c r="IN24" s="473"/>
      <c r="IO24" s="473"/>
      <c r="IP24" s="473"/>
      <c r="IQ24" s="473"/>
      <c r="IR24" s="473"/>
      <c r="IS24" s="473"/>
      <c r="IT24" s="473"/>
      <c r="IU24" s="473"/>
      <c r="IV24" s="473"/>
    </row>
    <row r="25" spans="1:256" s="344" customFormat="1" x14ac:dyDescent="0.25">
      <c r="A25" s="473"/>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3"/>
      <c r="CE25" s="473"/>
      <c r="CF25" s="473"/>
      <c r="CG25" s="473"/>
      <c r="CH25" s="473"/>
      <c r="CI25" s="473"/>
      <c r="CJ25" s="473"/>
      <c r="CK25" s="473"/>
      <c r="CL25" s="473"/>
      <c r="CM25" s="473"/>
      <c r="CN25" s="473"/>
      <c r="CO25" s="473"/>
      <c r="CP25" s="473"/>
      <c r="CQ25" s="473"/>
      <c r="CR25" s="473"/>
      <c r="CS25" s="473"/>
      <c r="CT25" s="473"/>
      <c r="CU25" s="473"/>
      <c r="CV25" s="473"/>
      <c r="CW25" s="473"/>
      <c r="CX25" s="473"/>
      <c r="CY25" s="473"/>
      <c r="CZ25" s="473"/>
      <c r="DA25" s="473"/>
      <c r="DB25" s="473"/>
      <c r="DC25" s="473"/>
      <c r="DD25" s="473"/>
      <c r="DE25" s="473"/>
      <c r="DF25" s="473"/>
      <c r="DG25" s="473"/>
      <c r="DH25" s="473"/>
      <c r="DI25" s="473"/>
      <c r="DJ25" s="473"/>
      <c r="DK25" s="473"/>
      <c r="DL25" s="473"/>
      <c r="DM25" s="473"/>
      <c r="DN25" s="473"/>
      <c r="DO25" s="473"/>
      <c r="DP25" s="473"/>
      <c r="DQ25" s="473"/>
      <c r="DR25" s="473"/>
      <c r="DS25" s="473"/>
      <c r="DT25" s="473"/>
      <c r="DU25" s="473"/>
      <c r="DV25" s="473"/>
      <c r="DW25" s="473"/>
      <c r="DX25" s="473"/>
      <c r="DY25" s="473"/>
      <c r="DZ25" s="473"/>
      <c r="EA25" s="473"/>
      <c r="EB25" s="473"/>
      <c r="EC25" s="473"/>
      <c r="ED25" s="473"/>
      <c r="EE25" s="473"/>
      <c r="EF25" s="473"/>
      <c r="EG25" s="473"/>
      <c r="EH25" s="473"/>
      <c r="EI25" s="473"/>
      <c r="EJ25" s="473"/>
      <c r="EK25" s="473"/>
      <c r="EL25" s="473"/>
      <c r="EM25" s="473"/>
      <c r="EN25" s="473"/>
      <c r="EO25" s="473"/>
      <c r="EP25" s="473"/>
      <c r="EQ25" s="473"/>
      <c r="ER25" s="473"/>
      <c r="ES25" s="473"/>
      <c r="ET25" s="473"/>
      <c r="EU25" s="473"/>
      <c r="EV25" s="473"/>
      <c r="EW25" s="473"/>
      <c r="EX25" s="473"/>
      <c r="EY25" s="473"/>
      <c r="EZ25" s="473"/>
      <c r="FA25" s="473"/>
      <c r="FB25" s="473"/>
      <c r="FC25" s="473"/>
      <c r="FD25" s="473"/>
      <c r="FE25" s="473"/>
      <c r="FF25" s="473"/>
      <c r="FG25" s="473"/>
      <c r="FH25" s="473"/>
      <c r="FI25" s="473"/>
      <c r="FJ25" s="473"/>
      <c r="FK25" s="473"/>
      <c r="FL25" s="473"/>
      <c r="FM25" s="473"/>
      <c r="FN25" s="473"/>
      <c r="FO25" s="473"/>
      <c r="FP25" s="473"/>
      <c r="FQ25" s="473"/>
      <c r="FR25" s="473"/>
      <c r="FS25" s="473"/>
      <c r="FT25" s="473"/>
      <c r="FU25" s="473"/>
      <c r="FV25" s="473"/>
      <c r="FW25" s="473"/>
      <c r="FX25" s="473"/>
      <c r="FY25" s="473"/>
      <c r="FZ25" s="473"/>
      <c r="GA25" s="473"/>
      <c r="GB25" s="473"/>
      <c r="GC25" s="473"/>
      <c r="GD25" s="473"/>
      <c r="GE25" s="473"/>
      <c r="GF25" s="473"/>
      <c r="GG25" s="473"/>
      <c r="GH25" s="473"/>
      <c r="GI25" s="473"/>
      <c r="GJ25" s="473"/>
      <c r="GK25" s="473"/>
      <c r="GL25" s="473"/>
      <c r="GM25" s="473"/>
      <c r="GN25" s="473"/>
      <c r="GO25" s="473"/>
      <c r="GP25" s="473"/>
      <c r="GQ25" s="473"/>
      <c r="GR25" s="473"/>
      <c r="GS25" s="473"/>
      <c r="GT25" s="473"/>
      <c r="GU25" s="473"/>
      <c r="GV25" s="473"/>
      <c r="GW25" s="473"/>
      <c r="GX25" s="473"/>
      <c r="GY25" s="473"/>
      <c r="GZ25" s="473"/>
      <c r="HA25" s="473"/>
      <c r="HB25" s="473"/>
      <c r="HC25" s="473"/>
      <c r="HD25" s="473"/>
      <c r="HE25" s="473"/>
      <c r="HF25" s="473"/>
      <c r="HG25" s="473"/>
      <c r="HH25" s="473"/>
      <c r="HI25" s="473"/>
      <c r="HJ25" s="473"/>
      <c r="HK25" s="473"/>
      <c r="HL25" s="473"/>
      <c r="HM25" s="473"/>
      <c r="HN25" s="473"/>
      <c r="HO25" s="473"/>
      <c r="HP25" s="473"/>
      <c r="HQ25" s="473"/>
      <c r="HR25" s="473"/>
      <c r="HS25" s="473"/>
      <c r="HT25" s="473"/>
      <c r="HU25" s="473"/>
      <c r="HV25" s="473"/>
      <c r="HW25" s="473"/>
      <c r="HX25" s="473"/>
      <c r="HY25" s="473"/>
      <c r="HZ25" s="473"/>
      <c r="IA25" s="473"/>
      <c r="IB25" s="473"/>
      <c r="IC25" s="473"/>
      <c r="ID25" s="473"/>
      <c r="IE25" s="473"/>
      <c r="IF25" s="473"/>
      <c r="IG25" s="473"/>
      <c r="IH25" s="473"/>
      <c r="II25" s="473"/>
      <c r="IJ25" s="473"/>
      <c r="IK25" s="473"/>
      <c r="IL25" s="473"/>
      <c r="IM25" s="473"/>
      <c r="IN25" s="473"/>
      <c r="IO25" s="473"/>
      <c r="IP25" s="473"/>
      <c r="IQ25" s="473"/>
      <c r="IR25" s="473"/>
      <c r="IS25" s="473"/>
      <c r="IT25" s="473"/>
      <c r="IU25" s="473"/>
      <c r="IV25" s="473"/>
    </row>
    <row r="30" spans="1:256" x14ac:dyDescent="0.25">
      <c r="A30" s="473"/>
      <c r="B30" s="473"/>
      <c r="C30" s="362" t="s">
        <v>367</v>
      </c>
      <c r="D30" s="472"/>
      <c r="E30" s="472"/>
      <c r="F30" s="472" t="s">
        <v>368</v>
      </c>
      <c r="G30" s="472" t="s">
        <v>369</v>
      </c>
      <c r="H30" s="472" t="s">
        <v>370</v>
      </c>
      <c r="I30" s="472" t="s">
        <v>371</v>
      </c>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3"/>
      <c r="AZ30" s="473"/>
      <c r="BA30" s="473"/>
      <c r="BB30" s="473"/>
      <c r="BC30" s="473"/>
      <c r="BD30" s="473"/>
      <c r="BE30" s="473"/>
      <c r="BF30" s="473"/>
      <c r="BG30" s="473"/>
      <c r="BH30" s="473"/>
      <c r="BI30" s="473"/>
      <c r="BJ30" s="473"/>
      <c r="BK30" s="473"/>
      <c r="BL30" s="473"/>
      <c r="BM30" s="473"/>
      <c r="BN30" s="473"/>
      <c r="BO30" s="473"/>
      <c r="BP30" s="473"/>
      <c r="BQ30" s="473"/>
      <c r="BR30" s="473"/>
      <c r="BS30" s="473"/>
      <c r="BT30" s="473"/>
      <c r="BU30" s="473"/>
      <c r="BV30" s="473"/>
      <c r="BW30" s="473"/>
      <c r="BX30" s="473"/>
      <c r="BY30" s="473"/>
      <c r="BZ30" s="473"/>
      <c r="CA30" s="473"/>
      <c r="CB30" s="473"/>
      <c r="CC30" s="473"/>
      <c r="CD30" s="473"/>
      <c r="CE30" s="473"/>
      <c r="CF30" s="473"/>
      <c r="CG30" s="473"/>
      <c r="CH30" s="473"/>
      <c r="CI30" s="473"/>
      <c r="CJ30" s="473"/>
      <c r="CK30" s="473"/>
      <c r="CL30" s="473"/>
      <c r="CM30" s="473"/>
      <c r="CN30" s="473"/>
      <c r="CO30" s="473"/>
      <c r="CP30" s="473"/>
      <c r="CQ30" s="473"/>
      <c r="CR30" s="473"/>
      <c r="CS30" s="473"/>
      <c r="CT30" s="473"/>
      <c r="CU30" s="473"/>
      <c r="CV30" s="473"/>
      <c r="CW30" s="473"/>
      <c r="CX30" s="473"/>
      <c r="CY30" s="473"/>
      <c r="CZ30" s="473"/>
      <c r="DA30" s="473"/>
      <c r="DB30" s="473"/>
      <c r="DC30" s="473"/>
      <c r="DD30" s="473"/>
      <c r="DE30" s="473"/>
      <c r="DF30" s="473"/>
      <c r="DG30" s="473"/>
      <c r="DH30" s="473"/>
      <c r="DI30" s="473"/>
      <c r="DJ30" s="473"/>
      <c r="DK30" s="473"/>
      <c r="DL30" s="473"/>
      <c r="DM30" s="473"/>
      <c r="DN30" s="473"/>
      <c r="DO30" s="473"/>
      <c r="DP30" s="473"/>
      <c r="DQ30" s="473"/>
      <c r="DR30" s="473"/>
      <c r="DS30" s="473"/>
      <c r="DT30" s="473"/>
      <c r="DU30" s="473"/>
      <c r="DV30" s="473"/>
      <c r="DW30" s="473"/>
      <c r="DX30" s="473"/>
      <c r="DY30" s="473"/>
      <c r="DZ30" s="473"/>
      <c r="EA30" s="473"/>
      <c r="EB30" s="473"/>
      <c r="EC30" s="473"/>
      <c r="ED30" s="473"/>
      <c r="EE30" s="473"/>
      <c r="EF30" s="473"/>
      <c r="EG30" s="473"/>
      <c r="EH30" s="473"/>
      <c r="EI30" s="473"/>
      <c r="EJ30" s="473"/>
      <c r="EK30" s="473"/>
      <c r="EL30" s="473"/>
      <c r="EM30" s="473"/>
      <c r="EN30" s="473"/>
      <c r="EO30" s="473"/>
      <c r="EP30" s="473"/>
      <c r="EQ30" s="473"/>
      <c r="ER30" s="473"/>
      <c r="ES30" s="473"/>
      <c r="ET30" s="473"/>
      <c r="EU30" s="473"/>
      <c r="EV30" s="473"/>
      <c r="EW30" s="473"/>
      <c r="EX30" s="473"/>
      <c r="EY30" s="473"/>
      <c r="EZ30" s="473"/>
      <c r="FA30" s="473"/>
      <c r="FB30" s="473"/>
      <c r="FC30" s="473"/>
      <c r="FD30" s="473"/>
      <c r="FE30" s="473"/>
      <c r="FF30" s="473"/>
      <c r="FG30" s="473"/>
      <c r="FH30" s="473"/>
      <c r="FI30" s="473"/>
      <c r="FJ30" s="473"/>
      <c r="FK30" s="473"/>
      <c r="FL30" s="473"/>
      <c r="FM30" s="473"/>
      <c r="FN30" s="473"/>
      <c r="FO30" s="473"/>
      <c r="FP30" s="473"/>
      <c r="FQ30" s="473"/>
      <c r="FR30" s="473"/>
      <c r="FS30" s="473"/>
      <c r="FT30" s="473"/>
      <c r="FU30" s="473"/>
      <c r="FV30" s="473"/>
      <c r="FW30" s="473"/>
      <c r="FX30" s="473"/>
      <c r="FY30" s="473"/>
      <c r="FZ30" s="473"/>
      <c r="GA30" s="473"/>
      <c r="GB30" s="473"/>
      <c r="GC30" s="473"/>
      <c r="GD30" s="473"/>
      <c r="GE30" s="473"/>
      <c r="GF30" s="473"/>
      <c r="GG30" s="473"/>
      <c r="GH30" s="473"/>
      <c r="GI30" s="473"/>
      <c r="GJ30" s="473"/>
      <c r="GK30" s="473"/>
      <c r="GL30" s="473"/>
      <c r="GM30" s="473"/>
      <c r="GN30" s="473"/>
      <c r="GO30" s="473"/>
      <c r="GP30" s="473"/>
      <c r="GQ30" s="473"/>
      <c r="GR30" s="473"/>
      <c r="GS30" s="473"/>
      <c r="GT30" s="473"/>
      <c r="GU30" s="473"/>
      <c r="GV30" s="473"/>
      <c r="GW30" s="473"/>
      <c r="GX30" s="473"/>
      <c r="GY30" s="473"/>
      <c r="GZ30" s="473"/>
      <c r="HA30" s="473"/>
      <c r="HB30" s="473"/>
      <c r="HC30" s="473"/>
      <c r="HD30" s="473"/>
      <c r="HE30" s="473"/>
      <c r="HF30" s="473"/>
      <c r="HG30" s="473"/>
      <c r="HH30" s="473"/>
      <c r="HI30" s="473"/>
      <c r="HJ30" s="473"/>
      <c r="HK30" s="473"/>
      <c r="HL30" s="473"/>
      <c r="HM30" s="473"/>
      <c r="HN30" s="473"/>
      <c r="HO30" s="473"/>
      <c r="HP30" s="473"/>
      <c r="HQ30" s="473"/>
      <c r="HR30" s="473"/>
      <c r="HS30" s="473"/>
      <c r="HT30" s="473"/>
      <c r="HU30" s="473"/>
      <c r="HV30" s="473"/>
      <c r="HW30" s="473"/>
      <c r="HX30" s="473"/>
      <c r="HY30" s="473"/>
      <c r="HZ30" s="473"/>
      <c r="IA30" s="473"/>
      <c r="IB30" s="473"/>
      <c r="IC30" s="473"/>
      <c r="ID30" s="473"/>
      <c r="IE30" s="473"/>
      <c r="IF30" s="473"/>
      <c r="IG30" s="473"/>
      <c r="IH30" s="473"/>
      <c r="II30" s="473"/>
      <c r="IJ30" s="473"/>
      <c r="IK30" s="473"/>
      <c r="IL30" s="473"/>
      <c r="IM30" s="473"/>
      <c r="IN30" s="473"/>
      <c r="IO30" s="473"/>
      <c r="IP30" s="473"/>
      <c r="IQ30" s="473"/>
      <c r="IR30" s="473"/>
      <c r="IS30" s="473"/>
      <c r="IT30" s="473"/>
      <c r="IU30" s="473"/>
      <c r="IV30" s="473"/>
    </row>
    <row r="31" spans="1:256" x14ac:dyDescent="0.25">
      <c r="A31" s="473"/>
      <c r="B31" s="473"/>
      <c r="C31" s="592"/>
      <c r="D31" s="592"/>
      <c r="E31" s="472"/>
      <c r="F31" s="597"/>
      <c r="G31" s="597"/>
      <c r="H31" s="598"/>
      <c r="I31" s="598"/>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473"/>
      <c r="CO31" s="473"/>
      <c r="CP31" s="473"/>
      <c r="CQ31" s="473"/>
      <c r="CR31" s="473"/>
      <c r="CS31" s="473"/>
      <c r="CT31" s="473"/>
      <c r="CU31" s="473"/>
      <c r="CV31" s="473"/>
      <c r="CW31" s="473"/>
      <c r="CX31" s="473"/>
      <c r="CY31" s="473"/>
      <c r="CZ31" s="473"/>
      <c r="DA31" s="473"/>
      <c r="DB31" s="473"/>
      <c r="DC31" s="473"/>
      <c r="DD31" s="473"/>
      <c r="DE31" s="473"/>
      <c r="DF31" s="473"/>
      <c r="DG31" s="473"/>
      <c r="DH31" s="473"/>
      <c r="DI31" s="473"/>
      <c r="DJ31" s="473"/>
      <c r="DK31" s="473"/>
      <c r="DL31" s="473"/>
      <c r="DM31" s="473"/>
      <c r="DN31" s="473"/>
      <c r="DO31" s="473"/>
      <c r="DP31" s="473"/>
      <c r="DQ31" s="473"/>
      <c r="DR31" s="473"/>
      <c r="DS31" s="473"/>
      <c r="DT31" s="473"/>
      <c r="DU31" s="473"/>
      <c r="DV31" s="473"/>
      <c r="DW31" s="473"/>
      <c r="DX31" s="473"/>
      <c r="DY31" s="473"/>
      <c r="DZ31" s="473"/>
      <c r="EA31" s="473"/>
      <c r="EB31" s="473"/>
      <c r="EC31" s="473"/>
      <c r="ED31" s="473"/>
      <c r="EE31" s="473"/>
      <c r="EF31" s="473"/>
      <c r="EG31" s="473"/>
      <c r="EH31" s="473"/>
      <c r="EI31" s="473"/>
      <c r="EJ31" s="473"/>
      <c r="EK31" s="473"/>
      <c r="EL31" s="473"/>
      <c r="EM31" s="473"/>
      <c r="EN31" s="473"/>
      <c r="EO31" s="473"/>
      <c r="EP31" s="473"/>
      <c r="EQ31" s="473"/>
      <c r="ER31" s="473"/>
      <c r="ES31" s="473"/>
      <c r="ET31" s="473"/>
      <c r="EU31" s="473"/>
      <c r="EV31" s="473"/>
      <c r="EW31" s="473"/>
      <c r="EX31" s="473"/>
      <c r="EY31" s="473"/>
      <c r="EZ31" s="473"/>
      <c r="FA31" s="473"/>
      <c r="FB31" s="473"/>
      <c r="FC31" s="473"/>
      <c r="FD31" s="473"/>
      <c r="FE31" s="473"/>
      <c r="FF31" s="473"/>
      <c r="FG31" s="473"/>
      <c r="FH31" s="473"/>
      <c r="FI31" s="473"/>
      <c r="FJ31" s="473"/>
      <c r="FK31" s="473"/>
      <c r="FL31" s="473"/>
      <c r="FM31" s="473"/>
      <c r="FN31" s="473"/>
      <c r="FO31" s="473"/>
      <c r="FP31" s="473"/>
      <c r="FQ31" s="473"/>
      <c r="FR31" s="473"/>
      <c r="FS31" s="473"/>
      <c r="FT31" s="473"/>
      <c r="FU31" s="473"/>
      <c r="FV31" s="473"/>
      <c r="FW31" s="473"/>
      <c r="FX31" s="473"/>
      <c r="FY31" s="473"/>
      <c r="FZ31" s="473"/>
      <c r="GA31" s="473"/>
      <c r="GB31" s="473"/>
      <c r="GC31" s="473"/>
      <c r="GD31" s="473"/>
      <c r="GE31" s="473"/>
      <c r="GF31" s="473"/>
      <c r="GG31" s="473"/>
      <c r="GH31" s="473"/>
      <c r="GI31" s="473"/>
      <c r="GJ31" s="473"/>
      <c r="GK31" s="473"/>
      <c r="GL31" s="473"/>
      <c r="GM31" s="473"/>
      <c r="GN31" s="473"/>
      <c r="GO31" s="473"/>
      <c r="GP31" s="473"/>
      <c r="GQ31" s="473"/>
      <c r="GR31" s="473"/>
      <c r="GS31" s="473"/>
      <c r="GT31" s="473"/>
      <c r="GU31" s="473"/>
      <c r="GV31" s="473"/>
      <c r="GW31" s="473"/>
      <c r="GX31" s="473"/>
      <c r="GY31" s="473"/>
      <c r="GZ31" s="473"/>
      <c r="HA31" s="473"/>
      <c r="HB31" s="473"/>
      <c r="HC31" s="473"/>
      <c r="HD31" s="473"/>
      <c r="HE31" s="473"/>
      <c r="HF31" s="473"/>
      <c r="HG31" s="473"/>
      <c r="HH31" s="473"/>
      <c r="HI31" s="473"/>
      <c r="HJ31" s="473"/>
      <c r="HK31" s="473"/>
      <c r="HL31" s="473"/>
      <c r="HM31" s="473"/>
      <c r="HN31" s="473"/>
      <c r="HO31" s="473"/>
      <c r="HP31" s="473"/>
      <c r="HQ31" s="473"/>
      <c r="HR31" s="473"/>
      <c r="HS31" s="473"/>
      <c r="HT31" s="473"/>
      <c r="HU31" s="473"/>
      <c r="HV31" s="473"/>
      <c r="HW31" s="473"/>
      <c r="HX31" s="473"/>
      <c r="HY31" s="473"/>
      <c r="HZ31" s="473"/>
      <c r="IA31" s="473"/>
      <c r="IB31" s="473"/>
      <c r="IC31" s="473"/>
      <c r="ID31" s="473"/>
      <c r="IE31" s="473"/>
      <c r="IF31" s="473"/>
      <c r="IG31" s="473"/>
      <c r="IH31" s="473"/>
      <c r="II31" s="473"/>
      <c r="IJ31" s="473"/>
      <c r="IK31" s="473"/>
      <c r="IL31" s="473"/>
      <c r="IM31" s="473"/>
      <c r="IN31" s="473"/>
      <c r="IO31" s="473"/>
      <c r="IP31" s="473"/>
      <c r="IQ31" s="473"/>
      <c r="IR31" s="473"/>
      <c r="IS31" s="473"/>
      <c r="IT31" s="473"/>
      <c r="IU31" s="473"/>
      <c r="IV31" s="473"/>
    </row>
    <row r="32" spans="1:256" ht="79.2" x14ac:dyDescent="0.25">
      <c r="A32" s="473"/>
      <c r="B32" s="473"/>
      <c r="C32" s="592" t="s">
        <v>379</v>
      </c>
      <c r="D32" s="592"/>
      <c r="E32" s="472"/>
      <c r="F32" s="593">
        <f>'Market Consistent Balance Sheet'!D11</f>
        <v>0</v>
      </c>
      <c r="G32" s="593">
        <f>'Market Consistent Balance Sheet'!E11</f>
        <v>0</v>
      </c>
      <c r="H32" s="593">
        <f>'Market Consistent Balance Sheet'!K11</f>
        <v>0</v>
      </c>
      <c r="I32" s="593">
        <f>'Market Consistent Balance Sheet'!M11</f>
        <v>0</v>
      </c>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473"/>
      <c r="CO32" s="473"/>
      <c r="CP32" s="473"/>
      <c r="CQ32" s="473"/>
      <c r="CR32" s="473"/>
      <c r="CS32" s="473"/>
      <c r="CT32" s="473"/>
      <c r="CU32" s="473"/>
      <c r="CV32" s="473"/>
      <c r="CW32" s="473"/>
      <c r="CX32" s="473"/>
      <c r="CY32" s="473"/>
      <c r="CZ32" s="473"/>
      <c r="DA32" s="473"/>
      <c r="DB32" s="473"/>
      <c r="DC32" s="473"/>
      <c r="DD32" s="473"/>
      <c r="DE32" s="473"/>
      <c r="DF32" s="473"/>
      <c r="DG32" s="473"/>
      <c r="DH32" s="473"/>
      <c r="DI32" s="473"/>
      <c r="DJ32" s="473"/>
      <c r="DK32" s="473"/>
      <c r="DL32" s="473"/>
      <c r="DM32" s="473"/>
      <c r="DN32" s="473"/>
      <c r="DO32" s="473"/>
      <c r="DP32" s="473"/>
      <c r="DQ32" s="473"/>
      <c r="DR32" s="473"/>
      <c r="DS32" s="473"/>
      <c r="DT32" s="473"/>
      <c r="DU32" s="473"/>
      <c r="DV32" s="473"/>
      <c r="DW32" s="473"/>
      <c r="DX32" s="473"/>
      <c r="DY32" s="473"/>
      <c r="DZ32" s="473"/>
      <c r="EA32" s="473"/>
      <c r="EB32" s="473"/>
      <c r="EC32" s="473"/>
      <c r="ED32" s="473"/>
      <c r="EE32" s="473"/>
      <c r="EF32" s="473"/>
      <c r="EG32" s="473"/>
      <c r="EH32" s="473"/>
      <c r="EI32" s="473"/>
      <c r="EJ32" s="473"/>
      <c r="EK32" s="473"/>
      <c r="EL32" s="473"/>
      <c r="EM32" s="473"/>
      <c r="EN32" s="473"/>
      <c r="EO32" s="473"/>
      <c r="EP32" s="473"/>
      <c r="EQ32" s="473"/>
      <c r="ER32" s="473"/>
      <c r="ES32" s="473"/>
      <c r="ET32" s="473"/>
      <c r="EU32" s="473"/>
      <c r="EV32" s="473"/>
      <c r="EW32" s="473"/>
      <c r="EX32" s="473"/>
      <c r="EY32" s="473"/>
      <c r="EZ32" s="473"/>
      <c r="FA32" s="473"/>
      <c r="FB32" s="473"/>
      <c r="FC32" s="473"/>
      <c r="FD32" s="473"/>
      <c r="FE32" s="473"/>
      <c r="FF32" s="473"/>
      <c r="FG32" s="473"/>
      <c r="FH32" s="473"/>
      <c r="FI32" s="473"/>
      <c r="FJ32" s="473"/>
      <c r="FK32" s="473"/>
      <c r="FL32" s="473"/>
      <c r="FM32" s="473"/>
      <c r="FN32" s="473"/>
      <c r="FO32" s="473"/>
      <c r="FP32" s="473"/>
      <c r="FQ32" s="473"/>
      <c r="FR32" s="473"/>
      <c r="FS32" s="473"/>
      <c r="FT32" s="473"/>
      <c r="FU32" s="473"/>
      <c r="FV32" s="473"/>
      <c r="FW32" s="473"/>
      <c r="FX32" s="473"/>
      <c r="FY32" s="473"/>
      <c r="FZ32" s="473"/>
      <c r="GA32" s="473"/>
      <c r="GB32" s="473"/>
      <c r="GC32" s="473"/>
      <c r="GD32" s="473"/>
      <c r="GE32" s="473"/>
      <c r="GF32" s="473"/>
      <c r="GG32" s="473"/>
      <c r="GH32" s="473"/>
      <c r="GI32" s="473"/>
      <c r="GJ32" s="473"/>
      <c r="GK32" s="473"/>
      <c r="GL32" s="473"/>
      <c r="GM32" s="473"/>
      <c r="GN32" s="473"/>
      <c r="GO32" s="473"/>
      <c r="GP32" s="473"/>
      <c r="GQ32" s="473"/>
      <c r="GR32" s="473"/>
      <c r="GS32" s="473"/>
      <c r="GT32" s="473"/>
      <c r="GU32" s="473"/>
      <c r="GV32" s="473"/>
      <c r="GW32" s="473"/>
      <c r="GX32" s="473"/>
      <c r="GY32" s="473"/>
      <c r="GZ32" s="473"/>
      <c r="HA32" s="473"/>
      <c r="HB32" s="473"/>
      <c r="HC32" s="473"/>
      <c r="HD32" s="473"/>
      <c r="HE32" s="473"/>
      <c r="HF32" s="473"/>
      <c r="HG32" s="473"/>
      <c r="HH32" s="473"/>
      <c r="HI32" s="473"/>
      <c r="HJ32" s="473"/>
      <c r="HK32" s="473"/>
      <c r="HL32" s="473"/>
      <c r="HM32" s="473"/>
      <c r="HN32" s="473"/>
      <c r="HO32" s="473"/>
      <c r="HP32" s="473"/>
      <c r="HQ32" s="473"/>
      <c r="HR32" s="473"/>
      <c r="HS32" s="473"/>
      <c r="HT32" s="473"/>
      <c r="HU32" s="473"/>
      <c r="HV32" s="473"/>
      <c r="HW32" s="473"/>
      <c r="HX32" s="473"/>
      <c r="HY32" s="473"/>
      <c r="HZ32" s="473"/>
      <c r="IA32" s="473"/>
      <c r="IB32" s="473"/>
      <c r="IC32" s="473"/>
      <c r="ID32" s="473"/>
      <c r="IE32" s="473"/>
      <c r="IF32" s="473"/>
      <c r="IG32" s="473"/>
      <c r="IH32" s="473"/>
      <c r="II32" s="473"/>
      <c r="IJ32" s="473"/>
      <c r="IK32" s="473"/>
      <c r="IL32" s="473"/>
      <c r="IM32" s="473"/>
      <c r="IN32" s="473"/>
      <c r="IO32" s="473"/>
      <c r="IP32" s="473"/>
      <c r="IQ32" s="473"/>
      <c r="IR32" s="473"/>
      <c r="IS32" s="473"/>
      <c r="IT32" s="473"/>
      <c r="IU32" s="473"/>
      <c r="IV32" s="473"/>
    </row>
    <row r="33" spans="3:9" x14ac:dyDescent="0.25">
      <c r="C33" s="472"/>
      <c r="D33" s="472"/>
      <c r="E33" s="472" t="s">
        <v>372</v>
      </c>
      <c r="F33" s="593">
        <f>F32-G18</f>
        <v>0</v>
      </c>
      <c r="G33" s="593">
        <f>G32-F18</f>
        <v>0</v>
      </c>
      <c r="H33" s="593">
        <f>H32-H18</f>
        <v>0</v>
      </c>
      <c r="I33" s="593">
        <f>I32-I18</f>
        <v>0</v>
      </c>
    </row>
    <row r="34" spans="3:9" x14ac:dyDescent="0.25">
      <c r="C34" s="473"/>
      <c r="D34" s="473"/>
      <c r="E34" s="473"/>
      <c r="F34" s="473"/>
      <c r="G34" s="482"/>
      <c r="H34" s="473"/>
      <c r="I34" s="473"/>
    </row>
    <row r="35" spans="3:9" x14ac:dyDescent="0.25">
      <c r="C35" s="473"/>
      <c r="D35" s="473"/>
      <c r="E35" s="473"/>
      <c r="F35" s="473"/>
      <c r="G35" s="482"/>
      <c r="H35" s="473"/>
      <c r="I35" s="473"/>
    </row>
    <row r="36" spans="3:9" x14ac:dyDescent="0.25">
      <c r="C36" s="473"/>
      <c r="D36" s="473"/>
      <c r="E36" s="473"/>
      <c r="F36" s="473"/>
      <c r="G36" s="482"/>
      <c r="H36" s="473"/>
      <c r="I36" s="473"/>
    </row>
    <row r="37" spans="3:9" x14ac:dyDescent="0.25">
      <c r="C37" s="473"/>
      <c r="D37" s="473"/>
      <c r="E37" s="473"/>
      <c r="F37" s="473"/>
      <c r="G37" s="482"/>
      <c r="H37" s="473"/>
      <c r="I37" s="473"/>
    </row>
    <row r="38" spans="3:9" x14ac:dyDescent="0.25">
      <c r="C38" s="473"/>
      <c r="D38" s="473"/>
      <c r="E38" s="473"/>
      <c r="F38" s="473"/>
      <c r="G38" s="482"/>
      <c r="H38" s="473"/>
      <c r="I38" s="47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91B2-1E2D-480E-88C0-93278FAF7EC3}">
  <sheetPr>
    <tabColor rgb="FFFFFF99"/>
  </sheetPr>
  <dimension ref="B1:I33"/>
  <sheetViews>
    <sheetView workbookViewId="0"/>
  </sheetViews>
  <sheetFormatPr defaultColWidth="9.109375" defaultRowHeight="13.2" x14ac:dyDescent="0.25"/>
  <cols>
    <col min="1" max="1" width="9.109375" style="72"/>
    <col min="2" max="2" width="31" style="72" customWidth="1"/>
    <col min="3" max="3" width="24.44140625" style="72" customWidth="1"/>
    <col min="4" max="4" width="16.44140625" style="72" customWidth="1"/>
    <col min="5" max="5" width="12.44140625" style="72" customWidth="1"/>
    <col min="6" max="6" width="15.5546875" style="72" customWidth="1"/>
    <col min="7" max="7" width="20.5546875" style="72" customWidth="1"/>
    <col min="8" max="8" width="13.109375" style="72" customWidth="1"/>
    <col min="9" max="9" width="12.44140625" style="72" customWidth="1"/>
    <col min="10" max="16384" width="9.109375" style="72"/>
  </cols>
  <sheetData>
    <row r="1" spans="2:9" s="20" customFormat="1" x14ac:dyDescent="0.25">
      <c r="B1" s="19" t="s">
        <v>83</v>
      </c>
    </row>
    <row r="2" spans="2:9" s="20" customFormat="1" x14ac:dyDescent="0.25">
      <c r="B2" s="473" t="s">
        <v>374</v>
      </c>
    </row>
    <row r="3" spans="2:9" s="20" customFormat="1" x14ac:dyDescent="0.25">
      <c r="B3" s="906" t="s">
        <v>380</v>
      </c>
      <c r="C3" s="907"/>
      <c r="D3" s="907"/>
      <c r="E3" s="907"/>
      <c r="F3" s="907"/>
      <c r="G3" s="907"/>
      <c r="H3" s="907"/>
      <c r="I3" s="907"/>
    </row>
    <row r="4" spans="2:9" s="20" customFormat="1" x14ac:dyDescent="0.25">
      <c r="B4" s="473" t="s">
        <v>183</v>
      </c>
      <c r="C4" s="473"/>
      <c r="D4" s="473"/>
      <c r="E4" s="473"/>
      <c r="F4" s="473"/>
      <c r="G4" s="473"/>
      <c r="H4" s="473"/>
      <c r="I4" s="473"/>
    </row>
    <row r="5" spans="2:9" x14ac:dyDescent="0.25">
      <c r="B5" s="473" t="s">
        <v>184</v>
      </c>
      <c r="C5" s="473"/>
      <c r="D5" s="473"/>
      <c r="E5" s="473"/>
      <c r="F5" s="473"/>
      <c r="G5" s="473"/>
      <c r="H5" s="473"/>
      <c r="I5" s="473"/>
    </row>
    <row r="6" spans="2:9" ht="13.8" thickBot="1" x14ac:dyDescent="0.3">
      <c r="B6" s="45"/>
      <c r="C6" s="473"/>
      <c r="D6" s="473"/>
      <c r="E6" s="473" t="s">
        <v>185</v>
      </c>
      <c r="F6" s="473"/>
      <c r="G6" s="473"/>
      <c r="H6" s="473"/>
      <c r="I6" s="473"/>
    </row>
    <row r="7" spans="2:9" ht="52.8" x14ac:dyDescent="0.25">
      <c r="B7" s="22" t="s">
        <v>74</v>
      </c>
      <c r="C7" s="23" t="s">
        <v>356</v>
      </c>
      <c r="D7" s="23" t="s">
        <v>190</v>
      </c>
      <c r="E7" s="23" t="s">
        <v>357</v>
      </c>
      <c r="F7" s="24" t="s">
        <v>358</v>
      </c>
      <c r="G7" s="473"/>
      <c r="H7" s="473"/>
      <c r="I7" s="473"/>
    </row>
    <row r="8" spans="2:9" x14ac:dyDescent="0.25">
      <c r="B8" s="387">
        <v>-1</v>
      </c>
      <c r="C8" s="366">
        <v>-2</v>
      </c>
      <c r="D8" s="366">
        <v>-3</v>
      </c>
      <c r="E8" s="366">
        <v>-4</v>
      </c>
      <c r="F8" s="388">
        <v>-5</v>
      </c>
      <c r="G8" s="473"/>
      <c r="H8" s="473"/>
      <c r="I8" s="473"/>
    </row>
    <row r="9" spans="2:9" x14ac:dyDescent="0.25">
      <c r="B9" s="589" t="s">
        <v>381</v>
      </c>
      <c r="C9" s="506"/>
      <c r="D9" s="506"/>
      <c r="E9" s="506"/>
      <c r="F9" s="595"/>
      <c r="G9" s="473"/>
      <c r="H9" s="473"/>
      <c r="I9" s="473"/>
    </row>
    <row r="10" spans="2:9" x14ac:dyDescent="0.25">
      <c r="B10" s="589" t="s">
        <v>238</v>
      </c>
      <c r="C10" s="599"/>
      <c r="D10" s="599"/>
      <c r="E10" s="599"/>
      <c r="F10" s="596"/>
      <c r="G10" s="473"/>
      <c r="H10" s="473"/>
      <c r="I10" s="473"/>
    </row>
    <row r="11" spans="2:9" x14ac:dyDescent="0.25">
      <c r="B11" s="589" t="s">
        <v>239</v>
      </c>
      <c r="C11" s="599"/>
      <c r="D11" s="599"/>
      <c r="E11" s="599"/>
      <c r="F11" s="596"/>
      <c r="G11" s="473"/>
      <c r="H11" s="473"/>
      <c r="I11" s="473"/>
    </row>
    <row r="12" spans="2:9" x14ac:dyDescent="0.25">
      <c r="B12" s="589" t="s">
        <v>382</v>
      </c>
      <c r="C12" s="599"/>
      <c r="D12" s="599"/>
      <c r="E12" s="599"/>
      <c r="F12" s="596"/>
      <c r="G12" s="473"/>
      <c r="H12" s="473"/>
      <c r="I12" s="473"/>
    </row>
    <row r="13" spans="2:9" x14ac:dyDescent="0.25">
      <c r="B13" s="589" t="s">
        <v>383</v>
      </c>
      <c r="C13" s="599"/>
      <c r="D13" s="599"/>
      <c r="E13" s="599"/>
      <c r="F13" s="596"/>
      <c r="G13" s="473"/>
      <c r="H13" s="473"/>
      <c r="I13" s="473"/>
    </row>
    <row r="14" spans="2:9" x14ac:dyDescent="0.25">
      <c r="B14" s="589" t="s">
        <v>384</v>
      </c>
      <c r="C14" s="599"/>
      <c r="D14" s="599"/>
      <c r="E14" s="599"/>
      <c r="F14" s="596"/>
      <c r="G14" s="473"/>
      <c r="H14" s="473"/>
      <c r="I14" s="473"/>
    </row>
    <row r="15" spans="2:9" x14ac:dyDescent="0.25">
      <c r="B15" s="589"/>
      <c r="C15" s="506"/>
      <c r="D15" s="506"/>
      <c r="E15" s="506"/>
      <c r="F15" s="595"/>
      <c r="G15" s="473"/>
      <c r="H15" s="473"/>
      <c r="I15" s="473"/>
    </row>
    <row r="16" spans="2:9" ht="13.8" thickBot="1" x14ac:dyDescent="0.3">
      <c r="B16" s="591" t="s">
        <v>363</v>
      </c>
      <c r="C16" s="600">
        <f>SUM(C10:C14)</f>
        <v>0</v>
      </c>
      <c r="D16" s="600">
        <f>SUM(D10:D14)</f>
        <v>0</v>
      </c>
      <c r="E16" s="600">
        <f>SUM(E10:E14)</f>
        <v>0</v>
      </c>
      <c r="F16" s="337">
        <f>SUM(F10:F14)</f>
        <v>0</v>
      </c>
      <c r="G16" s="473"/>
      <c r="H16" s="473"/>
      <c r="I16" s="473"/>
    </row>
    <row r="19" spans="2:7" x14ac:dyDescent="0.25">
      <c r="B19" s="45"/>
      <c r="C19" s="473"/>
      <c r="D19" s="473"/>
      <c r="E19" s="473"/>
      <c r="F19" s="473"/>
      <c r="G19" s="473"/>
    </row>
    <row r="21" spans="2:7" x14ac:dyDescent="0.25">
      <c r="B21" s="17" t="s">
        <v>365</v>
      </c>
      <c r="C21" s="473"/>
      <c r="D21" s="473"/>
      <c r="E21" s="473"/>
      <c r="F21" s="473"/>
      <c r="G21" s="473"/>
    </row>
    <row r="22" spans="2:7" x14ac:dyDescent="0.25">
      <c r="B22" s="19" t="s">
        <v>385</v>
      </c>
      <c r="C22" s="473"/>
      <c r="D22" s="473"/>
      <c r="E22" s="473"/>
      <c r="F22" s="473"/>
      <c r="G22" s="473"/>
    </row>
    <row r="31" spans="2:7" x14ac:dyDescent="0.25">
      <c r="B31" s="362" t="s">
        <v>367</v>
      </c>
      <c r="C31" s="472"/>
      <c r="D31" s="472" t="s">
        <v>368</v>
      </c>
      <c r="E31" s="472" t="s">
        <v>369</v>
      </c>
      <c r="F31" s="472" t="s">
        <v>370</v>
      </c>
      <c r="G31" s="472" t="s">
        <v>371</v>
      </c>
    </row>
    <row r="32" spans="2:7" x14ac:dyDescent="0.25">
      <c r="B32" s="592" t="s">
        <v>386</v>
      </c>
      <c r="C32" s="472"/>
      <c r="D32" s="593">
        <f>'Market Consistent Balance Sheet'!D16</f>
        <v>0</v>
      </c>
      <c r="E32" s="593">
        <f>'Market Consistent Balance Sheet'!E16</f>
        <v>0</v>
      </c>
      <c r="F32" s="593">
        <f>'Market Consistent Balance Sheet'!K16</f>
        <v>0</v>
      </c>
      <c r="G32" s="593">
        <f>'Market Consistent Balance Sheet'!M16</f>
        <v>0</v>
      </c>
    </row>
    <row r="33" spans="2:7" x14ac:dyDescent="0.25">
      <c r="B33" s="472"/>
      <c r="C33" s="472"/>
      <c r="D33" s="593">
        <f>D32-D16</f>
        <v>0</v>
      </c>
      <c r="E33" s="593">
        <f>E32-C16</f>
        <v>0</v>
      </c>
      <c r="F33" s="593">
        <f>F32-E16</f>
        <v>0</v>
      </c>
      <c r="G33" s="593">
        <f>G32-F16</f>
        <v>0</v>
      </c>
    </row>
  </sheetData>
  <mergeCells count="1">
    <mergeCell ref="B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15C9-C669-46ED-B323-59F6EE86D1E5}">
  <sheetPr>
    <tabColor rgb="FFFFFF99"/>
  </sheetPr>
  <dimension ref="B1:K98"/>
  <sheetViews>
    <sheetView workbookViewId="0"/>
  </sheetViews>
  <sheetFormatPr defaultColWidth="9.109375" defaultRowHeight="13.2" x14ac:dyDescent="0.25"/>
  <cols>
    <col min="1" max="2" width="9.109375" style="72"/>
    <col min="3" max="3" width="52.44140625" style="72" customWidth="1"/>
    <col min="4" max="4" width="23" style="72" customWidth="1"/>
    <col min="5" max="5" width="17" style="72" customWidth="1"/>
    <col min="6" max="6" width="11.88671875" style="72" customWidth="1"/>
    <col min="7" max="7" width="13.44140625" style="72" customWidth="1"/>
    <col min="8" max="8" width="13.5546875" style="72" customWidth="1"/>
    <col min="9" max="11" width="17" style="72" customWidth="1"/>
    <col min="12" max="16384" width="9.109375" style="72"/>
  </cols>
  <sheetData>
    <row r="1" spans="2:11" s="20" customFormat="1" x14ac:dyDescent="0.25">
      <c r="B1" s="19" t="s">
        <v>85</v>
      </c>
    </row>
    <row r="2" spans="2:11" s="20" customFormat="1" x14ac:dyDescent="0.25">
      <c r="B2" s="473" t="s">
        <v>374</v>
      </c>
    </row>
    <row r="3" spans="2:11" x14ac:dyDescent="0.25">
      <c r="B3" s="306" t="s">
        <v>387</v>
      </c>
      <c r="C3" s="45"/>
      <c r="D3" s="45"/>
      <c r="E3" s="45"/>
      <c r="F3" s="473"/>
      <c r="G3" s="45"/>
      <c r="H3" s="45"/>
      <c r="I3" s="45"/>
      <c r="J3" s="45"/>
      <c r="K3" s="45"/>
    </row>
    <row r="4" spans="2:11" x14ac:dyDescent="0.25">
      <c r="B4" s="473" t="s">
        <v>183</v>
      </c>
      <c r="C4" s="45"/>
      <c r="D4" s="45"/>
      <c r="E4" s="45"/>
      <c r="F4" s="363"/>
      <c r="G4" s="45"/>
      <c r="H4" s="45"/>
      <c r="I4" s="45"/>
      <c r="J4" s="45"/>
      <c r="K4" s="45"/>
    </row>
    <row r="5" spans="2:11" x14ac:dyDescent="0.25">
      <c r="B5" s="473" t="s">
        <v>184</v>
      </c>
      <c r="C5" s="45"/>
      <c r="D5" s="45"/>
      <c r="E5" s="45"/>
      <c r="F5" s="45"/>
      <c r="G5" s="45"/>
      <c r="H5" s="45"/>
      <c r="I5" s="45"/>
      <c r="J5" s="45"/>
      <c r="K5" s="45"/>
    </row>
    <row r="7" spans="2:11" ht="13.8" thickBot="1" x14ac:dyDescent="0.3">
      <c r="B7" s="17"/>
      <c r="C7" s="306"/>
      <c r="D7" s="45"/>
      <c r="E7" s="45"/>
      <c r="F7" s="45"/>
      <c r="G7" s="45"/>
      <c r="H7" s="601" t="s">
        <v>388</v>
      </c>
      <c r="I7" s="473"/>
      <c r="J7" s="473"/>
      <c r="K7" s="473"/>
    </row>
    <row r="8" spans="2:11" ht="60.75" customHeight="1" x14ac:dyDescent="0.25">
      <c r="B8" s="364" t="s">
        <v>389</v>
      </c>
      <c r="C8" s="331" t="s">
        <v>74</v>
      </c>
      <c r="D8" s="23" t="s">
        <v>376</v>
      </c>
      <c r="E8" s="23" t="s">
        <v>356</v>
      </c>
      <c r="F8" s="23" t="s">
        <v>190</v>
      </c>
      <c r="G8" s="23" t="s">
        <v>357</v>
      </c>
      <c r="H8" s="24" t="s">
        <v>358</v>
      </c>
      <c r="I8" s="473"/>
      <c r="J8" s="473"/>
      <c r="K8" s="473"/>
    </row>
    <row r="9" spans="2:11" x14ac:dyDescent="0.25">
      <c r="B9" s="365"/>
      <c r="C9" s="366">
        <v>-1</v>
      </c>
      <c r="D9" s="366">
        <v>-2</v>
      </c>
      <c r="E9" s="366" t="s">
        <v>390</v>
      </c>
      <c r="F9" s="366">
        <v>-4</v>
      </c>
      <c r="G9" s="366">
        <v>-5</v>
      </c>
      <c r="H9" s="366">
        <v>-6</v>
      </c>
      <c r="I9" s="473"/>
      <c r="J9" s="473"/>
      <c r="K9" s="473"/>
    </row>
    <row r="10" spans="2:11" ht="105.6" x14ac:dyDescent="0.25">
      <c r="B10" s="367">
        <v>1</v>
      </c>
      <c r="C10" s="315" t="s">
        <v>391</v>
      </c>
      <c r="D10" s="315"/>
      <c r="E10" s="325"/>
      <c r="F10" s="325"/>
      <c r="G10" s="325"/>
      <c r="H10" s="356"/>
      <c r="I10" s="473"/>
      <c r="J10" s="473"/>
      <c r="K10" s="473"/>
    </row>
    <row r="11" spans="2:11" x14ac:dyDescent="0.25">
      <c r="B11" s="368"/>
      <c r="C11" s="315" t="s">
        <v>238</v>
      </c>
      <c r="D11" s="315"/>
      <c r="E11" s="357"/>
      <c r="F11" s="357"/>
      <c r="G11" s="357"/>
      <c r="H11" s="358"/>
      <c r="I11" s="473"/>
      <c r="J11" s="473"/>
      <c r="K11" s="473"/>
    </row>
    <row r="12" spans="2:11" x14ac:dyDescent="0.25">
      <c r="B12" s="368"/>
      <c r="C12" s="315" t="s">
        <v>239</v>
      </c>
      <c r="D12" s="315"/>
      <c r="E12" s="357"/>
      <c r="F12" s="357"/>
      <c r="G12" s="357"/>
      <c r="H12" s="358"/>
      <c r="I12" s="473"/>
      <c r="J12" s="473"/>
      <c r="K12" s="473"/>
    </row>
    <row r="13" spans="2:11" x14ac:dyDescent="0.25">
      <c r="B13" s="368"/>
      <c r="C13" s="315" t="s">
        <v>382</v>
      </c>
      <c r="D13" s="315"/>
      <c r="E13" s="357"/>
      <c r="F13" s="357"/>
      <c r="G13" s="357"/>
      <c r="H13" s="358"/>
      <c r="I13" s="473"/>
      <c r="J13" s="473"/>
      <c r="K13" s="473"/>
    </row>
    <row r="14" spans="2:11" x14ac:dyDescent="0.25">
      <c r="B14" s="368"/>
      <c r="C14" s="315" t="s">
        <v>383</v>
      </c>
      <c r="D14" s="315"/>
      <c r="E14" s="357"/>
      <c r="F14" s="357"/>
      <c r="G14" s="357"/>
      <c r="H14" s="358"/>
      <c r="I14" s="473"/>
      <c r="J14" s="473"/>
      <c r="K14" s="473"/>
    </row>
    <row r="15" spans="2:11" x14ac:dyDescent="0.25">
      <c r="B15" s="368"/>
      <c r="C15" s="315" t="s">
        <v>384</v>
      </c>
      <c r="D15" s="315"/>
      <c r="E15" s="357"/>
      <c r="F15" s="357"/>
      <c r="G15" s="357"/>
      <c r="H15" s="358"/>
      <c r="I15" s="473"/>
      <c r="J15" s="473"/>
      <c r="K15" s="473"/>
    </row>
    <row r="16" spans="2:11" x14ac:dyDescent="0.25">
      <c r="B16" s="368"/>
      <c r="C16" s="315" t="s">
        <v>392</v>
      </c>
      <c r="D16" s="315"/>
      <c r="E16" s="357"/>
      <c r="F16" s="357"/>
      <c r="G16" s="357"/>
      <c r="H16" s="358"/>
      <c r="I16" s="473"/>
      <c r="J16" s="473"/>
      <c r="K16" s="473"/>
    </row>
    <row r="17" spans="2:8" x14ac:dyDescent="0.25">
      <c r="B17" s="368"/>
      <c r="C17" s="350" t="s">
        <v>363</v>
      </c>
      <c r="D17" s="369"/>
      <c r="E17" s="359">
        <f>SUM(E11:E16)</f>
        <v>0</v>
      </c>
      <c r="F17" s="359">
        <f>SUM(F11:F16)</f>
        <v>0</v>
      </c>
      <c r="G17" s="359">
        <f>SUM(G11:G16)</f>
        <v>0</v>
      </c>
      <c r="H17" s="316">
        <f>SUM(H11:H16)</f>
        <v>0</v>
      </c>
    </row>
    <row r="18" spans="2:8" x14ac:dyDescent="0.25">
      <c r="B18" s="368"/>
      <c r="C18" s="315"/>
      <c r="D18" s="370"/>
      <c r="E18" s="359"/>
      <c r="F18" s="359"/>
      <c r="G18" s="359"/>
      <c r="H18" s="361"/>
    </row>
    <row r="19" spans="2:8" ht="39.6" x14ac:dyDescent="0.25">
      <c r="B19" s="367">
        <v>2</v>
      </c>
      <c r="C19" s="315" t="s">
        <v>393</v>
      </c>
      <c r="D19" s="370"/>
      <c r="E19" s="359"/>
      <c r="F19" s="359"/>
      <c r="G19" s="359"/>
      <c r="H19" s="361"/>
    </row>
    <row r="20" spans="2:8" x14ac:dyDescent="0.25">
      <c r="B20" s="368"/>
      <c r="C20" s="315" t="s">
        <v>238</v>
      </c>
      <c r="D20" s="370"/>
      <c r="E20" s="357"/>
      <c r="F20" s="357"/>
      <c r="G20" s="357"/>
      <c r="H20" s="358"/>
    </row>
    <row r="21" spans="2:8" x14ac:dyDescent="0.25">
      <c r="B21" s="368"/>
      <c r="C21" s="315" t="s">
        <v>239</v>
      </c>
      <c r="D21" s="370"/>
      <c r="E21" s="357"/>
      <c r="F21" s="357"/>
      <c r="G21" s="357"/>
      <c r="H21" s="358"/>
    </row>
    <row r="22" spans="2:8" x14ac:dyDescent="0.25">
      <c r="B22" s="368"/>
      <c r="C22" s="315" t="s">
        <v>382</v>
      </c>
      <c r="D22" s="370"/>
      <c r="E22" s="357"/>
      <c r="F22" s="357"/>
      <c r="G22" s="357"/>
      <c r="H22" s="358"/>
    </row>
    <row r="23" spans="2:8" x14ac:dyDescent="0.25">
      <c r="B23" s="368"/>
      <c r="C23" s="315" t="s">
        <v>383</v>
      </c>
      <c r="D23" s="370"/>
      <c r="E23" s="357"/>
      <c r="F23" s="357"/>
      <c r="G23" s="357"/>
      <c r="H23" s="358"/>
    </row>
    <row r="24" spans="2:8" x14ac:dyDescent="0.25">
      <c r="B24" s="368"/>
      <c r="C24" s="315" t="s">
        <v>384</v>
      </c>
      <c r="D24" s="370"/>
      <c r="E24" s="357"/>
      <c r="F24" s="357"/>
      <c r="G24" s="357"/>
      <c r="H24" s="358"/>
    </row>
    <row r="25" spans="2:8" x14ac:dyDescent="0.25">
      <c r="B25" s="368"/>
      <c r="C25" s="350" t="s">
        <v>363</v>
      </c>
      <c r="D25" s="370"/>
      <c r="E25" s="359">
        <f>SUM(E20:E24)</f>
        <v>0</v>
      </c>
      <c r="F25" s="359">
        <f>SUM(F20:F24)</f>
        <v>0</v>
      </c>
      <c r="G25" s="359">
        <f>SUM(G20:G24)</f>
        <v>0</v>
      </c>
      <c r="H25" s="316">
        <f>SUM(H20:H24)</f>
        <v>0</v>
      </c>
    </row>
    <row r="26" spans="2:8" x14ac:dyDescent="0.25">
      <c r="B26" s="368"/>
      <c r="C26" s="360"/>
      <c r="D26" s="371"/>
      <c r="E26" s="359"/>
      <c r="F26" s="359"/>
      <c r="G26" s="359"/>
      <c r="H26" s="361"/>
    </row>
    <row r="27" spans="2:8" ht="52.8" x14ac:dyDescent="0.25">
      <c r="B27" s="367">
        <v>3</v>
      </c>
      <c r="C27" s="315" t="s">
        <v>394</v>
      </c>
      <c r="D27" s="370"/>
      <c r="E27" s="359"/>
      <c r="F27" s="359"/>
      <c r="G27" s="359"/>
      <c r="H27" s="361"/>
    </row>
    <row r="28" spans="2:8" x14ac:dyDescent="0.25">
      <c r="B28" s="368"/>
      <c r="C28" s="315" t="s">
        <v>238</v>
      </c>
      <c r="D28" s="370"/>
      <c r="E28" s="357"/>
      <c r="F28" s="357"/>
      <c r="G28" s="357"/>
      <c r="H28" s="358"/>
    </row>
    <row r="29" spans="2:8" x14ac:dyDescent="0.25">
      <c r="B29" s="368"/>
      <c r="C29" s="315" t="s">
        <v>239</v>
      </c>
      <c r="D29" s="370"/>
      <c r="E29" s="357"/>
      <c r="F29" s="357"/>
      <c r="G29" s="357"/>
      <c r="H29" s="358"/>
    </row>
    <row r="30" spans="2:8" x14ac:dyDescent="0.25">
      <c r="B30" s="368"/>
      <c r="C30" s="315" t="s">
        <v>382</v>
      </c>
      <c r="D30" s="370"/>
      <c r="E30" s="357"/>
      <c r="F30" s="357"/>
      <c r="G30" s="357"/>
      <c r="H30" s="358"/>
    </row>
    <row r="31" spans="2:8" x14ac:dyDescent="0.25">
      <c r="B31" s="368"/>
      <c r="C31" s="315" t="s">
        <v>383</v>
      </c>
      <c r="D31" s="370"/>
      <c r="E31" s="357"/>
      <c r="F31" s="357"/>
      <c r="G31" s="357"/>
      <c r="H31" s="358"/>
    </row>
    <row r="32" spans="2:8" x14ac:dyDescent="0.25">
      <c r="B32" s="368"/>
      <c r="C32" s="315" t="s">
        <v>384</v>
      </c>
      <c r="D32" s="370"/>
      <c r="E32" s="357"/>
      <c r="F32" s="357"/>
      <c r="G32" s="357"/>
      <c r="H32" s="358"/>
    </row>
    <row r="33" spans="2:8" x14ac:dyDescent="0.25">
      <c r="B33" s="368"/>
      <c r="C33" s="315" t="s">
        <v>392</v>
      </c>
      <c r="D33" s="370"/>
      <c r="E33" s="357"/>
      <c r="F33" s="357"/>
      <c r="G33" s="357"/>
      <c r="H33" s="358"/>
    </row>
    <row r="34" spans="2:8" x14ac:dyDescent="0.25">
      <c r="B34" s="368"/>
      <c r="C34" s="350" t="s">
        <v>363</v>
      </c>
      <c r="D34" s="370"/>
      <c r="E34" s="359">
        <f>SUM(E28:E33)</f>
        <v>0</v>
      </c>
      <c r="F34" s="359">
        <f>SUM(F28:F33)</f>
        <v>0</v>
      </c>
      <c r="G34" s="359">
        <f>SUM(G28:G33)</f>
        <v>0</v>
      </c>
      <c r="H34" s="316">
        <f>SUM(H28:H33)</f>
        <v>0</v>
      </c>
    </row>
    <row r="35" spans="2:8" x14ac:dyDescent="0.25">
      <c r="B35" s="368"/>
      <c r="C35" s="315"/>
      <c r="D35" s="370"/>
      <c r="E35" s="359"/>
      <c r="F35" s="359"/>
      <c r="G35" s="359"/>
      <c r="H35" s="361"/>
    </row>
    <row r="36" spans="2:8" ht="92.4" x14ac:dyDescent="0.25">
      <c r="B36" s="367">
        <v>4</v>
      </c>
      <c r="C36" s="372" t="s">
        <v>395</v>
      </c>
      <c r="D36" s="373"/>
      <c r="E36" s="359"/>
      <c r="F36" s="359"/>
      <c r="G36" s="359"/>
      <c r="H36" s="361"/>
    </row>
    <row r="37" spans="2:8" x14ac:dyDescent="0.25">
      <c r="B37" s="368"/>
      <c r="C37" s="315" t="s">
        <v>238</v>
      </c>
      <c r="D37" s="370"/>
      <c r="E37" s="357"/>
      <c r="F37" s="357"/>
      <c r="G37" s="357"/>
      <c r="H37" s="358"/>
    </row>
    <row r="38" spans="2:8" x14ac:dyDescent="0.25">
      <c r="B38" s="368"/>
      <c r="C38" s="315" t="s">
        <v>239</v>
      </c>
      <c r="D38" s="370"/>
      <c r="E38" s="357"/>
      <c r="F38" s="357"/>
      <c r="G38" s="357"/>
      <c r="H38" s="358"/>
    </row>
    <row r="39" spans="2:8" x14ac:dyDescent="0.25">
      <c r="B39" s="368"/>
      <c r="C39" s="315" t="s">
        <v>382</v>
      </c>
      <c r="D39" s="370"/>
      <c r="E39" s="357"/>
      <c r="F39" s="357"/>
      <c r="G39" s="357"/>
      <c r="H39" s="358"/>
    </row>
    <row r="40" spans="2:8" x14ac:dyDescent="0.25">
      <c r="B40" s="368"/>
      <c r="C40" s="315" t="s">
        <v>383</v>
      </c>
      <c r="D40" s="370"/>
      <c r="E40" s="357"/>
      <c r="F40" s="357"/>
      <c r="G40" s="357"/>
      <c r="H40" s="358"/>
    </row>
    <row r="41" spans="2:8" x14ac:dyDescent="0.25">
      <c r="B41" s="368"/>
      <c r="C41" s="315" t="s">
        <v>384</v>
      </c>
      <c r="D41" s="370"/>
      <c r="E41" s="357"/>
      <c r="F41" s="357"/>
      <c r="G41" s="357"/>
      <c r="H41" s="358"/>
    </row>
    <row r="42" spans="2:8" x14ac:dyDescent="0.25">
      <c r="B42" s="368"/>
      <c r="C42" s="315" t="s">
        <v>392</v>
      </c>
      <c r="D42" s="370"/>
      <c r="E42" s="357"/>
      <c r="F42" s="357"/>
      <c r="G42" s="357"/>
      <c r="H42" s="358"/>
    </row>
    <row r="43" spans="2:8" x14ac:dyDescent="0.25">
      <c r="B43" s="368"/>
      <c r="C43" s="350" t="s">
        <v>363</v>
      </c>
      <c r="D43" s="370"/>
      <c r="E43" s="359">
        <f>SUM(E37:E42)</f>
        <v>0</v>
      </c>
      <c r="F43" s="359">
        <f>SUM(F37:F42)</f>
        <v>0</v>
      </c>
      <c r="G43" s="359">
        <f>SUM(G37:G42)</f>
        <v>0</v>
      </c>
      <c r="H43" s="316">
        <f>SUM(H37:H42)</f>
        <v>0</v>
      </c>
    </row>
    <row r="44" spans="2:8" x14ac:dyDescent="0.25">
      <c r="B44" s="368"/>
      <c r="C44" s="350"/>
      <c r="D44" s="370"/>
      <c r="E44" s="359"/>
      <c r="F44" s="359"/>
      <c r="G44" s="359"/>
      <c r="H44" s="316"/>
    </row>
    <row r="45" spans="2:8" ht="26.4" x14ac:dyDescent="0.25">
      <c r="B45" s="367">
        <v>5</v>
      </c>
      <c r="C45" s="372" t="s">
        <v>969</v>
      </c>
      <c r="D45" s="373"/>
      <c r="E45" s="359"/>
      <c r="F45" s="359"/>
      <c r="G45" s="359"/>
      <c r="H45" s="361"/>
    </row>
    <row r="46" spans="2:8" x14ac:dyDescent="0.25">
      <c r="B46" s="368"/>
      <c r="C46" s="315" t="s">
        <v>238</v>
      </c>
      <c r="D46" s="370"/>
      <c r="E46" s="357"/>
      <c r="F46" s="357"/>
      <c r="G46" s="357"/>
      <c r="H46" s="358"/>
    </row>
    <row r="47" spans="2:8" x14ac:dyDescent="0.25">
      <c r="B47" s="368"/>
      <c r="C47" s="315" t="s">
        <v>239</v>
      </c>
      <c r="D47" s="370"/>
      <c r="E47" s="357"/>
      <c r="F47" s="357"/>
      <c r="G47" s="357"/>
      <c r="H47" s="358"/>
    </row>
    <row r="48" spans="2:8" x14ac:dyDescent="0.25">
      <c r="B48" s="368"/>
      <c r="C48" s="315" t="s">
        <v>382</v>
      </c>
      <c r="D48" s="370"/>
      <c r="E48" s="357"/>
      <c r="F48" s="357"/>
      <c r="G48" s="357"/>
      <c r="H48" s="358"/>
    </row>
    <row r="49" spans="2:8" x14ac:dyDescent="0.25">
      <c r="B49" s="368"/>
      <c r="C49" s="315" t="s">
        <v>383</v>
      </c>
      <c r="D49" s="370"/>
      <c r="E49" s="357"/>
      <c r="F49" s="357"/>
      <c r="G49" s="357"/>
      <c r="H49" s="358"/>
    </row>
    <row r="50" spans="2:8" x14ac:dyDescent="0.25">
      <c r="B50" s="368"/>
      <c r="C50" s="315" t="s">
        <v>384</v>
      </c>
      <c r="D50" s="370"/>
      <c r="E50" s="357"/>
      <c r="F50" s="357"/>
      <c r="G50" s="357"/>
      <c r="H50" s="358"/>
    </row>
    <row r="51" spans="2:8" x14ac:dyDescent="0.25">
      <c r="B51" s="368"/>
      <c r="C51" s="315" t="s">
        <v>392</v>
      </c>
      <c r="D51" s="370"/>
      <c r="E51" s="357"/>
      <c r="F51" s="357"/>
      <c r="G51" s="357"/>
      <c r="H51" s="358"/>
    </row>
    <row r="52" spans="2:8" x14ac:dyDescent="0.25">
      <c r="B52" s="368"/>
      <c r="C52" s="350" t="s">
        <v>363</v>
      </c>
      <c r="D52" s="370"/>
      <c r="E52" s="359">
        <f>SUM(E46:E51)</f>
        <v>0</v>
      </c>
      <c r="F52" s="359">
        <f>SUM(F46:F51)</f>
        <v>0</v>
      </c>
      <c r="G52" s="359">
        <f>SUM(G46:G51)</f>
        <v>0</v>
      </c>
      <c r="H52" s="316">
        <f>SUM(H46:H51)</f>
        <v>0</v>
      </c>
    </row>
    <row r="53" spans="2:8" x14ac:dyDescent="0.25">
      <c r="B53" s="368"/>
      <c r="C53" s="325"/>
      <c r="D53" s="359"/>
      <c r="E53" s="359"/>
      <c r="F53" s="359"/>
      <c r="G53" s="359"/>
      <c r="H53" s="361"/>
    </row>
    <row r="54" spans="2:8" s="1" customFormat="1" ht="79.2" x14ac:dyDescent="0.25">
      <c r="B54" s="854">
        <v>6</v>
      </c>
      <c r="C54" s="855" t="s">
        <v>956</v>
      </c>
      <c r="D54" s="856"/>
      <c r="E54" s="857"/>
      <c r="F54" s="857"/>
      <c r="G54" s="857"/>
      <c r="H54" s="858"/>
    </row>
    <row r="55" spans="2:8" s="1" customFormat="1" x14ac:dyDescent="0.25">
      <c r="B55" s="859"/>
      <c r="C55" s="860" t="s">
        <v>238</v>
      </c>
      <c r="D55" s="856"/>
      <c r="E55" s="857"/>
      <c r="F55" s="857"/>
      <c r="G55" s="857"/>
      <c r="H55" s="858"/>
    </row>
    <row r="56" spans="2:8" s="1" customFormat="1" x14ac:dyDescent="0.25">
      <c r="B56" s="859"/>
      <c r="C56" s="860" t="s">
        <v>239</v>
      </c>
      <c r="D56" s="856"/>
      <c r="E56" s="857"/>
      <c r="F56" s="857"/>
      <c r="G56" s="857"/>
      <c r="H56" s="858"/>
    </row>
    <row r="57" spans="2:8" s="1" customFormat="1" x14ac:dyDescent="0.25">
      <c r="B57" s="859"/>
      <c r="C57" s="860" t="s">
        <v>382</v>
      </c>
      <c r="D57" s="856"/>
      <c r="E57" s="857"/>
      <c r="F57" s="857"/>
      <c r="G57" s="857"/>
      <c r="H57" s="858"/>
    </row>
    <row r="58" spans="2:8" s="1" customFormat="1" x14ac:dyDescent="0.25">
      <c r="B58" s="859"/>
      <c r="C58" s="860" t="s">
        <v>383</v>
      </c>
      <c r="D58" s="856"/>
      <c r="E58" s="857"/>
      <c r="F58" s="857"/>
      <c r="G58" s="857"/>
      <c r="H58" s="858"/>
    </row>
    <row r="59" spans="2:8" s="1" customFormat="1" x14ac:dyDescent="0.25">
      <c r="B59" s="859"/>
      <c r="C59" s="860" t="s">
        <v>384</v>
      </c>
      <c r="D59" s="856"/>
      <c r="E59" s="857"/>
      <c r="F59" s="857"/>
      <c r="G59" s="857"/>
      <c r="H59" s="858"/>
    </row>
    <row r="60" spans="2:8" s="1" customFormat="1" x14ac:dyDescent="0.25">
      <c r="B60" s="859"/>
      <c r="C60" s="860" t="s">
        <v>392</v>
      </c>
      <c r="D60" s="856"/>
      <c r="E60" s="857"/>
      <c r="F60" s="857"/>
      <c r="G60" s="857"/>
      <c r="H60" s="858"/>
    </row>
    <row r="61" spans="2:8" s="1" customFormat="1" x14ac:dyDescent="0.25">
      <c r="B61" s="859"/>
      <c r="C61" s="861" t="s">
        <v>363</v>
      </c>
      <c r="D61" s="857"/>
      <c r="E61" s="857">
        <f>SUM(E55:E60)</f>
        <v>0</v>
      </c>
      <c r="F61" s="857">
        <f>SUM(F55:F60)</f>
        <v>0</v>
      </c>
      <c r="G61" s="857">
        <f>SUM(G55:G60)</f>
        <v>0</v>
      </c>
      <c r="H61" s="858">
        <f>SUM(H55:H60)</f>
        <v>0</v>
      </c>
    </row>
    <row r="62" spans="2:8" s="1" customFormat="1" x14ac:dyDescent="0.25">
      <c r="B62" s="862"/>
      <c r="C62" s="863"/>
      <c r="D62" s="864"/>
      <c r="E62" s="864"/>
      <c r="F62" s="864"/>
      <c r="G62" s="864"/>
      <c r="H62" s="865"/>
    </row>
    <row r="63" spans="2:8" ht="13.8" thickBot="1" x14ac:dyDescent="0.3">
      <c r="B63" s="602"/>
      <c r="C63" s="374" t="s">
        <v>437</v>
      </c>
      <c r="D63" s="375"/>
      <c r="E63" s="376">
        <f>E17+E25+E34+E43+E52+E61</f>
        <v>0</v>
      </c>
      <c r="F63" s="376">
        <f t="shared" ref="F63:H63" si="0">F17+F25+F34+F43+F52+F61</f>
        <v>0</v>
      </c>
      <c r="G63" s="376">
        <f t="shared" si="0"/>
        <v>0</v>
      </c>
      <c r="H63" s="337">
        <f t="shared" si="0"/>
        <v>0</v>
      </c>
    </row>
    <row r="64" spans="2:8" x14ac:dyDescent="0.25">
      <c r="B64" s="603"/>
      <c r="C64" s="377"/>
      <c r="D64" s="377"/>
      <c r="E64" s="378"/>
      <c r="F64" s="378"/>
      <c r="G64" s="378"/>
      <c r="H64" s="378"/>
    </row>
    <row r="65" spans="2:8" x14ac:dyDescent="0.25">
      <c r="B65" s="603"/>
      <c r="C65" s="17" t="s">
        <v>365</v>
      </c>
      <c r="D65" s="377"/>
      <c r="E65" s="378"/>
      <c r="F65" s="378"/>
      <c r="G65" s="378"/>
      <c r="H65" s="378"/>
    </row>
    <row r="66" spans="2:8" x14ac:dyDescent="0.25">
      <c r="B66" s="603"/>
      <c r="C66" s="19" t="s">
        <v>396</v>
      </c>
      <c r="D66" s="377"/>
      <c r="E66" s="378"/>
      <c r="F66" s="378"/>
      <c r="G66" s="378"/>
      <c r="H66" s="378"/>
    </row>
    <row r="67" spans="2:8" x14ac:dyDescent="0.25">
      <c r="B67" s="603"/>
      <c r="C67" s="473"/>
      <c r="D67" s="377"/>
      <c r="E67" s="378"/>
      <c r="F67" s="378"/>
      <c r="G67" s="378"/>
      <c r="H67" s="378"/>
    </row>
    <row r="68" spans="2:8" x14ac:dyDescent="0.25">
      <c r="B68" s="603"/>
      <c r="C68" s="319" t="s">
        <v>397</v>
      </c>
      <c r="D68" s="472" t="s">
        <v>368</v>
      </c>
      <c r="E68" s="472" t="s">
        <v>369</v>
      </c>
      <c r="F68" s="472" t="s">
        <v>370</v>
      </c>
      <c r="G68" s="472" t="s">
        <v>371</v>
      </c>
      <c r="H68" s="378"/>
    </row>
    <row r="69" spans="2:8" ht="105.6" x14ac:dyDescent="0.25">
      <c r="B69" s="603">
        <v>1</v>
      </c>
      <c r="C69" s="379" t="s">
        <v>391</v>
      </c>
      <c r="D69" s="380">
        <f>'Market Consistent Balance Sheet'!D18</f>
        <v>0</v>
      </c>
      <c r="E69" s="380">
        <f>'Market Consistent Balance Sheet'!E18</f>
        <v>0</v>
      </c>
      <c r="F69" s="381">
        <f>'Market Consistent Balance Sheet'!K18</f>
        <v>0</v>
      </c>
      <c r="G69" s="381">
        <f>'Market Consistent Balance Sheet'!M18</f>
        <v>0</v>
      </c>
      <c r="H69" s="378"/>
    </row>
    <row r="70" spans="2:8" ht="39.6" x14ac:dyDescent="0.25">
      <c r="B70" s="603">
        <v>2</v>
      </c>
      <c r="C70" s="379" t="s">
        <v>393</v>
      </c>
      <c r="D70" s="380">
        <f>'Market Consistent Balance Sheet'!D22</f>
        <v>0</v>
      </c>
      <c r="E70" s="380">
        <f>'Market Consistent Balance Sheet'!E22</f>
        <v>0</v>
      </c>
      <c r="F70" s="381">
        <f>'Market Consistent Balance Sheet'!K22</f>
        <v>0</v>
      </c>
      <c r="G70" s="381">
        <f>'Market Consistent Balance Sheet'!M22</f>
        <v>0</v>
      </c>
      <c r="H70" s="378"/>
    </row>
    <row r="71" spans="2:8" ht="52.8" x14ac:dyDescent="0.25">
      <c r="B71" s="603">
        <v>3</v>
      </c>
      <c r="C71" s="379" t="s">
        <v>394</v>
      </c>
      <c r="D71" s="380">
        <f>'Market Consistent Balance Sheet'!D26</f>
        <v>0</v>
      </c>
      <c r="E71" s="380">
        <f>'Market Consistent Balance Sheet'!E26</f>
        <v>0</v>
      </c>
      <c r="F71" s="381">
        <f>'Market Consistent Balance Sheet'!K26</f>
        <v>0</v>
      </c>
      <c r="G71" s="381">
        <f>'Market Consistent Balance Sheet'!M26</f>
        <v>0</v>
      </c>
      <c r="H71" s="378"/>
    </row>
    <row r="72" spans="2:8" ht="92.4" x14ac:dyDescent="0.25">
      <c r="B72" s="603">
        <v>4</v>
      </c>
      <c r="C72" s="379" t="s">
        <v>395</v>
      </c>
      <c r="D72" s="380">
        <f>'Market Consistent Balance Sheet'!D30</f>
        <v>0</v>
      </c>
      <c r="E72" s="380">
        <f>'Market Consistent Balance Sheet'!E30</f>
        <v>0</v>
      </c>
      <c r="F72" s="381">
        <f>'Market Consistent Balance Sheet'!K30</f>
        <v>0</v>
      </c>
      <c r="G72" s="381">
        <f>'Market Consistent Balance Sheet'!M30</f>
        <v>0</v>
      </c>
      <c r="H72" s="378"/>
    </row>
    <row r="73" spans="2:8" ht="26.4" x14ac:dyDescent="0.25">
      <c r="B73" s="603">
        <v>5</v>
      </c>
      <c r="C73" s="379" t="s">
        <v>969</v>
      </c>
      <c r="D73" s="380">
        <f>'Market Consistent Balance Sheet'!D36</f>
        <v>0</v>
      </c>
      <c r="E73" s="380">
        <f>'Market Consistent Balance Sheet'!E36</f>
        <v>0</v>
      </c>
      <c r="F73" s="382">
        <f>'Market Consistent Balance Sheet'!K36</f>
        <v>0</v>
      </c>
      <c r="G73" s="382">
        <f>'Market Consistent Balance Sheet'!M36</f>
        <v>0</v>
      </c>
      <c r="H73" s="378"/>
    </row>
    <row r="74" spans="2:8" ht="79.2" x14ac:dyDescent="0.25">
      <c r="B74" s="603">
        <v>6</v>
      </c>
      <c r="C74" s="379" t="s">
        <v>956</v>
      </c>
      <c r="D74" s="380">
        <f>'Market Consistent Balance Sheet'!D42</f>
        <v>0</v>
      </c>
      <c r="E74" s="380">
        <f>'Market Consistent Balance Sheet'!E42</f>
        <v>0</v>
      </c>
      <c r="F74" s="382">
        <f>'Market Consistent Balance Sheet'!K42</f>
        <v>0</v>
      </c>
      <c r="G74" s="382">
        <f>'Market Consistent Balance Sheet'!M42</f>
        <v>0</v>
      </c>
      <c r="H74" s="378"/>
    </row>
    <row r="75" spans="2:8" x14ac:dyDescent="0.25">
      <c r="B75" s="603"/>
      <c r="C75" s="379"/>
      <c r="D75" s="383"/>
      <c r="E75" s="384"/>
      <c r="F75" s="384"/>
      <c r="G75" s="384"/>
      <c r="H75" s="378"/>
    </row>
    <row r="76" spans="2:8" x14ac:dyDescent="0.25">
      <c r="B76" s="603"/>
      <c r="C76" s="379" t="s">
        <v>372</v>
      </c>
      <c r="D76" s="383"/>
      <c r="E76" s="384"/>
      <c r="F76" s="384"/>
      <c r="G76" s="384"/>
      <c r="H76" s="378"/>
    </row>
    <row r="77" spans="2:8" x14ac:dyDescent="0.25">
      <c r="B77" s="603"/>
      <c r="C77" s="379"/>
      <c r="D77" s="383">
        <f>D69-F17</f>
        <v>0</v>
      </c>
      <c r="E77" s="383">
        <f>E69-E17</f>
        <v>0</v>
      </c>
      <c r="F77" s="383">
        <f>F69-G17</f>
        <v>0</v>
      </c>
      <c r="G77" s="383">
        <f>G69-H17</f>
        <v>0</v>
      </c>
      <c r="H77" s="378"/>
    </row>
    <row r="78" spans="2:8" x14ac:dyDescent="0.25">
      <c r="B78" s="603"/>
      <c r="C78" s="379"/>
      <c r="D78" s="385">
        <f>D70-F25</f>
        <v>0</v>
      </c>
      <c r="E78" s="385">
        <f>E70-E25</f>
        <v>0</v>
      </c>
      <c r="F78" s="385">
        <f>F70-G25</f>
        <v>0</v>
      </c>
      <c r="G78" s="385">
        <f>G70-H25</f>
        <v>0</v>
      </c>
      <c r="H78" s="378"/>
    </row>
    <row r="79" spans="2:8" x14ac:dyDescent="0.25">
      <c r="B79" s="603"/>
      <c r="C79" s="379"/>
      <c r="D79" s="385">
        <f>D71-F34</f>
        <v>0</v>
      </c>
      <c r="E79" s="385">
        <f>E71-E34</f>
        <v>0</v>
      </c>
      <c r="F79" s="385">
        <f>F71-G34</f>
        <v>0</v>
      </c>
      <c r="G79" s="385">
        <f>G71-H34</f>
        <v>0</v>
      </c>
      <c r="H79" s="378"/>
    </row>
    <row r="80" spans="2:8" x14ac:dyDescent="0.25">
      <c r="B80" s="603"/>
      <c r="C80" s="379"/>
      <c r="D80" s="385">
        <f>D72-F43</f>
        <v>0</v>
      </c>
      <c r="E80" s="385">
        <f>E72-E43</f>
        <v>0</v>
      </c>
      <c r="F80" s="385">
        <f>F72-G43</f>
        <v>0</v>
      </c>
      <c r="G80" s="385">
        <f>G72-H43</f>
        <v>0</v>
      </c>
      <c r="H80" s="378"/>
    </row>
    <row r="81" spans="2:8" x14ac:dyDescent="0.25">
      <c r="B81" s="603"/>
      <c r="C81" s="379"/>
      <c r="D81" s="385">
        <f>D73-F52</f>
        <v>0</v>
      </c>
      <c r="E81" s="385">
        <f>E73-E52</f>
        <v>0</v>
      </c>
      <c r="F81" s="385">
        <f>F73-G52</f>
        <v>0</v>
      </c>
      <c r="G81" s="385">
        <f>G73-H52</f>
        <v>0</v>
      </c>
      <c r="H81" s="378"/>
    </row>
    <row r="82" spans="2:8" x14ac:dyDescent="0.25">
      <c r="B82" s="603"/>
      <c r="C82" s="379"/>
      <c r="D82" s="385">
        <f>D74-F61</f>
        <v>0</v>
      </c>
      <c r="E82" s="385">
        <f>E74-E61</f>
        <v>0</v>
      </c>
      <c r="F82" s="385">
        <f>F74-G61</f>
        <v>0</v>
      </c>
      <c r="G82" s="385">
        <f>G74-H61</f>
        <v>0</v>
      </c>
      <c r="H82" s="378"/>
    </row>
    <row r="83" spans="2:8" x14ac:dyDescent="0.25">
      <c r="B83" s="603"/>
      <c r="C83" s="386"/>
      <c r="D83" s="377"/>
      <c r="E83" s="378"/>
      <c r="F83" s="378"/>
      <c r="G83" s="378"/>
      <c r="H83" s="378"/>
    </row>
    <row r="84" spans="2:8" x14ac:dyDescent="0.25">
      <c r="B84" s="603"/>
      <c r="C84" s="377"/>
      <c r="D84" s="377"/>
      <c r="E84" s="378"/>
      <c r="F84" s="378"/>
      <c r="G84" s="378"/>
      <c r="H84" s="378"/>
    </row>
    <row r="85" spans="2:8" x14ac:dyDescent="0.25">
      <c r="B85" s="603"/>
      <c r="C85" s="377"/>
      <c r="D85" s="377"/>
      <c r="E85" s="378"/>
      <c r="F85" s="378"/>
      <c r="G85" s="378"/>
      <c r="H85" s="378"/>
    </row>
    <row r="86" spans="2:8" x14ac:dyDescent="0.25">
      <c r="B86" s="603"/>
      <c r="C86" s="377"/>
      <c r="D86" s="377"/>
      <c r="E86" s="378"/>
      <c r="F86" s="378"/>
      <c r="G86" s="378"/>
      <c r="H86" s="378"/>
    </row>
    <row r="87" spans="2:8" x14ac:dyDescent="0.25">
      <c r="B87" s="603"/>
      <c r="C87" s="377"/>
      <c r="D87" s="377"/>
      <c r="E87" s="378"/>
      <c r="F87" s="378"/>
      <c r="G87" s="378"/>
      <c r="H87" s="378"/>
    </row>
    <row r="88" spans="2:8" x14ac:dyDescent="0.25">
      <c r="B88" s="603"/>
      <c r="C88" s="377"/>
      <c r="D88" s="377"/>
      <c r="E88" s="378"/>
      <c r="F88" s="378"/>
      <c r="G88" s="378"/>
      <c r="H88" s="378"/>
    </row>
    <row r="89" spans="2:8" x14ac:dyDescent="0.25">
      <c r="B89" s="603"/>
      <c r="C89" s="377"/>
      <c r="D89" s="377"/>
      <c r="E89" s="378"/>
      <c r="F89" s="378"/>
      <c r="G89" s="378"/>
      <c r="H89" s="378"/>
    </row>
    <row r="90" spans="2:8" x14ac:dyDescent="0.25">
      <c r="B90" s="603"/>
      <c r="C90" s="377"/>
      <c r="D90" s="377"/>
      <c r="E90" s="378"/>
      <c r="F90" s="378"/>
      <c r="G90" s="378"/>
      <c r="H90" s="378"/>
    </row>
    <row r="91" spans="2:8" x14ac:dyDescent="0.25">
      <c r="B91" s="603"/>
      <c r="C91" s="377"/>
      <c r="D91" s="377"/>
      <c r="E91" s="378"/>
      <c r="F91" s="378"/>
      <c r="G91" s="378"/>
      <c r="H91" s="378"/>
    </row>
    <row r="92" spans="2:8" x14ac:dyDescent="0.25">
      <c r="B92" s="603"/>
      <c r="C92" s="377"/>
      <c r="D92" s="377"/>
      <c r="E92" s="378"/>
      <c r="F92" s="378"/>
      <c r="G92" s="378"/>
      <c r="H92" s="378"/>
    </row>
    <row r="93" spans="2:8" x14ac:dyDescent="0.25">
      <c r="B93" s="603"/>
      <c r="C93" s="377"/>
      <c r="D93" s="377"/>
      <c r="E93" s="378"/>
      <c r="F93" s="378"/>
      <c r="G93" s="378"/>
      <c r="H93" s="378"/>
    </row>
    <row r="94" spans="2:8" x14ac:dyDescent="0.25">
      <c r="B94" s="603"/>
      <c r="C94" s="377"/>
      <c r="D94" s="377"/>
      <c r="E94" s="378"/>
      <c r="F94" s="378"/>
      <c r="G94" s="378"/>
      <c r="H94" s="378"/>
    </row>
    <row r="95" spans="2:8" x14ac:dyDescent="0.25">
      <c r="B95" s="603"/>
      <c r="C95" s="377"/>
      <c r="D95" s="377"/>
      <c r="E95" s="378"/>
      <c r="F95" s="378"/>
      <c r="G95" s="378"/>
      <c r="H95" s="378"/>
    </row>
    <row r="96" spans="2:8" x14ac:dyDescent="0.25">
      <c r="B96" s="603"/>
      <c r="C96" s="377"/>
      <c r="D96" s="377"/>
      <c r="E96" s="378"/>
      <c r="F96" s="378"/>
      <c r="G96" s="378"/>
      <c r="H96" s="378"/>
    </row>
    <row r="97" spans="2:8" x14ac:dyDescent="0.25">
      <c r="B97" s="603"/>
      <c r="C97" s="377"/>
      <c r="D97" s="377"/>
      <c r="E97" s="378"/>
      <c r="F97" s="378"/>
      <c r="G97" s="378"/>
      <c r="H97" s="378"/>
    </row>
    <row r="98" spans="2:8" x14ac:dyDescent="0.25">
      <c r="B98" s="603"/>
      <c r="C98" s="377"/>
      <c r="D98" s="377"/>
      <c r="E98" s="378"/>
      <c r="F98" s="378"/>
      <c r="G98" s="378"/>
      <c r="H98" s="378"/>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9B36E66B07E441BF23D5213A10DB92" ma:contentTypeVersion="18" ma:contentTypeDescription="Create a new document." ma:contentTypeScope="" ma:versionID="3d2a282edd48cb6cec5f6fde083e63ad">
  <xsd:schema xmlns:xsd="http://www.w3.org/2001/XMLSchema" xmlns:xs="http://www.w3.org/2001/XMLSchema" xmlns:p="http://schemas.microsoft.com/office/2006/metadata/properties" xmlns:ns3="e70fce5f-942b-4e67-9168-4c98bc0243c3" xmlns:ns4="5a496488-0a61-4227-9f72-820dd39289b9" targetNamespace="http://schemas.microsoft.com/office/2006/metadata/properties" ma:root="true" ma:fieldsID="bff00080be14d43d4f745678a6dab4ad" ns3:_="" ns4:_="">
    <xsd:import namespace="e70fce5f-942b-4e67-9168-4c98bc0243c3"/>
    <xsd:import namespace="5a496488-0a61-4227-9f72-820dd39289b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fce5f-942b-4e67-9168-4c98bc024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496488-0a61-4227-9f72-820dd39289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70fce5f-942b-4e67-9168-4c98bc0243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8EDC5B-B210-4B51-9671-6D2AA559A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0fce5f-942b-4e67-9168-4c98bc0243c3"/>
    <ds:schemaRef ds:uri="5a496488-0a61-4227-9f72-820dd3928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DE275D-8B42-4CBB-BAF3-3CFA6FD5D71F}">
  <ds:schemaRefs>
    <ds:schemaRef ds:uri="http://schemas.microsoft.com/office/infopath/2007/PartnerControls"/>
    <ds:schemaRef ds:uri="5a496488-0a61-4227-9f72-820dd39289b9"/>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e70fce5f-942b-4e67-9168-4c98bc0243c3"/>
    <ds:schemaRef ds:uri="http://www.w3.org/XML/1998/namespace"/>
    <ds:schemaRef ds:uri="http://purl.org/dc/dcmitype/"/>
  </ds:schemaRefs>
</ds:datastoreItem>
</file>

<file path=customXml/itemProps3.xml><?xml version="1.0" encoding="utf-8"?>
<ds:datastoreItem xmlns:ds="http://schemas.openxmlformats.org/officeDocument/2006/customXml" ds:itemID="{007D4BD0-074A-4D1F-92F3-EDB125B85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ReadMe</vt:lpstr>
      <vt:lpstr>Intro</vt:lpstr>
      <vt:lpstr>Input</vt:lpstr>
      <vt:lpstr>Additional_Information</vt:lpstr>
      <vt:lpstr>Market Consistent Balance Sheet</vt:lpstr>
      <vt:lpstr>Note 1 Government Securities</vt:lpstr>
      <vt:lpstr>Note 2 Debt securities</vt:lpstr>
      <vt:lpstr>Note 3 Ordinary shares</vt:lpstr>
      <vt:lpstr>Note 4 Corporate Debts</vt:lpstr>
      <vt:lpstr>Note 5 Deposits</vt:lpstr>
      <vt:lpstr>Note 6 Freehold - Occupied</vt:lpstr>
      <vt:lpstr>Note 7 Free Hold - Investment</vt:lpstr>
      <vt:lpstr>Note 8 Inv - Related parties</vt:lpstr>
      <vt:lpstr>Note 9 Unlis Shar &amp; Co deb inv</vt:lpstr>
      <vt:lpstr>Note 10 Unrated Corporate Debt </vt:lpstr>
      <vt:lpstr>Note 11 Unit Trust and MF</vt:lpstr>
      <vt:lpstr>Note 12 Gold</vt:lpstr>
      <vt:lpstr>Note 13 Morgage loan</vt:lpstr>
      <vt:lpstr>Note 14 Leasehold Property</vt:lpstr>
      <vt:lpstr>Note15 Other inadmissible asset</vt:lpstr>
      <vt:lpstr>Note 16 Inadmissible Prop,Plant</vt:lpstr>
      <vt:lpstr>Note 17 Inadmissible L&amp;A</vt:lpstr>
      <vt:lpstr>Note 18 Inadmissible shares</vt:lpstr>
      <vt:lpstr>Note 19 Inadmissible Inv Rel</vt:lpstr>
      <vt:lpstr>Table 1A Unit Trusts</vt:lpstr>
      <vt:lpstr>Table 2A - Liability Breakdown</vt:lpstr>
      <vt:lpstr>Table 2B - Reinsurance</vt:lpstr>
      <vt:lpstr>Table 2C - Reinsurance Details</vt:lpstr>
      <vt:lpstr>Table 2D - Coinsurance</vt:lpstr>
      <vt:lpstr>Table 2E - Coinsurance Detail</vt:lpstr>
      <vt:lpstr>Table 4 - Asset Cashflows</vt:lpstr>
      <vt:lpstr>Table 5 - Liability Cashflows</vt:lpstr>
      <vt:lpstr>Ins Claims </vt:lpstr>
      <vt:lpstr>ZC Curve</vt:lpstr>
      <vt:lpstr>GI-TR </vt:lpstr>
      <vt:lpstr>I Solvency</vt:lpstr>
      <vt:lpstr>II TAC</vt:lpstr>
      <vt:lpstr>III RCR</vt:lpstr>
      <vt:lpstr>1 Credit Risk</vt:lpstr>
      <vt:lpstr>2 Concentration Risk</vt:lpstr>
      <vt:lpstr>3 Market Risk</vt:lpstr>
      <vt:lpstr>3.1 Asset Shocks</vt:lpstr>
      <vt:lpstr>3.2 Liability Shocks</vt:lpstr>
      <vt:lpstr>4 Reinsurance&amp;Coinsurance Risk</vt:lpstr>
      <vt:lpstr>5 Liability Risk Charge</vt:lpstr>
      <vt:lpstr>6 Operational Risk</vt:lpstr>
      <vt:lpstr>7 Catastrophe Risk</vt:lpstr>
      <vt:lpstr>Comments</vt:lpstr>
      <vt:lpstr>Summary</vt:lpstr>
    </vt:vector>
  </TitlesOfParts>
  <Manager/>
  <Company>Deloitte Touche Tohmatsu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IBSL</dc:creator>
  <cp:keywords/>
  <dc:description/>
  <cp:lastModifiedBy>Akhil Jain</cp:lastModifiedBy>
  <cp:revision/>
  <dcterms:created xsi:type="dcterms:W3CDTF">2009-12-17T06:46:55Z</dcterms:created>
  <dcterms:modified xsi:type="dcterms:W3CDTF">2025-09-16T10:05:51Z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0x010100BD9B36E66B07E441BF23D5213A10DB92</vt:lpwstr>
  </property>
  <property fmtid="{D5CDD505-2E9C-101B-9397-08002B2CF9AE}" pid="3" name="MSIP_Label_d347b247-e90e-43a3-9d7b-004f14ae6873_Enabled">
    <vt:lpwstr>true</vt:lpwstr>
  </property>
  <property fmtid="{D5CDD505-2E9C-101B-9397-08002B2CF9AE}" pid="4" name="MSIP_Label_d347b247-e90e-43a3-9d7b-004f14ae6873_SetDate">
    <vt:lpwstr>2025-09-02T11:04:04Z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ActionId">
    <vt:lpwstr>3c3b093c-e24e-49e9-bb04-d0e5d91dbc70</vt:lpwstr>
  </property>
  <property fmtid="{D5CDD505-2E9C-101B-9397-08002B2CF9AE}" pid="9" name="MSIP_Label_d347b247-e90e-43a3-9d7b-004f14ae6873_ContentBits">
    <vt:lpwstr>0</vt:lpwstr>
  </property>
  <property fmtid="{D5CDD505-2E9C-101B-9397-08002B2CF9AE}" pid="10" name="MSIP_Label_d347b247-e90e-43a3-9d7b-004f14ae6873_Tag">
    <vt:lpwstr>10, 3, 0, 1</vt:lpwstr>
  </property>
</Properties>
</file>